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xl/customProperty1.bin" ContentType="application/vnd.openxmlformats-officedocument.spreadsheetml.customProperty"/>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filterPrivacy="1" autoCompressPictures="0"/>
  <bookViews>
    <workbookView xWindow="0" yWindow="0" windowWidth="20730" windowHeight="11760"/>
  </bookViews>
  <sheets>
    <sheet name="Sezonowy kalendarz rodzinny" sheetId="6" r:id="rId1"/>
  </sheets>
  <definedNames>
    <definedName name="AprSun1">DATE(CalendarYear,4,1)-WEEKDAY(DATE(CalendarYear,4,1))+1</definedName>
    <definedName name="AugSun1">DATE(CalendarYear,8,1)-WEEKDAY(DATE(CalendarYear,8,1))+1</definedName>
    <definedName name="CalendarYear">'Sezonowy kalendarz rodzinny'!$L$2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'Sezonowy kalendarz rodzinny'!$A$1:$Q$432</definedName>
    <definedName name="SepSun1">DATE(CalendarYear,9,1)-WEEKDAY(DATE(CalendarYear,9,1))+1</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O430" i="6"/>
  <c r="M430"/>
  <c r="K430"/>
  <c r="I430"/>
  <c r="G430"/>
  <c r="E430"/>
  <c r="C430"/>
  <c r="O427"/>
  <c r="M427"/>
  <c r="K427"/>
  <c r="I427"/>
  <c r="G427"/>
  <c r="E427"/>
  <c r="C427"/>
  <c r="O424"/>
  <c r="M424"/>
  <c r="K424"/>
  <c r="I424"/>
  <c r="G424"/>
  <c r="E424"/>
  <c r="C424"/>
  <c r="O421"/>
  <c r="M421"/>
  <c r="K421"/>
  <c r="I421"/>
  <c r="G421"/>
  <c r="E421"/>
  <c r="C421"/>
  <c r="O418"/>
  <c r="M418"/>
  <c r="K418"/>
  <c r="I418"/>
  <c r="G418"/>
  <c r="E418"/>
  <c r="C418"/>
  <c r="O415"/>
  <c r="M415"/>
  <c r="K415"/>
  <c r="I415"/>
  <c r="G415"/>
  <c r="E415"/>
  <c r="C415"/>
  <c r="A398"/>
  <c r="L398"/>
  <c r="O394"/>
  <c r="M394"/>
  <c r="K394"/>
  <c r="I394"/>
  <c r="G394"/>
  <c r="E394"/>
  <c r="C394"/>
  <c r="O391"/>
  <c r="M391"/>
  <c r="K391"/>
  <c r="I391"/>
  <c r="G391"/>
  <c r="E391"/>
  <c r="C391"/>
  <c r="O388"/>
  <c r="M388"/>
  <c r="K388"/>
  <c r="I388"/>
  <c r="G388"/>
  <c r="E388"/>
  <c r="C388"/>
  <c r="O385"/>
  <c r="M385"/>
  <c r="K385"/>
  <c r="I385"/>
  <c r="G385"/>
  <c r="E385"/>
  <c r="C385"/>
  <c r="O382"/>
  <c r="M382"/>
  <c r="K382"/>
  <c r="I382"/>
  <c r="G382"/>
  <c r="E382"/>
  <c r="C382"/>
  <c r="O379"/>
  <c r="M379"/>
  <c r="K379"/>
  <c r="I379"/>
  <c r="G379"/>
  <c r="E379"/>
  <c r="C379"/>
  <c r="O322"/>
  <c r="M322"/>
  <c r="K322"/>
  <c r="I322"/>
  <c r="G322"/>
  <c r="E322"/>
  <c r="C322"/>
  <c r="O319"/>
  <c r="M319"/>
  <c r="K319"/>
  <c r="I319"/>
  <c r="G319"/>
  <c r="E319"/>
  <c r="C319"/>
  <c r="O316"/>
  <c r="M316"/>
  <c r="K316"/>
  <c r="I316"/>
  <c r="G316"/>
  <c r="E316"/>
  <c r="C316"/>
  <c r="O313"/>
  <c r="M313"/>
  <c r="K313"/>
  <c r="I313"/>
  <c r="G313"/>
  <c r="E313"/>
  <c r="C313"/>
  <c r="O310"/>
  <c r="M310"/>
  <c r="K310"/>
  <c r="I310"/>
  <c r="G310"/>
  <c r="E310"/>
  <c r="C310"/>
  <c r="O307"/>
  <c r="M307"/>
  <c r="K307"/>
  <c r="I307"/>
  <c r="G307"/>
  <c r="E307"/>
  <c r="C307"/>
  <c r="A290"/>
  <c r="A362"/>
  <c r="L362"/>
  <c r="O358"/>
  <c r="M358"/>
  <c r="K358"/>
  <c r="I358"/>
  <c r="G358"/>
  <c r="E358"/>
  <c r="C358"/>
  <c r="O355"/>
  <c r="M355"/>
  <c r="K355"/>
  <c r="I355"/>
  <c r="G355"/>
  <c r="E355"/>
  <c r="C355"/>
  <c r="O352"/>
  <c r="M352"/>
  <c r="K352"/>
  <c r="I352"/>
  <c r="G352"/>
  <c r="E352"/>
  <c r="C352"/>
  <c r="O349"/>
  <c r="M349"/>
  <c r="K349"/>
  <c r="I349"/>
  <c r="G349"/>
  <c r="E349"/>
  <c r="C349"/>
  <c r="O346"/>
  <c r="M346"/>
  <c r="K346"/>
  <c r="I346"/>
  <c r="G346"/>
  <c r="E346"/>
  <c r="C346"/>
  <c r="O343"/>
  <c r="M343"/>
  <c r="K343"/>
  <c r="I343"/>
  <c r="G343"/>
  <c r="E343"/>
  <c r="C343"/>
  <c r="L326"/>
  <c r="A326"/>
  <c r="L290"/>
  <c r="A254"/>
  <c r="O286"/>
  <c r="M286"/>
  <c r="K286"/>
  <c r="I286"/>
  <c r="G286"/>
  <c r="E286"/>
  <c r="C286"/>
  <c r="O283"/>
  <c r="M283"/>
  <c r="K283"/>
  <c r="I283"/>
  <c r="G283"/>
  <c r="E283"/>
  <c r="C283"/>
  <c r="O280"/>
  <c r="M280"/>
  <c r="K280"/>
  <c r="I280"/>
  <c r="G280"/>
  <c r="E280"/>
  <c r="C280"/>
  <c r="O277"/>
  <c r="M277"/>
  <c r="K277"/>
  <c r="I277"/>
  <c r="G277"/>
  <c r="E277"/>
  <c r="C277"/>
  <c r="O274"/>
  <c r="M274"/>
  <c r="K274"/>
  <c r="I274"/>
  <c r="G274"/>
  <c r="E274"/>
  <c r="C274"/>
  <c r="O271"/>
  <c r="M271"/>
  <c r="K271"/>
  <c r="I271"/>
  <c r="G271"/>
  <c r="E271"/>
  <c r="C271"/>
  <c r="O250"/>
  <c r="M250"/>
  <c r="K250"/>
  <c r="I250"/>
  <c r="G250"/>
  <c r="E250"/>
  <c r="C250"/>
  <c r="O247"/>
  <c r="M247"/>
  <c r="K247"/>
  <c r="I247"/>
  <c r="G247"/>
  <c r="E247"/>
  <c r="C247"/>
  <c r="O244"/>
  <c r="M244"/>
  <c r="K244"/>
  <c r="I244"/>
  <c r="G244"/>
  <c r="E244"/>
  <c r="C244"/>
  <c r="O241"/>
  <c r="M241"/>
  <c r="K241"/>
  <c r="I241"/>
  <c r="G241"/>
  <c r="E241"/>
  <c r="C241"/>
  <c r="O238"/>
  <c r="M238"/>
  <c r="K238"/>
  <c r="I238"/>
  <c r="G238"/>
  <c r="E238"/>
  <c r="C238"/>
  <c r="O235"/>
  <c r="M235"/>
  <c r="K235"/>
  <c r="I235"/>
  <c r="G235"/>
  <c r="E235"/>
  <c r="C235"/>
  <c r="A218"/>
  <c r="L254"/>
  <c r="L218"/>
  <c r="O214"/>
  <c r="M214"/>
  <c r="K214"/>
  <c r="I214"/>
  <c r="G214"/>
  <c r="E214"/>
  <c r="C214"/>
  <c r="O211"/>
  <c r="M211"/>
  <c r="K211"/>
  <c r="I211"/>
  <c r="G211"/>
  <c r="E211"/>
  <c r="C211"/>
  <c r="O208"/>
  <c r="M208"/>
  <c r="K208"/>
  <c r="I208"/>
  <c r="G208"/>
  <c r="E208"/>
  <c r="C208"/>
  <c r="O205"/>
  <c r="M205"/>
  <c r="K205"/>
  <c r="I205"/>
  <c r="G205"/>
  <c r="E205"/>
  <c r="C205"/>
  <c r="O202"/>
  <c r="M202"/>
  <c r="K202"/>
  <c r="I202"/>
  <c r="G202"/>
  <c r="E202"/>
  <c r="C202"/>
  <c r="O199"/>
  <c r="M199"/>
  <c r="K199"/>
  <c r="I199"/>
  <c r="G199"/>
  <c r="E199"/>
  <c r="C199"/>
  <c r="L182"/>
  <c r="A182"/>
  <c r="O178"/>
  <c r="M178"/>
  <c r="K178"/>
  <c r="I178"/>
  <c r="G178"/>
  <c r="E178"/>
  <c r="C178"/>
  <c r="O175"/>
  <c r="M175"/>
  <c r="K175"/>
  <c r="I175"/>
  <c r="G175"/>
  <c r="E175"/>
  <c r="C175"/>
  <c r="O172"/>
  <c r="M172"/>
  <c r="K172"/>
  <c r="I172"/>
  <c r="G172"/>
  <c r="E172"/>
  <c r="C172"/>
  <c r="O169"/>
  <c r="M169"/>
  <c r="K169"/>
  <c r="I169"/>
  <c r="G169"/>
  <c r="E169"/>
  <c r="C169"/>
  <c r="O166"/>
  <c r="M166"/>
  <c r="K166"/>
  <c r="I166"/>
  <c r="G166"/>
  <c r="E166"/>
  <c r="C166"/>
  <c r="O163"/>
  <c r="M163"/>
  <c r="K163"/>
  <c r="I163"/>
  <c r="G163"/>
  <c r="E163"/>
  <c r="C163"/>
  <c r="A146"/>
  <c r="L146"/>
  <c r="O142"/>
  <c r="M142"/>
  <c r="K142"/>
  <c r="I142"/>
  <c r="G142"/>
  <c r="E142"/>
  <c r="C142"/>
  <c r="O139"/>
  <c r="M139"/>
  <c r="K139"/>
  <c r="I139"/>
  <c r="G139"/>
  <c r="E139"/>
  <c r="C139"/>
  <c r="O136"/>
  <c r="M136"/>
  <c r="K136"/>
  <c r="I136"/>
  <c r="G136"/>
  <c r="E136"/>
  <c r="C136"/>
  <c r="O133"/>
  <c r="M133"/>
  <c r="K133"/>
  <c r="I133"/>
  <c r="G133"/>
  <c r="E133"/>
  <c r="C133"/>
  <c r="O130"/>
  <c r="M130"/>
  <c r="K130"/>
  <c r="I130"/>
  <c r="G130"/>
  <c r="E130"/>
  <c r="C130"/>
  <c r="O127"/>
  <c r="M127"/>
  <c r="K127"/>
  <c r="I127"/>
  <c r="G127"/>
  <c r="E127"/>
  <c r="C127"/>
  <c r="A110"/>
  <c r="L110"/>
  <c r="O106"/>
  <c r="M106"/>
  <c r="K106"/>
  <c r="I106"/>
  <c r="G106"/>
  <c r="E106"/>
  <c r="C106"/>
  <c r="O103"/>
  <c r="M103"/>
  <c r="K103"/>
  <c r="I103"/>
  <c r="G103"/>
  <c r="E103"/>
  <c r="C103"/>
  <c r="O100"/>
  <c r="M100"/>
  <c r="K100"/>
  <c r="I100"/>
  <c r="G100"/>
  <c r="E100"/>
  <c r="C100"/>
  <c r="O97"/>
  <c r="M97"/>
  <c r="K97"/>
  <c r="I97"/>
  <c r="G97"/>
  <c r="E97"/>
  <c r="C97"/>
  <c r="O94"/>
  <c r="M94"/>
  <c r="K94"/>
  <c r="I94"/>
  <c r="G94"/>
  <c r="E94"/>
  <c r="C94"/>
  <c r="O91"/>
  <c r="M91"/>
  <c r="K91"/>
  <c r="I91"/>
  <c r="G91"/>
  <c r="E91"/>
  <c r="C91"/>
  <c r="L74"/>
  <c r="A74"/>
  <c r="O70"/>
  <c r="M70"/>
  <c r="K70"/>
  <c r="I70"/>
  <c r="G70"/>
  <c r="E70"/>
  <c r="C70"/>
  <c r="O67"/>
  <c r="M67"/>
  <c r="K67"/>
  <c r="I67"/>
  <c r="G67"/>
  <c r="E67"/>
  <c r="C67"/>
  <c r="O64"/>
  <c r="M64"/>
  <c r="K64"/>
  <c r="I64"/>
  <c r="G64"/>
  <c r="E64"/>
  <c r="C64"/>
  <c r="O61"/>
  <c r="M61"/>
  <c r="K61"/>
  <c r="I61"/>
  <c r="G61"/>
  <c r="E61"/>
  <c r="C61"/>
  <c r="O58"/>
  <c r="M58"/>
  <c r="K58"/>
  <c r="I58"/>
  <c r="G58"/>
  <c r="E58"/>
  <c r="C58"/>
  <c r="O55"/>
  <c r="M55"/>
  <c r="K55"/>
  <c r="I55"/>
  <c r="G55"/>
  <c r="E55"/>
  <c r="C55"/>
  <c r="A38"/>
  <c r="L38"/>
  <c r="A2" l="1"/>
  <c r="O34" l="1"/>
  <c r="M34"/>
  <c r="K34"/>
  <c r="I34"/>
  <c r="G34"/>
  <c r="E34"/>
  <c r="C34"/>
  <c r="O31"/>
  <c r="M31"/>
  <c r="K31"/>
  <c r="I31"/>
  <c r="G31"/>
  <c r="E31"/>
  <c r="C31"/>
  <c r="O28"/>
  <c r="M28"/>
  <c r="K28"/>
  <c r="I28"/>
  <c r="G28"/>
  <c r="E28"/>
  <c r="C28"/>
  <c r="O25"/>
  <c r="M25"/>
  <c r="K25"/>
  <c r="I25"/>
  <c r="G25"/>
  <c r="E25"/>
  <c r="C25"/>
  <c r="O22"/>
  <c r="M22"/>
  <c r="K22"/>
  <c r="I22"/>
  <c r="G22"/>
  <c r="E22"/>
  <c r="C22"/>
  <c r="O19"/>
  <c r="M19"/>
  <c r="K19"/>
  <c r="I19"/>
  <c r="G19"/>
  <c r="E19"/>
  <c r="C19"/>
</calcChain>
</file>

<file path=xl/sharedStrings.xml><?xml version="1.0" encoding="utf-8"?>
<sst xmlns="http://schemas.openxmlformats.org/spreadsheetml/2006/main" count="96" uniqueCount="8">
  <si>
    <t>PONIEDZIAŁEK</t>
  </si>
  <si>
    <t>WTOREK</t>
  </si>
  <si>
    <t>ŚRODA</t>
  </si>
  <si>
    <t>CZWARTEK</t>
  </si>
  <si>
    <t>PIĄTEK</t>
  </si>
  <si>
    <t>SOBOTA</t>
  </si>
  <si>
    <t>NIEDZIELA</t>
  </si>
  <si>
    <t>Przykładowy termin</t>
  </si>
</sst>
</file>

<file path=xl/styles.xml><?xml version="1.0" encoding="utf-8"?>
<styleSheet xmlns="http://schemas.openxmlformats.org/spreadsheetml/2006/main">
  <numFmts count="3">
    <numFmt numFmtId="164" formatCode="d"/>
    <numFmt numFmtId="165" formatCode="mmmm\ yyyy"/>
    <numFmt numFmtId="166" formatCode="mmmm"/>
  </numFmts>
  <fonts count="33">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wmf"/><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w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w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xdr:cNvPicPr>
          <a:picLocks noChangeAspect="1"/>
        </xdr:cNvPicPr>
      </xdr:nvPicPr>
      <xdr:blipFill>
        <a:blip xmlns:r="http://schemas.openxmlformats.org/officeDocument/2006/relationships" r:embed="rId7">
          <a:extLst>
            <a:ext uri="{28A0092B-C50C-407E-A947-70E740481C1C}">
              <a14:useLocalDpi xmlns:a14="http://schemas.microsoft.com/office/drawing/2010/main" xmlns=""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xdr:cNvPicPr>
          <a:picLocks noChangeAspect="1"/>
        </xdr:cNvPicPr>
      </xdr:nvPicPr>
      <xdr:blipFill>
        <a:blip xmlns:r="http://schemas.openxmlformats.org/officeDocument/2006/relationships" r:embed="rId10">
          <a:extLst>
            <a:ext uri="{28A0092B-C50C-407E-A947-70E740481C1C}">
              <a14:useLocalDpi xmlns:a14="http://schemas.microsoft.com/office/drawing/2010/main" xmlns=""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xdr:cNvPicPr>
          <a:picLocks noChangeAspect="1"/>
        </xdr:cNvPicPr>
      </xdr:nvPicPr>
      <xdr:blipFill>
        <a:blip xmlns:r="http://schemas.openxmlformats.org/officeDocument/2006/relationships" r:embed="rId15">
          <a:extLst>
            <a:ext uri="{28A0092B-C50C-407E-A947-70E740481C1C}">
              <a14:useLocalDpi xmlns:a14="http://schemas.microsoft.com/office/drawing/2010/main" xmlns=""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xmlns=""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endParaRPr lang="en-US" sz="1200">
            <a:solidFill>
              <a:schemeClr val="bg1"/>
            </a:solidFill>
            <a:latin typeface="+mn-lt"/>
          </a:endParaRPr>
        </a:p>
      </xdr:txBody>
    </xdr:sp>
    <xdr:clientData/>
  </xdr:twoCellAnchor>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Kliknij pokrętło, aby zmienić rok w kalendarzu</a:t>
          </a:r>
        </a:p>
      </xdr:txBody>
    </xdr:sp>
    <xdr:clientData fPrintsWithSheet="0"/>
  </xdr:twoCellAnchor>
  <xdr:twoCellAnchor>
    <xdr:from>
      <xdr:col>16</xdr:col>
      <xdr:colOff>228600</xdr:colOff>
      <xdr:row>2</xdr:row>
      <xdr:rowOff>19050</xdr:rowOff>
    </xdr:from>
    <xdr:to>
      <xdr:col>20</xdr:col>
      <xdr:colOff>361951</xdr:colOff>
      <xdr:row>6</xdr:row>
      <xdr:rowOff>180975</xdr:rowOff>
    </xdr:to>
    <xdr:sp macro="" textlink="">
      <xdr:nvSpPr>
        <xdr:cNvPr id="52" name="Folded Corner 51" descr="Personalize this calendar!&#10;&#10;Right-click any picture and then click Change Picture to swap it with your own."/>
        <xdr:cNvSpPr/>
      </xdr:nvSpPr>
      <xdr:spPr>
        <a:xfrm>
          <a:off x="7924800" y="885825"/>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Spersonalizuj ten kalendarz.</a:t>
          </a:r>
          <a:endParaRPr lang="cs-CZ" sz="1100" b="1">
            <a:solidFill>
              <a:schemeClr val="tx2"/>
            </a:solidFill>
            <a:latin typeface="+mn-lt"/>
            <a:ea typeface="+mn-ea"/>
            <a:cs typeface="+mn-cs"/>
          </a:endParaRP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Kliknij prawym przyciskiem dowolny obraz, a następnie wybierz polecenie Zmień obraz, aby zastąpić go swoim.</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pageSetUpPr autoPageBreaks="0"/>
  </sheetPr>
  <dimension ref="A1:V432"/>
  <sheetViews>
    <sheetView showGridLines="0" tabSelected="1" zoomScale="70" zoomScaleNormal="70" workbookViewId="0">
      <selection activeCell="Y9" sqref="Y9"/>
    </sheetView>
  </sheetViews>
  <sheetFormatPr defaultColWidth="6.6640625" defaultRowHeight="14.25"/>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row r="2" spans="1:16" ht="54" customHeight="1">
      <c r="A2" s="52" t="str">
        <f>TEXT(DATE(CalendarYear,1,1),"mmmm")</f>
        <v>styczeń</v>
      </c>
      <c r="B2" s="52"/>
      <c r="C2" s="52"/>
      <c r="D2" s="52"/>
      <c r="E2" s="52"/>
      <c r="F2" s="52"/>
      <c r="G2" s="52"/>
      <c r="H2" s="13"/>
      <c r="I2" s="4"/>
      <c r="J2" s="4"/>
      <c r="L2" s="43">
        <v>2011</v>
      </c>
      <c r="M2" s="43"/>
      <c r="N2" s="43"/>
      <c r="O2" s="43"/>
      <c r="P2" s="43"/>
    </row>
    <row r="3" spans="1:16" ht="18.75" customHeight="1">
      <c r="A3" s="3"/>
      <c r="B3" s="1"/>
      <c r="C3" s="1"/>
      <c r="D3" s="1"/>
      <c r="E3" s="2"/>
      <c r="F3" s="2"/>
      <c r="G3" s="2"/>
      <c r="H3" s="4"/>
      <c r="I3" s="4"/>
      <c r="J3" s="4"/>
      <c r="L3" s="53"/>
      <c r="M3" s="53"/>
      <c r="N3" s="53"/>
      <c r="O3" s="53"/>
    </row>
    <row r="4" spans="1:16" ht="18.75" customHeight="1">
      <c r="A4" s="3"/>
      <c r="B4" s="1"/>
      <c r="C4" s="1"/>
      <c r="D4" s="1"/>
      <c r="E4" s="2"/>
      <c r="F4" s="2"/>
      <c r="G4" s="2"/>
      <c r="H4" s="4"/>
      <c r="I4" s="4"/>
      <c r="J4" s="4"/>
    </row>
    <row r="5" spans="1:16" ht="18.75" customHeight="1">
      <c r="A5" s="3"/>
      <c r="B5" s="1"/>
      <c r="C5" s="1"/>
      <c r="D5" s="1"/>
      <c r="E5" s="2"/>
      <c r="F5" s="2"/>
      <c r="G5" s="2"/>
      <c r="H5" s="4"/>
      <c r="I5" s="4"/>
      <c r="J5" s="4"/>
    </row>
    <row r="6" spans="1:16" ht="18.75" customHeight="1">
      <c r="A6" s="3"/>
      <c r="B6" s="1"/>
      <c r="C6" s="1"/>
      <c r="D6" s="1"/>
      <c r="E6" s="2"/>
      <c r="F6" s="2"/>
      <c r="G6" s="2"/>
      <c r="H6" s="4"/>
      <c r="I6" s="4"/>
      <c r="J6" s="4"/>
    </row>
    <row r="7" spans="1:16" ht="18.75" customHeight="1">
      <c r="A7" s="3"/>
      <c r="B7" s="1"/>
      <c r="C7" s="1"/>
      <c r="D7" s="1"/>
      <c r="E7" s="2"/>
      <c r="F7" s="2"/>
      <c r="G7" s="2"/>
      <c r="H7" s="4"/>
      <c r="I7" s="4"/>
      <c r="J7" s="4"/>
    </row>
    <row r="8" spans="1:16" ht="18.75" customHeight="1">
      <c r="A8" s="3"/>
      <c r="B8" s="1"/>
      <c r="C8" s="1"/>
      <c r="D8" s="1"/>
      <c r="E8" s="2"/>
      <c r="F8" s="2"/>
      <c r="G8" s="2"/>
      <c r="H8" s="4"/>
      <c r="I8" s="4"/>
      <c r="J8" s="4"/>
    </row>
    <row r="9" spans="1:16" ht="18.75" customHeight="1">
      <c r="A9" s="3"/>
      <c r="B9" s="1"/>
      <c r="C9" s="1"/>
      <c r="D9" s="1"/>
      <c r="E9" s="2"/>
      <c r="F9" s="2"/>
      <c r="G9" s="2"/>
      <c r="H9" s="4"/>
      <c r="I9" s="4"/>
      <c r="J9" s="4"/>
    </row>
    <row r="10" spans="1:16" ht="18.75" customHeight="1">
      <c r="A10" s="3"/>
      <c r="B10" s="1"/>
      <c r="C10" s="1"/>
      <c r="D10" s="1"/>
      <c r="E10" s="2"/>
      <c r="F10" s="2"/>
      <c r="G10" s="2"/>
      <c r="H10" s="4"/>
      <c r="I10" s="4"/>
      <c r="J10" s="4"/>
    </row>
    <row r="11" spans="1:16" ht="18.75" customHeight="1">
      <c r="A11" s="3"/>
      <c r="B11" s="1"/>
      <c r="C11" s="1"/>
      <c r="D11" s="1"/>
      <c r="E11" s="2"/>
      <c r="F11" s="2"/>
      <c r="G11" s="2"/>
      <c r="H11" s="4"/>
      <c r="I11" s="4"/>
      <c r="J11" s="4"/>
    </row>
    <row r="12" spans="1:16" ht="18.75" customHeight="1">
      <c r="A12" s="3"/>
      <c r="B12" s="1"/>
      <c r="C12" s="1"/>
      <c r="D12" s="1"/>
      <c r="E12" s="2"/>
      <c r="F12" s="2"/>
      <c r="G12" s="2"/>
      <c r="H12" s="4"/>
      <c r="I12" s="4"/>
      <c r="J12" s="4"/>
    </row>
    <row r="13" spans="1:16" ht="18.75" customHeight="1">
      <c r="A13" s="3"/>
      <c r="B13" s="1"/>
      <c r="C13" s="1"/>
      <c r="D13" s="1"/>
      <c r="E13" s="2"/>
      <c r="F13" s="2"/>
      <c r="G13" s="2"/>
      <c r="H13" s="4"/>
      <c r="I13" s="4"/>
      <c r="J13" s="4"/>
    </row>
    <row r="14" spans="1:16" ht="18.75" customHeight="1">
      <c r="A14" s="3"/>
      <c r="B14" s="1"/>
      <c r="C14" s="1"/>
      <c r="D14" s="1"/>
      <c r="E14" s="2"/>
      <c r="F14" s="2"/>
      <c r="G14" s="2"/>
      <c r="H14" s="4"/>
      <c r="I14" s="4"/>
      <c r="J14" s="4"/>
    </row>
    <row r="15" spans="1:16" ht="18.75" customHeight="1">
      <c r="A15" s="3"/>
      <c r="B15" s="1"/>
      <c r="C15" s="1"/>
      <c r="D15" s="1"/>
      <c r="E15" s="2"/>
      <c r="F15" s="2"/>
      <c r="G15" s="2"/>
      <c r="H15" s="4"/>
      <c r="I15" s="4"/>
      <c r="J15" s="4"/>
    </row>
    <row r="16" spans="1:16" ht="18.75" customHeight="1">
      <c r="A16" s="3"/>
      <c r="B16" s="1"/>
      <c r="C16" s="1"/>
      <c r="D16" s="1"/>
      <c r="E16" s="2"/>
      <c r="F16" s="2"/>
      <c r="G16" s="2"/>
      <c r="H16" s="4"/>
      <c r="I16" s="4"/>
      <c r="J16" s="4"/>
    </row>
    <row r="17" spans="1:22" ht="18.75" customHeight="1">
      <c r="A17" s="6"/>
      <c r="B17" s="7"/>
      <c r="C17" s="7"/>
      <c r="D17" s="7"/>
      <c r="E17" s="7"/>
      <c r="F17" s="7"/>
      <c r="G17" s="7"/>
      <c r="H17" s="7"/>
      <c r="I17" s="7"/>
      <c r="J17" s="7"/>
      <c r="K17" s="7"/>
      <c r="L17" s="7"/>
      <c r="M17" s="7"/>
      <c r="N17" s="7"/>
      <c r="O17" s="7"/>
    </row>
    <row r="18" spans="1:22" s="6" customFormat="1" ht="27" customHeight="1">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c r="B19" s="26"/>
      <c r="C19" s="19">
        <f>IF(DAY(JanSun1)=1,JanSun1-6,JanSun1+1)</f>
        <v>40539</v>
      </c>
      <c r="D19" s="27"/>
      <c r="E19" s="19">
        <f>IF(DAY(JanSun1)=1,JanSun1-5,JanSun1+2)</f>
        <v>40540</v>
      </c>
      <c r="F19" s="27"/>
      <c r="G19" s="19">
        <f>IF(DAY(JanSun1)=1,JanSun1-4,JanSun1+3)</f>
        <v>40541</v>
      </c>
      <c r="H19" s="27"/>
      <c r="I19" s="19">
        <f>IF(DAY(JanSun1)=1,JanSun1-3,JanSun1+4)</f>
        <v>40542</v>
      </c>
      <c r="J19" s="27"/>
      <c r="K19" s="19">
        <f>IF(DAY(JanSun1)=1,JanSun1-2,JanSun1+5)</f>
        <v>40543</v>
      </c>
      <c r="L19" s="27"/>
      <c r="M19" s="19">
        <f>IF(DAY(JanSun1)=1,JanSun1-1,JanSun1+6)</f>
        <v>40544</v>
      </c>
      <c r="N19" s="27"/>
      <c r="O19" s="19">
        <f>IF(DAY(JanSun1)=1,JanSun1,JanSun1+7)</f>
        <v>40545</v>
      </c>
      <c r="P19" s="10"/>
      <c r="Q19" s="10"/>
      <c r="U19" s="11"/>
      <c r="V19" s="10"/>
    </row>
    <row r="20" spans="1:22" s="12" customFormat="1" ht="55.5" customHeight="1">
      <c r="A20" s="6"/>
      <c r="B20" s="45"/>
      <c r="C20" s="46"/>
      <c r="D20" s="46"/>
      <c r="E20" s="46"/>
      <c r="F20" s="46"/>
      <c r="G20" s="46"/>
      <c r="H20" s="46"/>
      <c r="I20" s="46"/>
      <c r="J20" s="46"/>
      <c r="K20" s="46"/>
      <c r="L20" s="47"/>
      <c r="M20" s="47"/>
      <c r="N20" s="47"/>
      <c r="O20" s="47"/>
    </row>
    <row r="21" spans="1:22" s="12" customFormat="1" ht="8.25" customHeight="1">
      <c r="A21" s="6"/>
      <c r="B21" s="50"/>
      <c r="C21" s="50"/>
      <c r="D21" s="50"/>
      <c r="E21" s="50"/>
      <c r="F21" s="50"/>
      <c r="G21" s="50"/>
      <c r="H21" s="50"/>
      <c r="I21" s="50"/>
      <c r="J21" s="50"/>
      <c r="K21" s="50"/>
      <c r="L21" s="51"/>
      <c r="M21" s="51"/>
      <c r="N21" s="51"/>
      <c r="O21" s="51"/>
    </row>
    <row r="22" spans="1:22" s="10" customFormat="1" ht="16.5" customHeight="1">
      <c r="A22" s="9"/>
      <c r="B22" s="28"/>
      <c r="C22" s="19">
        <f>IF(DAY(JanSun1)=1,JanSun1+1,JanSun1+8)</f>
        <v>40546</v>
      </c>
      <c r="D22" s="27"/>
      <c r="E22" s="19">
        <f>IF(DAY(JanSun1)=1,JanSun1+2,JanSun1+9)</f>
        <v>40547</v>
      </c>
      <c r="F22" s="27"/>
      <c r="G22" s="19">
        <f>IF(DAY(JanSun1)=1,JanSun1+3,JanSun1+10)</f>
        <v>40548</v>
      </c>
      <c r="H22" s="27"/>
      <c r="I22" s="19">
        <f>IF(DAY(JanSun1)=1,JanSun1+4,JanSun1+11)</f>
        <v>40549</v>
      </c>
      <c r="J22" s="27"/>
      <c r="K22" s="19">
        <f>IF(DAY(JanSun1)=1,JanSun1+5,JanSun1+12)</f>
        <v>40550</v>
      </c>
      <c r="L22" s="27"/>
      <c r="M22" s="19">
        <f>IF(DAY(JanSun1)=1,JanSun1+6,JanSun1+13)</f>
        <v>40551</v>
      </c>
      <c r="N22" s="27"/>
      <c r="O22" s="20">
        <f>IF(DAY(JanSun1)=1,JanSun1+7,JanSun1+14)</f>
        <v>40552</v>
      </c>
    </row>
    <row r="23" spans="1:22" ht="55.5" customHeight="1">
      <c r="A23" s="6"/>
      <c r="B23" s="45"/>
      <c r="C23" s="46"/>
      <c r="D23" s="46"/>
      <c r="E23" s="46"/>
      <c r="F23" s="46" t="s">
        <v>7</v>
      </c>
      <c r="G23" s="46"/>
      <c r="H23" s="46"/>
      <c r="I23" s="46"/>
      <c r="J23" s="46"/>
      <c r="K23" s="46"/>
      <c r="L23" s="47"/>
      <c r="M23" s="47"/>
      <c r="N23" s="47"/>
      <c r="O23" s="47"/>
    </row>
    <row r="24" spans="1:22" ht="8.25" customHeight="1">
      <c r="A24" s="6"/>
      <c r="B24" s="50"/>
      <c r="C24" s="50"/>
      <c r="D24" s="50"/>
      <c r="E24" s="50"/>
      <c r="F24" s="50"/>
      <c r="G24" s="50"/>
      <c r="H24" s="50"/>
      <c r="I24" s="50"/>
      <c r="J24" s="50"/>
      <c r="K24" s="50"/>
      <c r="L24" s="51"/>
      <c r="M24" s="51"/>
      <c r="N24" s="51"/>
      <c r="O24" s="51"/>
    </row>
    <row r="25" spans="1:22" s="10" customFormat="1" ht="16.5" customHeight="1">
      <c r="A25" s="9"/>
      <c r="B25" s="28"/>
      <c r="C25" s="19">
        <f>IF(DAY(JanSun1)=1,JanSun1+8,JanSun1+15)</f>
        <v>40553</v>
      </c>
      <c r="D25" s="27"/>
      <c r="E25" s="19">
        <f>IF(DAY(JanSun1)=1,JanSun1+9,JanSun1+16)</f>
        <v>40554</v>
      </c>
      <c r="F25" s="27"/>
      <c r="G25" s="19">
        <f>IF(DAY(JanSun1)=1,JanSun1+10,JanSun1+17)</f>
        <v>40555</v>
      </c>
      <c r="H25" s="27"/>
      <c r="I25" s="19">
        <f>IF(DAY(JanSun1)=1,JanSun1+11,JanSun1+18)</f>
        <v>40556</v>
      </c>
      <c r="J25" s="27"/>
      <c r="K25" s="19">
        <f>IF(DAY(JanSun1)=1,JanSun1+12,JanSun1+19)</f>
        <v>40557</v>
      </c>
      <c r="L25" s="27"/>
      <c r="M25" s="19">
        <f>IF(DAY(JanSun1)=1,JanSun1+13,JanSun1+20)</f>
        <v>40558</v>
      </c>
      <c r="N25" s="27"/>
      <c r="O25" s="19">
        <f>IF(DAY(JanSun1)=1,JanSun1+14,JanSun1+21)</f>
        <v>40559</v>
      </c>
    </row>
    <row r="26" spans="1:22" ht="55.5" customHeight="1">
      <c r="A26" s="6"/>
      <c r="B26" s="45"/>
      <c r="C26" s="46"/>
      <c r="D26" s="46"/>
      <c r="E26" s="46"/>
      <c r="F26" s="46"/>
      <c r="G26" s="46"/>
      <c r="H26" s="46"/>
      <c r="I26" s="46"/>
      <c r="J26" s="46"/>
      <c r="K26" s="46"/>
      <c r="L26" s="47"/>
      <c r="M26" s="47"/>
      <c r="N26" s="47"/>
      <c r="O26" s="47"/>
    </row>
    <row r="27" spans="1:22" ht="8.25" customHeight="1">
      <c r="A27" s="6"/>
      <c r="B27" s="50"/>
      <c r="C27" s="50"/>
      <c r="D27" s="50"/>
      <c r="E27" s="50"/>
      <c r="F27" s="50"/>
      <c r="G27" s="50"/>
      <c r="H27" s="50"/>
      <c r="I27" s="50"/>
      <c r="J27" s="50"/>
      <c r="K27" s="50"/>
      <c r="L27" s="51"/>
      <c r="M27" s="51"/>
      <c r="N27" s="51"/>
      <c r="O27" s="51"/>
    </row>
    <row r="28" spans="1:22" s="10" customFormat="1" ht="16.5" customHeight="1">
      <c r="A28" s="9"/>
      <c r="B28" s="28"/>
      <c r="C28" s="19">
        <f>IF(DAY(JanSun1)=1,JanSun1+15,JanSun1+22)</f>
        <v>40560</v>
      </c>
      <c r="D28" s="27"/>
      <c r="E28" s="19">
        <f>IF(DAY(JanSun1)=1,JanSun1+16,JanSun1+23)</f>
        <v>40561</v>
      </c>
      <c r="F28" s="27"/>
      <c r="G28" s="19">
        <f>IF(DAY(JanSun1)=1,JanSun1+17,JanSun1+24)</f>
        <v>40562</v>
      </c>
      <c r="H28" s="27"/>
      <c r="I28" s="19">
        <f>IF(DAY(JanSun1)=1,JanSun1+18,JanSun1+25)</f>
        <v>40563</v>
      </c>
      <c r="J28" s="27"/>
      <c r="K28" s="19">
        <f>IF(DAY(JanSun1)=1,JanSun1+19,JanSun1+26)</f>
        <v>40564</v>
      </c>
      <c r="L28" s="27"/>
      <c r="M28" s="19">
        <f>IF(DAY(JanSun1)=1,JanSun1+20,JanSun1+27)</f>
        <v>40565</v>
      </c>
      <c r="N28" s="27"/>
      <c r="O28" s="19">
        <f>IF(DAY(JanSun1)=1,JanSun1+21,JanSun1+28)</f>
        <v>40566</v>
      </c>
    </row>
    <row r="29" spans="1:22" ht="55.5" customHeight="1">
      <c r="A29" s="6"/>
      <c r="B29" s="45"/>
      <c r="C29" s="46"/>
      <c r="D29" s="46"/>
      <c r="E29" s="46"/>
      <c r="F29" s="46"/>
      <c r="G29" s="46"/>
      <c r="H29" s="46"/>
      <c r="I29" s="46"/>
      <c r="J29" s="46"/>
      <c r="K29" s="46"/>
      <c r="L29" s="47"/>
      <c r="M29" s="47"/>
      <c r="N29" s="47"/>
      <c r="O29" s="47"/>
    </row>
    <row r="30" spans="1:22" ht="8.25" customHeight="1">
      <c r="A30" s="6"/>
      <c r="B30" s="50"/>
      <c r="C30" s="50"/>
      <c r="D30" s="50"/>
      <c r="E30" s="50"/>
      <c r="F30" s="50"/>
      <c r="G30" s="50"/>
      <c r="H30" s="50"/>
      <c r="I30" s="50"/>
      <c r="J30" s="50"/>
      <c r="K30" s="50"/>
      <c r="L30" s="51"/>
      <c r="M30" s="51"/>
      <c r="N30" s="51"/>
      <c r="O30" s="51"/>
    </row>
    <row r="31" spans="1:22" s="10" customFormat="1" ht="16.5" customHeight="1">
      <c r="A31" s="9"/>
      <c r="B31" s="28"/>
      <c r="C31" s="19">
        <f>IF(DAY(JanSun1)=1,JanSun1+22,JanSun1+29)</f>
        <v>40567</v>
      </c>
      <c r="D31" s="27"/>
      <c r="E31" s="19">
        <f>IF(DAY(JanSun1)=1,JanSun1+23,JanSun1+30)</f>
        <v>40568</v>
      </c>
      <c r="F31" s="27"/>
      <c r="G31" s="19">
        <f>IF(DAY(JanSun1)=1,JanSun1+24,JanSun1+31)</f>
        <v>40569</v>
      </c>
      <c r="H31" s="27"/>
      <c r="I31" s="19">
        <f>IF(DAY(JanSun1)=1,JanSun1+25,JanSun1+32)</f>
        <v>40570</v>
      </c>
      <c r="J31" s="27"/>
      <c r="K31" s="19">
        <f>IF(DAY(JanSun1)=1,JanSun1+26,JanSun1+33)</f>
        <v>40571</v>
      </c>
      <c r="L31" s="27"/>
      <c r="M31" s="19">
        <f>IF(DAY(JanSun1)=1,JanSun1+27,JanSun1+34)</f>
        <v>40572</v>
      </c>
      <c r="N31" s="27"/>
      <c r="O31" s="19">
        <f>IF(DAY(JanSun1)=1,JanSun1+28,JanSun1+35)</f>
        <v>40573</v>
      </c>
    </row>
    <row r="32" spans="1:22" ht="55.5" customHeight="1">
      <c r="A32" s="6"/>
      <c r="B32" s="45"/>
      <c r="C32" s="46"/>
      <c r="D32" s="46"/>
      <c r="E32" s="46"/>
      <c r="F32" s="46"/>
      <c r="G32" s="46"/>
      <c r="H32" s="46"/>
      <c r="I32" s="46"/>
      <c r="J32" s="46"/>
      <c r="K32" s="46"/>
      <c r="L32" s="47"/>
      <c r="M32" s="47"/>
      <c r="N32" s="47"/>
      <c r="O32" s="47"/>
    </row>
    <row r="33" spans="1:16" ht="8.25" customHeight="1">
      <c r="A33" s="6"/>
      <c r="B33" s="50"/>
      <c r="C33" s="50"/>
      <c r="D33" s="50"/>
      <c r="E33" s="50"/>
      <c r="F33" s="50"/>
      <c r="G33" s="50"/>
      <c r="H33" s="50"/>
      <c r="I33" s="50"/>
      <c r="J33" s="50"/>
      <c r="K33" s="50"/>
      <c r="L33" s="51"/>
      <c r="M33" s="51"/>
      <c r="N33" s="51"/>
      <c r="O33" s="51"/>
    </row>
    <row r="34" spans="1:16" s="10" customFormat="1" ht="16.5" customHeight="1">
      <c r="A34" s="9"/>
      <c r="B34" s="28"/>
      <c r="C34" s="19">
        <f>IF(DAY(JanSun1)=1,JanSun1+29,JanSun1+36)</f>
        <v>40574</v>
      </c>
      <c r="D34" s="27"/>
      <c r="E34" s="19">
        <f>IF(DAY(JanSun1)=1,JanSun1+30,JanSun1+37)</f>
        <v>40575</v>
      </c>
      <c r="F34" s="27"/>
      <c r="G34" s="19">
        <f>IF(DAY(JanSun1)=1,JanSun1+31,JanSun1+38)</f>
        <v>40576</v>
      </c>
      <c r="H34" s="27"/>
      <c r="I34" s="19">
        <f>IF(DAY(JanSun1)=1,JanSun1+32,JanSun1+39)</f>
        <v>40577</v>
      </c>
      <c r="J34" s="28"/>
      <c r="K34" s="19">
        <f>IF(DAY(JanSun1)=1,JanSun1+33,JanSun1+40)</f>
        <v>40578</v>
      </c>
      <c r="L34" s="27"/>
      <c r="M34" s="19">
        <f>IF(DAY(JanSun1)=1,JanSun1+34,JanSun1+41)</f>
        <v>40579</v>
      </c>
      <c r="N34" s="27"/>
      <c r="O34" s="19">
        <f>IF(DAY(JanSun1)=1,JanSun1+35,JanSun1+42)</f>
        <v>40580</v>
      </c>
    </row>
    <row r="35" spans="1:16" ht="55.5" customHeight="1">
      <c r="A35" s="6"/>
      <c r="B35" s="45"/>
      <c r="C35" s="46"/>
      <c r="D35" s="46"/>
      <c r="E35" s="46"/>
      <c r="F35" s="49"/>
      <c r="G35" s="49"/>
      <c r="H35" s="49"/>
      <c r="I35" s="49"/>
      <c r="J35" s="49"/>
      <c r="K35" s="49"/>
      <c r="L35" s="49"/>
      <c r="M35" s="49"/>
      <c r="N35" s="49"/>
      <c r="O35" s="49"/>
    </row>
    <row r="36" spans="1:16" ht="7.5" customHeight="1">
      <c r="B36" s="42"/>
      <c r="C36" s="42"/>
      <c r="D36" s="42"/>
      <c r="E36" s="42"/>
      <c r="F36" s="42"/>
      <c r="G36" s="42"/>
      <c r="H36" s="42"/>
      <c r="I36" s="42"/>
      <c r="J36" s="42"/>
      <c r="K36" s="42"/>
      <c r="L36" s="42"/>
      <c r="M36" s="42"/>
      <c r="N36" s="42"/>
      <c r="O36" s="42"/>
    </row>
    <row r="37" spans="1:16" s="15" customFormat="1"/>
    <row r="38" spans="1:16" s="15" customFormat="1" ht="54" customHeight="1">
      <c r="A38" s="52" t="str">
        <f>TEXT(DATE(CalendarYear,2,1),"mmmm")</f>
        <v>luty</v>
      </c>
      <c r="B38" s="52"/>
      <c r="C38" s="52"/>
      <c r="D38" s="52"/>
      <c r="E38" s="52"/>
      <c r="F38" s="52"/>
      <c r="G38" s="52"/>
      <c r="H38" s="13"/>
      <c r="I38" s="4"/>
      <c r="J38" s="4"/>
      <c r="L38" s="43">
        <f>CalendarYear</f>
        <v>2011</v>
      </c>
      <c r="M38" s="43"/>
      <c r="N38" s="43"/>
      <c r="O38" s="43"/>
      <c r="P38" s="43"/>
    </row>
    <row r="39" spans="1:16" s="15" customFormat="1" ht="18.75" customHeight="1">
      <c r="A39" s="3"/>
      <c r="B39" s="1"/>
      <c r="C39" s="1"/>
      <c r="D39" s="1"/>
      <c r="E39" s="2"/>
      <c r="F39" s="2"/>
      <c r="G39" s="2"/>
      <c r="H39" s="4"/>
      <c r="I39" s="4"/>
      <c r="J39" s="4"/>
      <c r="L39" s="53"/>
      <c r="M39" s="53"/>
      <c r="N39" s="53"/>
      <c r="O39" s="53"/>
    </row>
    <row r="40" spans="1:16" s="15" customFormat="1" ht="18.75" customHeight="1">
      <c r="A40" s="3"/>
      <c r="B40" s="1"/>
      <c r="C40" s="1"/>
      <c r="D40" s="1"/>
      <c r="E40" s="2"/>
      <c r="F40" s="2"/>
      <c r="G40" s="2"/>
      <c r="H40" s="4"/>
      <c r="I40" s="4"/>
      <c r="J40" s="4"/>
    </row>
    <row r="41" spans="1:16" s="15" customFormat="1" ht="18.75" customHeight="1">
      <c r="A41" s="3"/>
      <c r="B41" s="1"/>
      <c r="C41" s="1"/>
      <c r="D41" s="1"/>
      <c r="E41" s="2"/>
      <c r="F41" s="2"/>
      <c r="G41" s="2"/>
      <c r="H41" s="4"/>
      <c r="I41" s="4"/>
      <c r="J41" s="4"/>
    </row>
    <row r="42" spans="1:16" s="15" customFormat="1" ht="18.75" customHeight="1">
      <c r="A42" s="3"/>
      <c r="B42" s="1"/>
      <c r="C42" s="1"/>
      <c r="D42" s="1"/>
      <c r="E42" s="2"/>
      <c r="F42" s="2"/>
      <c r="G42" s="2"/>
      <c r="H42" s="4"/>
      <c r="I42" s="4"/>
      <c r="J42" s="4"/>
    </row>
    <row r="43" spans="1:16" s="15" customFormat="1" ht="18.75" customHeight="1">
      <c r="A43" s="3"/>
      <c r="B43" s="1"/>
      <c r="C43" s="1"/>
      <c r="D43" s="1"/>
      <c r="E43" s="2"/>
      <c r="F43" s="2"/>
      <c r="G43" s="2"/>
      <c r="H43" s="4"/>
      <c r="I43" s="4"/>
      <c r="J43" s="4"/>
    </row>
    <row r="44" spans="1:16" s="15" customFormat="1" ht="18.75" customHeight="1">
      <c r="A44" s="3"/>
      <c r="B44" s="1"/>
      <c r="C44" s="1"/>
      <c r="D44" s="1"/>
      <c r="E44" s="2"/>
      <c r="F44" s="2"/>
      <c r="G44" s="2"/>
      <c r="H44" s="4"/>
      <c r="I44" s="4"/>
      <c r="J44" s="4"/>
    </row>
    <row r="45" spans="1:16" s="15" customFormat="1" ht="18.75" customHeight="1">
      <c r="A45" s="3"/>
      <c r="B45" s="1"/>
      <c r="C45" s="1"/>
      <c r="D45" s="1"/>
      <c r="E45" s="2"/>
      <c r="F45" s="2"/>
      <c r="G45" s="2"/>
      <c r="H45" s="4"/>
      <c r="I45" s="4"/>
      <c r="J45" s="4"/>
    </row>
    <row r="46" spans="1:16" s="15" customFormat="1" ht="18.75" customHeight="1">
      <c r="A46" s="3"/>
      <c r="B46" s="1"/>
      <c r="C46" s="1"/>
      <c r="D46" s="1"/>
      <c r="E46" s="2"/>
      <c r="F46" s="2"/>
      <c r="G46" s="2"/>
      <c r="H46" s="4"/>
      <c r="I46" s="4"/>
      <c r="J46" s="4"/>
    </row>
    <row r="47" spans="1:16" s="15" customFormat="1" ht="18.75" customHeight="1">
      <c r="A47" s="3"/>
      <c r="B47" s="1"/>
      <c r="C47" s="1"/>
      <c r="D47" s="1"/>
      <c r="E47" s="2"/>
      <c r="F47" s="2"/>
      <c r="G47" s="2"/>
      <c r="H47" s="4"/>
      <c r="I47" s="4"/>
      <c r="J47" s="4"/>
    </row>
    <row r="48" spans="1:16" s="15" customFormat="1" ht="18.75" customHeight="1">
      <c r="A48" s="3"/>
      <c r="B48" s="1"/>
      <c r="C48" s="1"/>
      <c r="D48" s="1"/>
      <c r="E48" s="2"/>
      <c r="F48" s="2"/>
      <c r="G48" s="2"/>
      <c r="H48" s="4"/>
      <c r="I48" s="4"/>
      <c r="J48" s="4"/>
    </row>
    <row r="49" spans="1:22" s="15" customFormat="1" ht="18.75" customHeight="1">
      <c r="A49" s="3"/>
      <c r="B49" s="1"/>
      <c r="C49" s="1"/>
      <c r="D49" s="1"/>
      <c r="E49" s="2"/>
      <c r="F49" s="2"/>
      <c r="G49" s="2"/>
      <c r="H49" s="4"/>
      <c r="I49" s="4"/>
      <c r="J49" s="4"/>
    </row>
    <row r="50" spans="1:22" s="15" customFormat="1" ht="18.75" customHeight="1">
      <c r="A50" s="3"/>
      <c r="B50" s="1"/>
      <c r="C50" s="1"/>
      <c r="D50" s="1"/>
      <c r="E50" s="2"/>
      <c r="F50" s="2"/>
      <c r="G50" s="2"/>
      <c r="H50" s="4"/>
      <c r="I50" s="4"/>
      <c r="J50" s="4"/>
    </row>
    <row r="51" spans="1:22" s="15" customFormat="1" ht="18.75" customHeight="1">
      <c r="A51" s="3"/>
      <c r="B51" s="1"/>
      <c r="C51" s="1"/>
      <c r="D51" s="1"/>
      <c r="E51" s="2"/>
      <c r="F51" s="2"/>
      <c r="G51" s="2"/>
      <c r="H51" s="4"/>
      <c r="I51" s="4"/>
      <c r="J51" s="4"/>
    </row>
    <row r="52" spans="1:22" s="15" customFormat="1" ht="18.75" customHeight="1">
      <c r="A52" s="3"/>
      <c r="B52" s="1"/>
      <c r="C52" s="1"/>
      <c r="D52" s="1"/>
      <c r="E52" s="2"/>
      <c r="F52" s="2"/>
      <c r="G52" s="2"/>
      <c r="H52" s="4"/>
      <c r="I52" s="4"/>
      <c r="J52" s="4"/>
    </row>
    <row r="53" spans="1:22" s="15" customFormat="1" ht="18.75" customHeight="1">
      <c r="A53" s="6"/>
      <c r="B53" s="7"/>
      <c r="C53" s="7"/>
      <c r="D53" s="7"/>
      <c r="E53" s="7"/>
      <c r="F53" s="7"/>
      <c r="G53" s="7"/>
      <c r="H53" s="7"/>
      <c r="I53" s="7"/>
      <c r="J53" s="7"/>
      <c r="K53" s="7"/>
      <c r="L53" s="7"/>
      <c r="M53" s="7"/>
      <c r="N53" s="7"/>
      <c r="O53" s="7"/>
    </row>
    <row r="54" spans="1:22" s="6" customFormat="1" ht="27" customHeight="1">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c r="B55" s="26"/>
      <c r="C55" s="19">
        <f>IF(DAY(FebSun1)=1,FebSun1-6,FebSun1+1)</f>
        <v>40574</v>
      </c>
      <c r="D55" s="27"/>
      <c r="E55" s="19">
        <f>IF(DAY(FebSun1)=1,FebSun1-5,FebSun1+2)</f>
        <v>40575</v>
      </c>
      <c r="F55" s="27"/>
      <c r="G55" s="19">
        <f>IF(DAY(FebSun1)=1,FebSun1-4,FebSun1+3)</f>
        <v>40576</v>
      </c>
      <c r="H55" s="27"/>
      <c r="I55" s="19">
        <f>IF(DAY(FebSun1)=1,FebSun1-3,FebSun1+4)</f>
        <v>40577</v>
      </c>
      <c r="J55" s="27"/>
      <c r="K55" s="19">
        <f>IF(DAY(FebSun1)=1,FebSun1-2,FebSun1+5)</f>
        <v>40578</v>
      </c>
      <c r="L55" s="27"/>
      <c r="M55" s="19">
        <f>IF(DAY(FebSun1)=1,FebSun1-1,FebSun1+6)</f>
        <v>40579</v>
      </c>
      <c r="N55" s="27"/>
      <c r="O55" s="19">
        <f>IF(DAY(FebSun1)=1,FebSun1,FebSun1+7)</f>
        <v>40580</v>
      </c>
      <c r="P55" s="10"/>
      <c r="Q55" s="10"/>
      <c r="U55" s="11"/>
      <c r="V55" s="10"/>
    </row>
    <row r="56" spans="1:22" s="12" customFormat="1" ht="55.5" customHeight="1">
      <c r="A56" s="6"/>
      <c r="B56" s="45"/>
      <c r="C56" s="46"/>
      <c r="D56" s="46"/>
      <c r="E56" s="46"/>
      <c r="F56" s="46"/>
      <c r="G56" s="46"/>
      <c r="H56" s="46"/>
      <c r="I56" s="46"/>
      <c r="J56" s="46"/>
      <c r="K56" s="46"/>
      <c r="L56" s="47"/>
      <c r="M56" s="47"/>
      <c r="N56" s="47"/>
      <c r="O56" s="47"/>
    </row>
    <row r="57" spans="1:22" s="12" customFormat="1" ht="8.25" customHeight="1">
      <c r="A57" s="6"/>
      <c r="B57" s="50"/>
      <c r="C57" s="50"/>
      <c r="D57" s="50"/>
      <c r="E57" s="50"/>
      <c r="F57" s="50"/>
      <c r="G57" s="50"/>
      <c r="H57" s="50"/>
      <c r="I57" s="50"/>
      <c r="J57" s="50"/>
      <c r="K57" s="50"/>
      <c r="L57" s="51"/>
      <c r="M57" s="51"/>
      <c r="N57" s="51"/>
      <c r="O57" s="51"/>
    </row>
    <row r="58" spans="1:22" s="10" customFormat="1" ht="16.5" customHeight="1">
      <c r="A58" s="9"/>
      <c r="B58" s="28"/>
      <c r="C58" s="19">
        <f>IF(DAY(FebSun1)=1,FebSun1+1,FebSun1+8)</f>
        <v>40581</v>
      </c>
      <c r="D58" s="27"/>
      <c r="E58" s="19">
        <f>IF(DAY(FebSun1)=1,FebSun1+2,FebSun1+9)</f>
        <v>40582</v>
      </c>
      <c r="F58" s="27"/>
      <c r="G58" s="19">
        <f>IF(DAY(FebSun1)=1,FebSun1+3,FebSun1+10)</f>
        <v>40583</v>
      </c>
      <c r="H58" s="27"/>
      <c r="I58" s="19">
        <f>IF(DAY(FebSun1)=1,FebSun1+4,FebSun1+11)</f>
        <v>40584</v>
      </c>
      <c r="J58" s="27"/>
      <c r="K58" s="19">
        <f>IF(DAY(FebSun1)=1,FebSun1+5,FebSun1+12)</f>
        <v>40585</v>
      </c>
      <c r="L58" s="27"/>
      <c r="M58" s="19">
        <f>IF(DAY(FebSun1)=1,FebSun1+6,FebSun1+13)</f>
        <v>40586</v>
      </c>
      <c r="N58" s="27"/>
      <c r="O58" s="20">
        <f>IF(DAY(FebSun1)=1,FebSun1+7,FebSun1+14)</f>
        <v>40587</v>
      </c>
    </row>
    <row r="59" spans="1:22" s="15" customFormat="1" ht="55.5" customHeight="1">
      <c r="A59" s="6"/>
      <c r="B59" s="45"/>
      <c r="C59" s="46"/>
      <c r="D59" s="46"/>
      <c r="E59" s="46"/>
      <c r="F59" s="46" t="s">
        <v>7</v>
      </c>
      <c r="G59" s="46"/>
      <c r="H59" s="46"/>
      <c r="I59" s="46"/>
      <c r="J59" s="46"/>
      <c r="K59" s="46"/>
      <c r="L59" s="47"/>
      <c r="M59" s="47"/>
      <c r="N59" s="47"/>
      <c r="O59" s="47"/>
    </row>
    <row r="60" spans="1:22" s="15" customFormat="1" ht="8.25" customHeight="1">
      <c r="A60" s="6"/>
      <c r="B60" s="50"/>
      <c r="C60" s="50"/>
      <c r="D60" s="50"/>
      <c r="E60" s="50"/>
      <c r="F60" s="50"/>
      <c r="G60" s="50"/>
      <c r="H60" s="50"/>
      <c r="I60" s="50"/>
      <c r="J60" s="50"/>
      <c r="K60" s="50"/>
      <c r="L60" s="51"/>
      <c r="M60" s="51"/>
      <c r="N60" s="51"/>
      <c r="O60" s="51"/>
    </row>
    <row r="61" spans="1:22" s="10" customFormat="1" ht="16.5" customHeight="1">
      <c r="A61" s="9"/>
      <c r="B61" s="28"/>
      <c r="C61" s="19">
        <f>IF(DAY(FebSun1)=1,FebSun1+8,FebSun1+15)</f>
        <v>40588</v>
      </c>
      <c r="D61" s="27"/>
      <c r="E61" s="19">
        <f>IF(DAY(FebSun1)=1,FebSun1+9,FebSun1+16)</f>
        <v>40589</v>
      </c>
      <c r="F61" s="27"/>
      <c r="G61" s="19">
        <f>IF(DAY(FebSun1)=1,FebSun1+10,FebSun1+17)</f>
        <v>40590</v>
      </c>
      <c r="H61" s="27"/>
      <c r="I61" s="19">
        <f>IF(DAY(FebSun1)=1,FebSun1+11,FebSun1+18)</f>
        <v>40591</v>
      </c>
      <c r="J61" s="27"/>
      <c r="K61" s="19">
        <f>IF(DAY(FebSun1)=1,FebSun1+12,FebSun1+19)</f>
        <v>40592</v>
      </c>
      <c r="L61" s="27"/>
      <c r="M61" s="19">
        <f>IF(DAY(FebSun1)=1,FebSun1+13,FebSun1+20)</f>
        <v>40593</v>
      </c>
      <c r="N61" s="27"/>
      <c r="O61" s="19">
        <f>IF(DAY(FebSun1)=1,FebSun1+14,FebSun1+21)</f>
        <v>40594</v>
      </c>
    </row>
    <row r="62" spans="1:22" s="15" customFormat="1" ht="55.5" customHeight="1">
      <c r="A62" s="6"/>
      <c r="B62" s="45"/>
      <c r="C62" s="46"/>
      <c r="D62" s="46"/>
      <c r="E62" s="46"/>
      <c r="F62" s="46"/>
      <c r="G62" s="46"/>
      <c r="H62" s="46"/>
      <c r="I62" s="46"/>
      <c r="J62" s="46"/>
      <c r="K62" s="46"/>
      <c r="L62" s="47"/>
      <c r="M62" s="47"/>
      <c r="N62" s="47"/>
      <c r="O62" s="47"/>
    </row>
    <row r="63" spans="1:22" s="15" customFormat="1" ht="8.25" customHeight="1">
      <c r="A63" s="6"/>
      <c r="B63" s="50"/>
      <c r="C63" s="50"/>
      <c r="D63" s="50"/>
      <c r="E63" s="50"/>
      <c r="F63" s="50"/>
      <c r="G63" s="50"/>
      <c r="H63" s="50"/>
      <c r="I63" s="50"/>
      <c r="J63" s="50"/>
      <c r="K63" s="50"/>
      <c r="L63" s="51"/>
      <c r="M63" s="51"/>
      <c r="N63" s="51"/>
      <c r="O63" s="51"/>
    </row>
    <row r="64" spans="1:22" s="10" customFormat="1" ht="16.5" customHeight="1">
      <c r="A64" s="9"/>
      <c r="B64" s="28"/>
      <c r="C64" s="19">
        <f>IF(DAY(FebSun1)=1,FebSun1+15,FebSun1+22)</f>
        <v>40595</v>
      </c>
      <c r="D64" s="27"/>
      <c r="E64" s="19">
        <f>IF(DAY(FebSun1)=1,FebSun1+16,FebSun1+23)</f>
        <v>40596</v>
      </c>
      <c r="F64" s="27"/>
      <c r="G64" s="19">
        <f>IF(DAY(FebSun1)=1,FebSun1+17,FebSun1+24)</f>
        <v>40597</v>
      </c>
      <c r="H64" s="27"/>
      <c r="I64" s="19">
        <f>IF(DAY(FebSun1)=1,FebSun1+18,FebSun1+25)</f>
        <v>40598</v>
      </c>
      <c r="J64" s="27"/>
      <c r="K64" s="19">
        <f>IF(DAY(FebSun1)=1,FebSun1+19,FebSun1+26)</f>
        <v>40599</v>
      </c>
      <c r="L64" s="27"/>
      <c r="M64" s="19">
        <f>IF(DAY(FebSun1)=1,FebSun1+20,FebSun1+27)</f>
        <v>40600</v>
      </c>
      <c r="N64" s="27"/>
      <c r="O64" s="19">
        <f>IF(DAY(FebSun1)=1,FebSun1+21,FebSun1+28)</f>
        <v>40601</v>
      </c>
    </row>
    <row r="65" spans="1:16" s="15" customFormat="1" ht="55.5" customHeight="1">
      <c r="A65" s="6"/>
      <c r="B65" s="45"/>
      <c r="C65" s="46"/>
      <c r="D65" s="46"/>
      <c r="E65" s="46"/>
      <c r="F65" s="46"/>
      <c r="G65" s="46"/>
      <c r="H65" s="46"/>
      <c r="I65" s="46"/>
      <c r="J65" s="46"/>
      <c r="K65" s="46"/>
      <c r="L65" s="47"/>
      <c r="M65" s="47"/>
      <c r="N65" s="47"/>
      <c r="O65" s="47"/>
    </row>
    <row r="66" spans="1:16" s="15" customFormat="1" ht="8.25" customHeight="1">
      <c r="A66" s="6"/>
      <c r="B66" s="50"/>
      <c r="C66" s="50"/>
      <c r="D66" s="50"/>
      <c r="E66" s="50"/>
      <c r="F66" s="50"/>
      <c r="G66" s="50"/>
      <c r="H66" s="50"/>
      <c r="I66" s="50"/>
      <c r="J66" s="50"/>
      <c r="K66" s="50"/>
      <c r="L66" s="51"/>
      <c r="M66" s="51"/>
      <c r="N66" s="51"/>
      <c r="O66" s="51"/>
    </row>
    <row r="67" spans="1:16" s="10" customFormat="1" ht="16.5" customHeight="1">
      <c r="A67" s="9"/>
      <c r="B67" s="28"/>
      <c r="C67" s="19">
        <f>IF(DAY(FebSun1)=1,FebSun1+22,FebSun1+29)</f>
        <v>40602</v>
      </c>
      <c r="D67" s="27"/>
      <c r="E67" s="19">
        <f>IF(DAY(FebSun1)=1,FebSun1+23,FebSun1+30)</f>
        <v>40603</v>
      </c>
      <c r="F67" s="27"/>
      <c r="G67" s="19">
        <f>IF(DAY(FebSun1)=1,FebSun1+24,FebSun1+31)</f>
        <v>40604</v>
      </c>
      <c r="H67" s="27"/>
      <c r="I67" s="19">
        <f>IF(DAY(FebSun1)=1,FebSun1+25,FebSun1+32)</f>
        <v>40605</v>
      </c>
      <c r="J67" s="27"/>
      <c r="K67" s="19">
        <f>IF(DAY(FebSun1)=1,FebSun1+26,FebSun1+33)</f>
        <v>40606</v>
      </c>
      <c r="L67" s="27"/>
      <c r="M67" s="19">
        <f>IF(DAY(FebSun1)=1,FebSun1+27,FebSun1+34)</f>
        <v>40607</v>
      </c>
      <c r="N67" s="27"/>
      <c r="O67" s="19">
        <f>IF(DAY(FebSun1)=1,FebSun1+28,FebSun1+35)</f>
        <v>40608</v>
      </c>
    </row>
    <row r="68" spans="1:16" s="15" customFormat="1" ht="55.5" customHeight="1">
      <c r="A68" s="6"/>
      <c r="B68" s="45"/>
      <c r="C68" s="46"/>
      <c r="D68" s="46"/>
      <c r="E68" s="46"/>
      <c r="F68" s="46"/>
      <c r="G68" s="46"/>
      <c r="H68" s="46"/>
      <c r="I68" s="46"/>
      <c r="J68" s="46"/>
      <c r="K68" s="46"/>
      <c r="L68" s="47"/>
      <c r="M68" s="47"/>
      <c r="N68" s="47"/>
      <c r="O68" s="47"/>
    </row>
    <row r="69" spans="1:16" s="15" customFormat="1" ht="8.25" customHeight="1">
      <c r="A69" s="6"/>
      <c r="B69" s="50"/>
      <c r="C69" s="50"/>
      <c r="D69" s="50"/>
      <c r="E69" s="50"/>
      <c r="F69" s="50"/>
      <c r="G69" s="50"/>
      <c r="H69" s="50"/>
      <c r="I69" s="50"/>
      <c r="J69" s="50"/>
      <c r="K69" s="50"/>
      <c r="L69" s="51"/>
      <c r="M69" s="51"/>
      <c r="N69" s="51"/>
      <c r="O69" s="51"/>
    </row>
    <row r="70" spans="1:16" s="10" customFormat="1" ht="16.5" customHeight="1">
      <c r="A70" s="9"/>
      <c r="B70" s="28"/>
      <c r="C70" s="19">
        <f>IF(DAY(FebSun1)=1,FebSun1+29,FebSun1+36)</f>
        <v>40609</v>
      </c>
      <c r="D70" s="27"/>
      <c r="E70" s="19">
        <f>IF(DAY(FebSun1)=1,FebSun1+30,FebSun1+37)</f>
        <v>40610</v>
      </c>
      <c r="F70" s="27"/>
      <c r="G70" s="19">
        <f>IF(DAY(FebSun1)=1,FebSun1+31,FebSun1+38)</f>
        <v>40611</v>
      </c>
      <c r="H70" s="27"/>
      <c r="I70" s="19">
        <f>IF(DAY(FebSun1)=1,FebSun1+32,FebSun1+39)</f>
        <v>40612</v>
      </c>
      <c r="J70" s="28"/>
      <c r="K70" s="19">
        <f>IF(DAY(FebSun1)=1,FebSun1+33,FebSun1+40)</f>
        <v>40613</v>
      </c>
      <c r="L70" s="27"/>
      <c r="M70" s="19">
        <f>IF(DAY(FebSun1)=1,FebSun1+34,FebSun1+41)</f>
        <v>40614</v>
      </c>
      <c r="N70" s="27"/>
      <c r="O70" s="19">
        <f>IF(DAY(FebSun1)=1,FebSun1+35,FebSun1+42)</f>
        <v>40615</v>
      </c>
    </row>
    <row r="71" spans="1:16" s="15" customFormat="1" ht="55.5" customHeight="1">
      <c r="A71" s="6"/>
      <c r="B71" s="45"/>
      <c r="C71" s="46"/>
      <c r="D71" s="46"/>
      <c r="E71" s="46"/>
      <c r="F71" s="49"/>
      <c r="G71" s="49"/>
      <c r="H71" s="49"/>
      <c r="I71" s="49"/>
      <c r="J71" s="49"/>
      <c r="K71" s="49"/>
      <c r="L71" s="49"/>
      <c r="M71" s="49"/>
      <c r="N71" s="49"/>
      <c r="O71" s="49"/>
    </row>
    <row r="72" spans="1:16" s="15" customFormat="1" ht="7.5" customHeight="1">
      <c r="B72" s="29"/>
      <c r="C72" s="29"/>
      <c r="D72" s="29"/>
      <c r="E72" s="29"/>
      <c r="F72" s="29"/>
      <c r="G72" s="29"/>
      <c r="H72" s="29"/>
      <c r="I72" s="29"/>
      <c r="J72" s="29"/>
      <c r="K72" s="29"/>
      <c r="L72" s="29"/>
      <c r="M72" s="29"/>
      <c r="N72" s="29"/>
      <c r="O72" s="29"/>
    </row>
    <row r="73" spans="1:16" s="15" customFormat="1"/>
    <row r="74" spans="1:16" s="15" customFormat="1" ht="54" customHeight="1">
      <c r="A74" s="56" t="str">
        <f>TEXT(DATE(CalendarYear,3,1),"mmmm")</f>
        <v>marzec</v>
      </c>
      <c r="B74" s="56"/>
      <c r="C74" s="56"/>
      <c r="D74" s="56"/>
      <c r="E74" s="56"/>
      <c r="F74" s="56"/>
      <c r="G74" s="56"/>
      <c r="H74" s="13"/>
      <c r="I74" s="4"/>
      <c r="J74" s="4"/>
      <c r="L74" s="54">
        <f>CalendarYear</f>
        <v>2011</v>
      </c>
      <c r="M74" s="54"/>
      <c r="N74" s="54"/>
      <c r="O74" s="54"/>
      <c r="P74" s="54"/>
    </row>
    <row r="75" spans="1:16" s="15" customFormat="1" ht="18.95" customHeight="1">
      <c r="A75" s="3"/>
      <c r="B75" s="1"/>
      <c r="C75" s="1"/>
      <c r="D75" s="1"/>
      <c r="E75" s="2"/>
      <c r="F75" s="2"/>
      <c r="G75" s="2"/>
      <c r="H75" s="4"/>
      <c r="I75" s="4"/>
      <c r="J75" s="4"/>
    </row>
    <row r="76" spans="1:16" s="15" customFormat="1" ht="18.95" customHeight="1">
      <c r="A76" s="3"/>
      <c r="B76" s="1"/>
      <c r="C76" s="1"/>
      <c r="D76" s="1"/>
      <c r="E76" s="2"/>
      <c r="F76" s="2"/>
      <c r="G76" s="2"/>
      <c r="H76" s="4"/>
      <c r="I76" s="4"/>
      <c r="J76" s="4"/>
    </row>
    <row r="77" spans="1:16" s="15" customFormat="1" ht="18.95" customHeight="1">
      <c r="A77" s="3"/>
      <c r="B77" s="1"/>
      <c r="C77" s="1"/>
      <c r="D77" s="1"/>
      <c r="E77" s="2"/>
      <c r="F77" s="2"/>
      <c r="G77" s="2"/>
      <c r="H77" s="4"/>
      <c r="I77" s="4"/>
      <c r="J77" s="4"/>
    </row>
    <row r="78" spans="1:16" s="15" customFormat="1" ht="18.95" customHeight="1">
      <c r="A78" s="3"/>
      <c r="B78" s="1"/>
      <c r="C78" s="1"/>
      <c r="D78" s="1"/>
      <c r="E78" s="2"/>
      <c r="F78" s="2"/>
      <c r="G78" s="2"/>
      <c r="H78" s="4"/>
      <c r="I78" s="4"/>
      <c r="J78" s="4"/>
    </row>
    <row r="79" spans="1:16" s="15" customFormat="1" ht="18.95" customHeight="1">
      <c r="A79" s="3"/>
      <c r="B79" s="1"/>
      <c r="C79" s="1"/>
      <c r="D79" s="1"/>
      <c r="E79" s="2"/>
      <c r="F79" s="2"/>
      <c r="G79" s="2"/>
      <c r="H79" s="4"/>
      <c r="I79" s="4"/>
      <c r="J79" s="4"/>
    </row>
    <row r="80" spans="1:16" s="15" customFormat="1" ht="18.95" customHeight="1">
      <c r="A80" s="3"/>
      <c r="B80" s="1"/>
      <c r="C80" s="1"/>
      <c r="D80" s="1"/>
      <c r="E80" s="2"/>
      <c r="F80" s="2"/>
      <c r="G80" s="2"/>
      <c r="H80" s="4"/>
      <c r="I80" s="4"/>
      <c r="J80" s="4"/>
    </row>
    <row r="81" spans="1:22" s="15" customFormat="1" ht="18.95" customHeight="1">
      <c r="A81" s="3"/>
      <c r="B81" s="1"/>
      <c r="C81" s="1"/>
      <c r="D81" s="1"/>
      <c r="E81" s="2"/>
      <c r="F81" s="2"/>
      <c r="G81" s="2"/>
      <c r="H81" s="4"/>
      <c r="I81" s="4"/>
      <c r="J81" s="4"/>
    </row>
    <row r="82" spans="1:22" s="15" customFormat="1" ht="18.95" customHeight="1">
      <c r="A82" s="3"/>
      <c r="B82" s="1"/>
      <c r="C82" s="1"/>
      <c r="D82" s="1"/>
      <c r="E82" s="2"/>
      <c r="F82" s="2"/>
      <c r="G82" s="2"/>
      <c r="H82" s="4"/>
      <c r="I82" s="4"/>
      <c r="J82" s="4"/>
    </row>
    <row r="83" spans="1:22" s="15" customFormat="1" ht="18.95" customHeight="1">
      <c r="A83" s="3"/>
      <c r="B83" s="1"/>
      <c r="C83" s="1"/>
      <c r="D83" s="1"/>
      <c r="E83" s="2"/>
      <c r="F83" s="2"/>
      <c r="G83" s="2"/>
      <c r="H83" s="4"/>
      <c r="I83" s="4"/>
      <c r="J83" s="4"/>
    </row>
    <row r="84" spans="1:22" s="15" customFormat="1" ht="18.95" customHeight="1">
      <c r="A84" s="3"/>
      <c r="B84" s="1"/>
      <c r="C84" s="1"/>
      <c r="D84" s="1"/>
      <c r="E84" s="2"/>
      <c r="F84" s="2"/>
      <c r="G84" s="2"/>
      <c r="H84" s="4"/>
      <c r="I84" s="4"/>
      <c r="J84" s="4"/>
    </row>
    <row r="85" spans="1:22" s="15" customFormat="1" ht="18.95" customHeight="1">
      <c r="A85" s="3"/>
      <c r="B85" s="1"/>
      <c r="C85" s="1"/>
      <c r="D85" s="1"/>
      <c r="E85" s="2"/>
      <c r="F85" s="2"/>
      <c r="G85" s="2"/>
      <c r="H85" s="4"/>
      <c r="I85" s="4"/>
      <c r="J85" s="4"/>
    </row>
    <row r="86" spans="1:22" s="15" customFormat="1" ht="18.95" customHeight="1">
      <c r="A86" s="3"/>
      <c r="B86" s="1"/>
      <c r="C86" s="1"/>
      <c r="D86" s="1"/>
      <c r="E86" s="2"/>
      <c r="F86" s="2"/>
      <c r="G86" s="2"/>
      <c r="H86" s="4"/>
      <c r="I86" s="4"/>
      <c r="J86" s="4"/>
    </row>
    <row r="87" spans="1:22" s="15" customFormat="1" ht="18.95" customHeight="1">
      <c r="A87" s="3"/>
      <c r="B87" s="1"/>
      <c r="C87" s="1"/>
      <c r="D87" s="1"/>
      <c r="E87" s="2"/>
      <c r="F87" s="2"/>
      <c r="G87" s="2"/>
      <c r="H87" s="4"/>
      <c r="I87" s="4"/>
      <c r="J87" s="4"/>
    </row>
    <row r="88" spans="1:22" s="15" customFormat="1" ht="18.95" customHeight="1">
      <c r="A88" s="3"/>
      <c r="B88" s="1"/>
      <c r="C88" s="1"/>
      <c r="D88" s="1"/>
      <c r="E88" s="2"/>
      <c r="F88" s="2"/>
      <c r="G88" s="2"/>
      <c r="H88" s="4"/>
      <c r="I88" s="4"/>
      <c r="J88" s="4"/>
    </row>
    <row r="89" spans="1:22" s="15" customFormat="1" ht="18.95" customHeight="1">
      <c r="A89" s="6"/>
      <c r="B89" s="7"/>
      <c r="C89" s="7"/>
      <c r="D89" s="7"/>
      <c r="E89" s="7"/>
      <c r="F89" s="7"/>
      <c r="G89" s="7"/>
      <c r="H89" s="7"/>
      <c r="I89" s="7"/>
      <c r="J89" s="7"/>
      <c r="K89" s="7"/>
      <c r="L89" s="7"/>
      <c r="M89" s="7"/>
      <c r="N89" s="7"/>
      <c r="O89" s="7"/>
    </row>
    <row r="90" spans="1:22" s="6" customFormat="1" ht="27" customHeight="1">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c r="B91" s="38"/>
      <c r="C91" s="22">
        <f>IF(DAY(MarSun1)=1,MarSun1-6,MarSun1+1)</f>
        <v>40602</v>
      </c>
      <c r="D91" s="39"/>
      <c r="E91" s="22">
        <f>IF(DAY(MarSun1)=1,MarSun1-5,MarSun1+2)</f>
        <v>40603</v>
      </c>
      <c r="F91" s="39"/>
      <c r="G91" s="22">
        <f>IF(DAY(MarSun1)=1,MarSun1-4,MarSun1+3)</f>
        <v>40604</v>
      </c>
      <c r="H91" s="39"/>
      <c r="I91" s="22">
        <f>IF(DAY(MarSun1)=1,MarSun1-3,MarSun1+4)</f>
        <v>40605</v>
      </c>
      <c r="J91" s="39"/>
      <c r="K91" s="22">
        <f>IF(DAY(MarSun1)=1,MarSun1-2,MarSun1+5)</f>
        <v>40606</v>
      </c>
      <c r="L91" s="39"/>
      <c r="M91" s="22">
        <f>IF(DAY(MarSun1)=1,MarSun1-1,MarSun1+6)</f>
        <v>40607</v>
      </c>
      <c r="N91" s="39"/>
      <c r="O91" s="22">
        <f>IF(DAY(MarSun1)=1,MarSun1,MarSun1+7)</f>
        <v>40608</v>
      </c>
      <c r="P91" s="10"/>
      <c r="Q91" s="10"/>
      <c r="U91" s="11"/>
      <c r="V91" s="10"/>
    </row>
    <row r="92" spans="1:22" s="12" customFormat="1" ht="55.5" customHeight="1">
      <c r="A92" s="6"/>
      <c r="B92" s="60"/>
      <c r="C92" s="61"/>
      <c r="D92" s="61"/>
      <c r="E92" s="61"/>
      <c r="F92" s="61"/>
      <c r="G92" s="61"/>
      <c r="H92" s="61"/>
      <c r="I92" s="61"/>
      <c r="J92" s="61"/>
      <c r="K92" s="61"/>
      <c r="L92" s="57"/>
      <c r="M92" s="57"/>
      <c r="N92" s="57"/>
      <c r="O92" s="57"/>
    </row>
    <row r="93" spans="1:22" s="12" customFormat="1" ht="8.25" customHeight="1">
      <c r="A93" s="6"/>
      <c r="B93" s="58"/>
      <c r="C93" s="58"/>
      <c r="D93" s="58"/>
      <c r="E93" s="58"/>
      <c r="F93" s="58"/>
      <c r="G93" s="58"/>
      <c r="H93" s="58"/>
      <c r="I93" s="58"/>
      <c r="J93" s="58"/>
      <c r="K93" s="58"/>
      <c r="L93" s="59"/>
      <c r="M93" s="59"/>
      <c r="N93" s="59"/>
      <c r="O93" s="59"/>
    </row>
    <row r="94" spans="1:22" s="10" customFormat="1" ht="16.5" customHeight="1">
      <c r="A94" s="9"/>
      <c r="B94" s="40"/>
      <c r="C94" s="22">
        <f>IF(DAY(MarSun1)=1,MarSun1+1,MarSun1+8)</f>
        <v>40609</v>
      </c>
      <c r="D94" s="39"/>
      <c r="E94" s="22">
        <f>IF(DAY(MarSun1)=1,MarSun1+2,MarSun1+9)</f>
        <v>40610</v>
      </c>
      <c r="F94" s="39"/>
      <c r="G94" s="22">
        <f>IF(DAY(MarSun1)=1,MarSun1+3,MarSun1+10)</f>
        <v>40611</v>
      </c>
      <c r="H94" s="39"/>
      <c r="I94" s="22">
        <f>IF(DAY(MarSun1)=1,MarSun1+4,MarSun1+11)</f>
        <v>40612</v>
      </c>
      <c r="J94" s="39"/>
      <c r="K94" s="22">
        <f>IF(DAY(MarSun1)=1,MarSun1+5,MarSun1+12)</f>
        <v>40613</v>
      </c>
      <c r="L94" s="39"/>
      <c r="M94" s="22">
        <f>IF(DAY(MarSun1)=1,MarSun1+6,MarSun1+13)</f>
        <v>40614</v>
      </c>
      <c r="N94" s="39"/>
      <c r="O94" s="22">
        <f>IF(DAY(MarSun1)=1,MarSun1+7,MarSun1+14)</f>
        <v>40615</v>
      </c>
    </row>
    <row r="95" spans="1:22" s="15" customFormat="1" ht="55.5" customHeight="1">
      <c r="A95" s="6"/>
      <c r="B95" s="60"/>
      <c r="C95" s="61"/>
      <c r="D95" s="61"/>
      <c r="E95" s="61"/>
      <c r="F95" s="61" t="s">
        <v>7</v>
      </c>
      <c r="G95" s="61"/>
      <c r="H95" s="61"/>
      <c r="I95" s="61"/>
      <c r="J95" s="61"/>
      <c r="K95" s="61"/>
      <c r="L95" s="57"/>
      <c r="M95" s="57"/>
      <c r="N95" s="57"/>
      <c r="O95" s="57"/>
    </row>
    <row r="96" spans="1:22" s="15" customFormat="1" ht="8.25" customHeight="1">
      <c r="A96" s="6"/>
      <c r="B96" s="58"/>
      <c r="C96" s="58"/>
      <c r="D96" s="58"/>
      <c r="E96" s="58"/>
      <c r="F96" s="58"/>
      <c r="G96" s="58"/>
      <c r="H96" s="58"/>
      <c r="I96" s="58"/>
      <c r="J96" s="58"/>
      <c r="K96" s="58"/>
      <c r="L96" s="59"/>
      <c r="M96" s="59"/>
      <c r="N96" s="59"/>
      <c r="O96" s="59"/>
    </row>
    <row r="97" spans="1:16" s="10" customFormat="1" ht="16.5" customHeight="1">
      <c r="A97" s="9"/>
      <c r="B97" s="40"/>
      <c r="C97" s="22">
        <f>IF(DAY(MarSun1)=1,MarSun1+8,MarSun1+15)</f>
        <v>40616</v>
      </c>
      <c r="D97" s="39"/>
      <c r="E97" s="22">
        <f>IF(DAY(MarSun1)=1,MarSun1+9,MarSun1+16)</f>
        <v>40617</v>
      </c>
      <c r="F97" s="39"/>
      <c r="G97" s="22">
        <f>IF(DAY(MarSun1)=1,MarSun1+10,MarSun1+17)</f>
        <v>40618</v>
      </c>
      <c r="H97" s="39"/>
      <c r="I97" s="22">
        <f>IF(DAY(MarSun1)=1,MarSun1+11,MarSun1+18)</f>
        <v>40619</v>
      </c>
      <c r="J97" s="39"/>
      <c r="K97" s="22">
        <f>IF(DAY(MarSun1)=1,MarSun1+12,MarSun1+19)</f>
        <v>40620</v>
      </c>
      <c r="L97" s="39"/>
      <c r="M97" s="22">
        <f>IF(DAY(MarSun1)=1,MarSun1+13,MarSun1+20)</f>
        <v>40621</v>
      </c>
      <c r="N97" s="39"/>
      <c r="O97" s="22">
        <f>IF(DAY(MarSun1)=1,MarSun1+14,MarSun1+21)</f>
        <v>40622</v>
      </c>
    </row>
    <row r="98" spans="1:16" s="15" customFormat="1" ht="55.5" customHeight="1">
      <c r="A98" s="6"/>
      <c r="B98" s="60"/>
      <c r="C98" s="61"/>
      <c r="D98" s="61"/>
      <c r="E98" s="61"/>
      <c r="F98" s="61"/>
      <c r="G98" s="61"/>
      <c r="H98" s="61"/>
      <c r="I98" s="61"/>
      <c r="J98" s="61"/>
      <c r="K98" s="61"/>
      <c r="L98" s="57"/>
      <c r="M98" s="57"/>
      <c r="N98" s="57"/>
      <c r="O98" s="57"/>
    </row>
    <row r="99" spans="1:16" s="15" customFormat="1" ht="8.25" customHeight="1">
      <c r="A99" s="6"/>
      <c r="B99" s="58"/>
      <c r="C99" s="58"/>
      <c r="D99" s="58"/>
      <c r="E99" s="58"/>
      <c r="F99" s="58"/>
      <c r="G99" s="58"/>
      <c r="H99" s="58"/>
      <c r="I99" s="58"/>
      <c r="J99" s="58"/>
      <c r="K99" s="58"/>
      <c r="L99" s="59"/>
      <c r="M99" s="59"/>
      <c r="N99" s="59"/>
      <c r="O99" s="59"/>
    </row>
    <row r="100" spans="1:16" s="10" customFormat="1" ht="16.5" customHeight="1">
      <c r="A100" s="9"/>
      <c r="B100" s="40"/>
      <c r="C100" s="22">
        <f>IF(DAY(MarSun1)=1,MarSun1+15,MarSun1+22)</f>
        <v>40623</v>
      </c>
      <c r="D100" s="39"/>
      <c r="E100" s="22">
        <f>IF(DAY(MarSun1)=1,MarSun1+16,MarSun1+23)</f>
        <v>40624</v>
      </c>
      <c r="F100" s="39"/>
      <c r="G100" s="22">
        <f>IF(DAY(MarSun1)=1,MarSun1+17,MarSun1+24)</f>
        <v>40625</v>
      </c>
      <c r="H100" s="39"/>
      <c r="I100" s="22">
        <f>IF(DAY(MarSun1)=1,MarSun1+18,MarSun1+25)</f>
        <v>40626</v>
      </c>
      <c r="J100" s="39"/>
      <c r="K100" s="22">
        <f>IF(DAY(MarSun1)=1,MarSun1+19,MarSun1+26)</f>
        <v>40627</v>
      </c>
      <c r="L100" s="39"/>
      <c r="M100" s="22">
        <f>IF(DAY(MarSun1)=1,MarSun1+20,MarSun1+27)</f>
        <v>40628</v>
      </c>
      <c r="N100" s="39"/>
      <c r="O100" s="22">
        <f>IF(DAY(MarSun1)=1,MarSun1+21,MarSun1+28)</f>
        <v>40629</v>
      </c>
    </row>
    <row r="101" spans="1:16" s="15" customFormat="1" ht="55.5" customHeight="1">
      <c r="A101" s="6"/>
      <c r="B101" s="60"/>
      <c r="C101" s="61"/>
      <c r="D101" s="61"/>
      <c r="E101" s="61"/>
      <c r="F101" s="61"/>
      <c r="G101" s="61"/>
      <c r="H101" s="61"/>
      <c r="I101" s="61"/>
      <c r="J101" s="61"/>
      <c r="K101" s="61"/>
      <c r="L101" s="57"/>
      <c r="M101" s="57"/>
      <c r="N101" s="57"/>
      <c r="O101" s="57"/>
    </row>
    <row r="102" spans="1:16" s="15" customFormat="1" ht="8.25" customHeight="1">
      <c r="A102" s="6"/>
      <c r="B102" s="58"/>
      <c r="C102" s="58"/>
      <c r="D102" s="58"/>
      <c r="E102" s="58"/>
      <c r="F102" s="58"/>
      <c r="G102" s="58"/>
      <c r="H102" s="58"/>
      <c r="I102" s="58"/>
      <c r="J102" s="58"/>
      <c r="K102" s="58"/>
      <c r="L102" s="59"/>
      <c r="M102" s="59"/>
      <c r="N102" s="59"/>
      <c r="O102" s="59"/>
    </row>
    <row r="103" spans="1:16" s="10" customFormat="1" ht="16.5" customHeight="1">
      <c r="A103" s="9"/>
      <c r="B103" s="40"/>
      <c r="C103" s="22">
        <f>IF(DAY(MarSun1)=1,MarSun1+22,MarSun1+29)</f>
        <v>40630</v>
      </c>
      <c r="D103" s="39"/>
      <c r="E103" s="22">
        <f>IF(DAY(MarSun1)=1,MarSun1+23,MarSun1+30)</f>
        <v>40631</v>
      </c>
      <c r="F103" s="39"/>
      <c r="G103" s="22">
        <f>IF(DAY(MarSun1)=1,MarSun1+24,MarSun1+31)</f>
        <v>40632</v>
      </c>
      <c r="H103" s="39"/>
      <c r="I103" s="22">
        <f>IF(DAY(MarSun1)=1,MarSun1+25,MarSun1+32)</f>
        <v>40633</v>
      </c>
      <c r="J103" s="39"/>
      <c r="K103" s="22">
        <f>IF(DAY(MarSun1)=1,MarSun1+26,MarSun1+33)</f>
        <v>40634</v>
      </c>
      <c r="L103" s="39"/>
      <c r="M103" s="22">
        <f>IF(DAY(MarSun1)=1,MarSun1+27,MarSun1+34)</f>
        <v>40635</v>
      </c>
      <c r="N103" s="39"/>
      <c r="O103" s="22">
        <f>IF(DAY(MarSun1)=1,MarSun1+28,MarSun1+35)</f>
        <v>40636</v>
      </c>
    </row>
    <row r="104" spans="1:16" s="15" customFormat="1" ht="55.5" customHeight="1">
      <c r="A104" s="6"/>
      <c r="B104" s="60"/>
      <c r="C104" s="61"/>
      <c r="D104" s="61"/>
      <c r="E104" s="61"/>
      <c r="F104" s="61"/>
      <c r="G104" s="61"/>
      <c r="H104" s="61"/>
      <c r="I104" s="61"/>
      <c r="J104" s="61"/>
      <c r="K104" s="61"/>
      <c r="L104" s="57"/>
      <c r="M104" s="57"/>
      <c r="N104" s="57"/>
      <c r="O104" s="57"/>
    </row>
    <row r="105" spans="1:16" s="15" customFormat="1" ht="8.25" customHeight="1">
      <c r="A105" s="6"/>
      <c r="B105" s="58"/>
      <c r="C105" s="58"/>
      <c r="D105" s="58"/>
      <c r="E105" s="58"/>
      <c r="F105" s="58"/>
      <c r="G105" s="58"/>
      <c r="H105" s="58"/>
      <c r="I105" s="58"/>
      <c r="J105" s="58"/>
      <c r="K105" s="58"/>
      <c r="L105" s="59"/>
      <c r="M105" s="59"/>
      <c r="N105" s="59"/>
      <c r="O105" s="59"/>
    </row>
    <row r="106" spans="1:16" s="10" customFormat="1" ht="16.5" customHeight="1">
      <c r="A106" s="9"/>
      <c r="B106" s="40"/>
      <c r="C106" s="22">
        <f>IF(DAY(MarSun1)=1,MarSun1+29,MarSun1+36)</f>
        <v>40637</v>
      </c>
      <c r="D106" s="39"/>
      <c r="E106" s="22">
        <f>IF(DAY(MarSun1)=1,MarSun1+30,MarSun1+37)</f>
        <v>40638</v>
      </c>
      <c r="F106" s="39"/>
      <c r="G106" s="22">
        <f>IF(DAY(MarSun1)=1,MarSun1+31,MarSun1+38)</f>
        <v>40639</v>
      </c>
      <c r="H106" s="39"/>
      <c r="I106" s="22">
        <f>IF(DAY(MarSun1)=1,MarSun1+32,MarSun1+39)</f>
        <v>40640</v>
      </c>
      <c r="J106" s="39"/>
      <c r="K106" s="22">
        <f>IF(DAY(MarSun1)=1,MarSun1+33,MarSun1+40)</f>
        <v>40641</v>
      </c>
      <c r="L106" s="39"/>
      <c r="M106" s="22">
        <f>IF(DAY(MarSun1)=1,MarSun1+34,MarSun1+41)</f>
        <v>40642</v>
      </c>
      <c r="N106" s="39"/>
      <c r="O106" s="22">
        <f>IF(DAY(MarSun1)=1,MarSun1+35,MarSun1+42)</f>
        <v>40643</v>
      </c>
    </row>
    <row r="107" spans="1:16" s="15" customFormat="1" ht="55.5" customHeight="1">
      <c r="A107" s="6"/>
      <c r="B107" s="60"/>
      <c r="C107" s="61"/>
      <c r="D107" s="61"/>
      <c r="E107" s="61"/>
      <c r="F107" s="62"/>
      <c r="G107" s="62"/>
      <c r="H107" s="62"/>
      <c r="I107" s="62"/>
      <c r="J107" s="62"/>
      <c r="K107" s="62"/>
      <c r="L107" s="62"/>
      <c r="M107" s="62"/>
      <c r="N107" s="62"/>
      <c r="O107" s="62"/>
    </row>
    <row r="108" spans="1:16" s="15" customFormat="1" ht="7.5" customHeight="1">
      <c r="B108" s="41"/>
      <c r="C108" s="41"/>
      <c r="D108" s="41"/>
      <c r="E108" s="41"/>
      <c r="F108" s="41"/>
      <c r="G108" s="41"/>
      <c r="H108" s="41"/>
      <c r="I108" s="41"/>
      <c r="J108" s="41"/>
      <c r="K108" s="41"/>
      <c r="L108" s="41"/>
      <c r="M108" s="41"/>
      <c r="N108" s="41"/>
      <c r="O108" s="41"/>
    </row>
    <row r="109" spans="1:16" s="15" customFormat="1"/>
    <row r="110" spans="1:16" s="15" customFormat="1" ht="54" customHeight="1">
      <c r="A110" s="56" t="str">
        <f>TEXT(DATE(CalendarYear,4,1),"mmmm")</f>
        <v>kwiecień</v>
      </c>
      <c r="B110" s="56"/>
      <c r="C110" s="56"/>
      <c r="D110" s="56"/>
      <c r="E110" s="56"/>
      <c r="F110" s="56"/>
      <c r="G110" s="56"/>
      <c r="H110" s="13"/>
      <c r="I110" s="4"/>
      <c r="J110" s="4"/>
      <c r="L110" s="54">
        <f>CalendarYear</f>
        <v>2011</v>
      </c>
      <c r="M110" s="54"/>
      <c r="N110" s="54"/>
      <c r="O110" s="54"/>
      <c r="P110" s="54"/>
    </row>
    <row r="111" spans="1:16" s="15" customFormat="1" ht="18.95" customHeight="1">
      <c r="A111" s="3"/>
      <c r="B111" s="1"/>
      <c r="C111" s="1"/>
      <c r="D111" s="1"/>
      <c r="E111" s="2"/>
      <c r="F111" s="2"/>
      <c r="G111" s="2"/>
      <c r="H111" s="4"/>
      <c r="I111" s="4"/>
      <c r="J111" s="4"/>
    </row>
    <row r="112" spans="1:16" s="15" customFormat="1" ht="18.95" customHeight="1">
      <c r="A112" s="3"/>
      <c r="B112" s="1"/>
      <c r="C112" s="1"/>
      <c r="D112" s="1"/>
      <c r="E112" s="2"/>
      <c r="F112" s="2"/>
      <c r="G112" s="2"/>
      <c r="H112" s="4"/>
      <c r="I112" s="4"/>
      <c r="J112" s="4"/>
    </row>
    <row r="113" spans="1:22" s="15" customFormat="1" ht="18.95" customHeight="1">
      <c r="A113" s="3"/>
      <c r="B113" s="1"/>
      <c r="C113" s="1"/>
      <c r="D113" s="1"/>
      <c r="E113" s="2"/>
      <c r="F113" s="2"/>
      <c r="G113" s="2"/>
      <c r="H113" s="4"/>
      <c r="I113" s="4"/>
      <c r="J113" s="4"/>
    </row>
    <row r="114" spans="1:22" s="15" customFormat="1" ht="18.95" customHeight="1">
      <c r="A114" s="3"/>
      <c r="B114" s="1"/>
      <c r="C114" s="1"/>
      <c r="D114" s="1"/>
      <c r="E114" s="2"/>
      <c r="F114" s="2"/>
      <c r="G114" s="2"/>
      <c r="H114" s="4"/>
      <c r="I114" s="4"/>
      <c r="J114" s="4"/>
    </row>
    <row r="115" spans="1:22" s="15" customFormat="1" ht="18.95" customHeight="1">
      <c r="A115" s="3"/>
      <c r="B115" s="1"/>
      <c r="C115" s="1"/>
      <c r="D115" s="1"/>
      <c r="E115" s="2"/>
      <c r="F115" s="2"/>
      <c r="G115" s="2"/>
      <c r="H115" s="4"/>
      <c r="I115" s="4"/>
      <c r="J115" s="4"/>
    </row>
    <row r="116" spans="1:22" s="15" customFormat="1" ht="18.95" customHeight="1">
      <c r="A116" s="3"/>
      <c r="B116" s="1"/>
      <c r="C116" s="1"/>
      <c r="D116" s="1"/>
      <c r="E116" s="2"/>
      <c r="F116" s="2"/>
      <c r="G116" s="2"/>
      <c r="H116" s="4"/>
      <c r="I116" s="4"/>
      <c r="J116" s="4"/>
    </row>
    <row r="117" spans="1:22" s="15" customFormat="1" ht="18.95" customHeight="1">
      <c r="A117" s="3"/>
      <c r="B117" s="1"/>
      <c r="C117" s="1"/>
      <c r="D117" s="1"/>
      <c r="E117" s="2"/>
      <c r="F117" s="2"/>
      <c r="G117" s="2"/>
      <c r="H117" s="4"/>
      <c r="I117" s="4"/>
      <c r="J117" s="4"/>
    </row>
    <row r="118" spans="1:22" s="15" customFormat="1" ht="18.95" customHeight="1">
      <c r="A118" s="3"/>
      <c r="B118" s="1"/>
      <c r="C118" s="1"/>
      <c r="D118" s="1"/>
      <c r="E118" s="2"/>
      <c r="F118" s="2"/>
      <c r="G118" s="2"/>
      <c r="H118" s="4"/>
      <c r="I118" s="4"/>
      <c r="J118" s="4"/>
    </row>
    <row r="119" spans="1:22" s="15" customFormat="1" ht="18.95" customHeight="1">
      <c r="A119" s="3"/>
      <c r="B119" s="1"/>
      <c r="C119" s="1"/>
      <c r="D119" s="1"/>
      <c r="E119" s="2"/>
      <c r="F119" s="2"/>
      <c r="G119" s="2"/>
      <c r="H119" s="4"/>
      <c r="I119" s="4"/>
      <c r="J119" s="4"/>
    </row>
    <row r="120" spans="1:22" s="15" customFormat="1" ht="18.95" customHeight="1">
      <c r="A120" s="3"/>
      <c r="B120" s="1"/>
      <c r="C120" s="1"/>
      <c r="D120" s="1"/>
      <c r="E120" s="2"/>
      <c r="F120" s="2"/>
      <c r="G120" s="2"/>
      <c r="H120" s="4"/>
      <c r="I120" s="4"/>
      <c r="J120" s="4"/>
    </row>
    <row r="121" spans="1:22" s="15" customFormat="1" ht="18.95" customHeight="1">
      <c r="A121" s="3"/>
      <c r="B121" s="1"/>
      <c r="C121" s="1"/>
      <c r="D121" s="1"/>
      <c r="E121" s="2"/>
      <c r="F121" s="2"/>
      <c r="G121" s="2"/>
      <c r="H121" s="4"/>
      <c r="I121" s="4"/>
      <c r="J121" s="4"/>
    </row>
    <row r="122" spans="1:22" s="15" customFormat="1" ht="18.95" customHeight="1">
      <c r="A122" s="3"/>
      <c r="B122" s="1"/>
      <c r="C122" s="1"/>
      <c r="D122" s="1"/>
      <c r="E122" s="2"/>
      <c r="F122" s="2"/>
      <c r="G122" s="2"/>
      <c r="H122" s="4"/>
      <c r="I122" s="4"/>
      <c r="J122" s="4"/>
    </row>
    <row r="123" spans="1:22" s="15" customFormat="1" ht="18.95" customHeight="1">
      <c r="A123" s="3"/>
      <c r="B123" s="1"/>
      <c r="C123" s="1"/>
      <c r="D123" s="1"/>
      <c r="E123" s="2"/>
      <c r="F123" s="2"/>
      <c r="G123" s="2"/>
      <c r="H123" s="4"/>
      <c r="I123" s="4"/>
      <c r="J123" s="4"/>
    </row>
    <row r="124" spans="1:22" s="15" customFormat="1" ht="18.95" customHeight="1">
      <c r="A124" s="3"/>
      <c r="B124" s="1"/>
      <c r="C124" s="1"/>
      <c r="D124" s="1"/>
      <c r="E124" s="2"/>
      <c r="F124" s="2"/>
      <c r="G124" s="2"/>
      <c r="H124" s="4"/>
      <c r="I124" s="4"/>
      <c r="J124" s="4"/>
    </row>
    <row r="125" spans="1:22" s="15" customFormat="1" ht="18.95" customHeight="1">
      <c r="A125" s="6"/>
      <c r="B125" s="7"/>
      <c r="C125" s="7"/>
      <c r="D125" s="7"/>
      <c r="E125" s="7"/>
      <c r="F125" s="7"/>
      <c r="G125" s="7"/>
      <c r="H125" s="7"/>
      <c r="I125" s="7"/>
      <c r="J125" s="7"/>
      <c r="K125" s="7"/>
      <c r="L125" s="7"/>
      <c r="M125" s="7"/>
      <c r="N125" s="7"/>
      <c r="O125" s="7"/>
    </row>
    <row r="126" spans="1:22" s="6" customFormat="1" ht="27" customHeight="1">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c r="B127" s="38"/>
      <c r="C127" s="22">
        <f>IF(DAY(AprSun1)=1,AprSun1-6,AprSun1+1)</f>
        <v>40630</v>
      </c>
      <c r="D127" s="39"/>
      <c r="E127" s="22">
        <f>IF(DAY(AprSun1)=1,AprSun1-5,AprSun1+2)</f>
        <v>40631</v>
      </c>
      <c r="F127" s="39"/>
      <c r="G127" s="22">
        <f>IF(DAY(AprSun1)=1,AprSun1-4,AprSun1+3)</f>
        <v>40632</v>
      </c>
      <c r="H127" s="39"/>
      <c r="I127" s="22">
        <f>IF(DAY(AprSun1)=1,AprSun1-3,AprSun1+4)</f>
        <v>40633</v>
      </c>
      <c r="J127" s="39"/>
      <c r="K127" s="22">
        <f>IF(DAY(AprSun1)=1,AprSun1-2,AprSun1+5)</f>
        <v>40634</v>
      </c>
      <c r="L127" s="39"/>
      <c r="M127" s="22">
        <f>IF(DAY(AprSun1)=1,AprSun1-1,AprSun1+6)</f>
        <v>40635</v>
      </c>
      <c r="N127" s="39"/>
      <c r="O127" s="22">
        <f>IF(DAY(AprSun1)=1,AprSun1,AprSun1+7)</f>
        <v>40636</v>
      </c>
      <c r="P127" s="10"/>
      <c r="Q127" s="10"/>
      <c r="U127" s="11"/>
      <c r="V127" s="10"/>
    </row>
    <row r="128" spans="1:22" s="12" customFormat="1" ht="55.5" customHeight="1">
      <c r="A128" s="6"/>
      <c r="B128" s="60"/>
      <c r="C128" s="61"/>
      <c r="D128" s="61"/>
      <c r="E128" s="61"/>
      <c r="F128" s="61"/>
      <c r="G128" s="61"/>
      <c r="H128" s="61"/>
      <c r="I128" s="61"/>
      <c r="J128" s="61"/>
      <c r="K128" s="61"/>
      <c r="L128" s="57"/>
      <c r="M128" s="57"/>
      <c r="N128" s="57"/>
      <c r="O128" s="57"/>
    </row>
    <row r="129" spans="1:15" s="12" customFormat="1" ht="8.25" customHeight="1">
      <c r="A129" s="6"/>
      <c r="B129" s="58"/>
      <c r="C129" s="58"/>
      <c r="D129" s="58"/>
      <c r="E129" s="58"/>
      <c r="F129" s="58"/>
      <c r="G129" s="58"/>
      <c r="H129" s="58"/>
      <c r="I129" s="58"/>
      <c r="J129" s="58"/>
      <c r="K129" s="58"/>
      <c r="L129" s="59"/>
      <c r="M129" s="59"/>
      <c r="N129" s="59"/>
      <c r="O129" s="59"/>
    </row>
    <row r="130" spans="1:15" s="10" customFormat="1" ht="16.5" customHeight="1">
      <c r="A130" s="9"/>
      <c r="B130" s="40"/>
      <c r="C130" s="22">
        <f>IF(DAY(AprSun1)=1,AprSun1+1,AprSun1+8)</f>
        <v>40637</v>
      </c>
      <c r="D130" s="39"/>
      <c r="E130" s="22">
        <f>IF(DAY(AprSun1)=1,AprSun1+2,AprSun1+9)</f>
        <v>40638</v>
      </c>
      <c r="F130" s="39"/>
      <c r="G130" s="22">
        <f>IF(DAY(AprSun1)=1,AprSun1+3,AprSun1+10)</f>
        <v>40639</v>
      </c>
      <c r="H130" s="39"/>
      <c r="I130" s="22">
        <f>IF(DAY(AprSun1)=1,AprSun1+4,AprSun1+11)</f>
        <v>40640</v>
      </c>
      <c r="J130" s="39"/>
      <c r="K130" s="22">
        <f>IF(DAY(AprSun1)=1,AprSun1+5,AprSun1+12)</f>
        <v>40641</v>
      </c>
      <c r="L130" s="39"/>
      <c r="M130" s="22">
        <f>IF(DAY(AprSun1)=1,AprSun1+6,AprSun1+13)</f>
        <v>40642</v>
      </c>
      <c r="N130" s="39"/>
      <c r="O130" s="22">
        <f>IF(DAY(AprSun1)=1,AprSun1+7,AprSun1+14)</f>
        <v>40643</v>
      </c>
    </row>
    <row r="131" spans="1:15" s="15" customFormat="1" ht="55.5" customHeight="1">
      <c r="A131" s="6"/>
      <c r="B131" s="60"/>
      <c r="C131" s="61"/>
      <c r="D131" s="61"/>
      <c r="E131" s="61"/>
      <c r="F131" s="61" t="s">
        <v>7</v>
      </c>
      <c r="G131" s="61"/>
      <c r="H131" s="61"/>
      <c r="I131" s="61"/>
      <c r="J131" s="61"/>
      <c r="K131" s="61"/>
      <c r="L131" s="57"/>
      <c r="M131" s="57"/>
      <c r="N131" s="57"/>
      <c r="O131" s="57"/>
    </row>
    <row r="132" spans="1:15" s="15" customFormat="1" ht="8.25" customHeight="1">
      <c r="A132" s="6"/>
      <c r="B132" s="58"/>
      <c r="C132" s="58"/>
      <c r="D132" s="58"/>
      <c r="E132" s="58"/>
      <c r="F132" s="58"/>
      <c r="G132" s="58"/>
      <c r="H132" s="58"/>
      <c r="I132" s="58"/>
      <c r="J132" s="58"/>
      <c r="K132" s="58"/>
      <c r="L132" s="59"/>
      <c r="M132" s="59"/>
      <c r="N132" s="59"/>
      <c r="O132" s="59"/>
    </row>
    <row r="133" spans="1:15" s="10" customFormat="1" ht="16.5" customHeight="1">
      <c r="A133" s="9"/>
      <c r="B133" s="40"/>
      <c r="C133" s="22">
        <f>IF(DAY(AprSun1)=1,AprSun1+8,AprSun1+15)</f>
        <v>40644</v>
      </c>
      <c r="D133" s="39"/>
      <c r="E133" s="22">
        <f>IF(DAY(AprSun1)=1,AprSun1+9,AprSun1+16)</f>
        <v>40645</v>
      </c>
      <c r="F133" s="39"/>
      <c r="G133" s="22">
        <f>IF(DAY(AprSun1)=1,AprSun1+10,AprSun1+17)</f>
        <v>40646</v>
      </c>
      <c r="H133" s="39"/>
      <c r="I133" s="22">
        <f>IF(DAY(AprSun1)=1,AprSun1+11,AprSun1+18)</f>
        <v>40647</v>
      </c>
      <c r="J133" s="39"/>
      <c r="K133" s="22">
        <f>IF(DAY(AprSun1)=1,AprSun1+12,AprSun1+19)</f>
        <v>40648</v>
      </c>
      <c r="L133" s="39"/>
      <c r="M133" s="22">
        <f>IF(DAY(AprSun1)=1,AprSun1+13,AprSun1+20)</f>
        <v>40649</v>
      </c>
      <c r="N133" s="39"/>
      <c r="O133" s="22">
        <f>IF(DAY(AprSun1)=1,AprSun1+14,AprSun1+21)</f>
        <v>40650</v>
      </c>
    </row>
    <row r="134" spans="1:15" s="15" customFormat="1" ht="55.5" customHeight="1">
      <c r="A134" s="6"/>
      <c r="B134" s="60"/>
      <c r="C134" s="61"/>
      <c r="D134" s="61"/>
      <c r="E134" s="61"/>
      <c r="F134" s="61"/>
      <c r="G134" s="61"/>
      <c r="H134" s="61"/>
      <c r="I134" s="61"/>
      <c r="J134" s="61"/>
      <c r="K134" s="61"/>
      <c r="L134" s="57"/>
      <c r="M134" s="57"/>
      <c r="N134" s="57"/>
      <c r="O134" s="57"/>
    </row>
    <row r="135" spans="1:15" s="15" customFormat="1" ht="8.25" customHeight="1">
      <c r="A135" s="6"/>
      <c r="B135" s="58"/>
      <c r="C135" s="58"/>
      <c r="D135" s="58"/>
      <c r="E135" s="58"/>
      <c r="F135" s="58"/>
      <c r="G135" s="58"/>
      <c r="H135" s="58"/>
      <c r="I135" s="58"/>
      <c r="J135" s="58"/>
      <c r="K135" s="58"/>
      <c r="L135" s="59"/>
      <c r="M135" s="59"/>
      <c r="N135" s="59"/>
      <c r="O135" s="59"/>
    </row>
    <row r="136" spans="1:15" s="10" customFormat="1" ht="16.5" customHeight="1">
      <c r="A136" s="9"/>
      <c r="B136" s="40"/>
      <c r="C136" s="22">
        <f>IF(DAY(AprSun1)=1,AprSun1+15,AprSun1+22)</f>
        <v>40651</v>
      </c>
      <c r="D136" s="39"/>
      <c r="E136" s="22">
        <f>IF(DAY(AprSun1)=1,AprSun1+16,AprSun1+23)</f>
        <v>40652</v>
      </c>
      <c r="F136" s="39"/>
      <c r="G136" s="22">
        <f>IF(DAY(AprSun1)=1,AprSun1+17,AprSun1+24)</f>
        <v>40653</v>
      </c>
      <c r="H136" s="39"/>
      <c r="I136" s="22">
        <f>IF(DAY(AprSun1)=1,AprSun1+18,AprSun1+25)</f>
        <v>40654</v>
      </c>
      <c r="J136" s="39"/>
      <c r="K136" s="22">
        <f>IF(DAY(AprSun1)=1,AprSun1+19,AprSun1+26)</f>
        <v>40655</v>
      </c>
      <c r="L136" s="39"/>
      <c r="M136" s="22">
        <f>IF(DAY(AprSun1)=1,AprSun1+20,AprSun1+27)</f>
        <v>40656</v>
      </c>
      <c r="N136" s="39"/>
      <c r="O136" s="22">
        <f>IF(DAY(AprSun1)=1,AprSun1+21,AprSun1+28)</f>
        <v>40657</v>
      </c>
    </row>
    <row r="137" spans="1:15" s="15" customFormat="1" ht="55.5" customHeight="1">
      <c r="A137" s="6"/>
      <c r="B137" s="60"/>
      <c r="C137" s="61"/>
      <c r="D137" s="61"/>
      <c r="E137" s="61"/>
      <c r="F137" s="61"/>
      <c r="G137" s="61"/>
      <c r="H137" s="61"/>
      <c r="I137" s="61"/>
      <c r="J137" s="61"/>
      <c r="K137" s="61"/>
      <c r="L137" s="57"/>
      <c r="M137" s="57"/>
      <c r="N137" s="57"/>
      <c r="O137" s="57"/>
    </row>
    <row r="138" spans="1:15" s="15" customFormat="1" ht="8.25" customHeight="1">
      <c r="A138" s="6"/>
      <c r="B138" s="58"/>
      <c r="C138" s="58"/>
      <c r="D138" s="58"/>
      <c r="E138" s="58"/>
      <c r="F138" s="58"/>
      <c r="G138" s="58"/>
      <c r="H138" s="58"/>
      <c r="I138" s="58"/>
      <c r="J138" s="58"/>
      <c r="K138" s="58"/>
      <c r="L138" s="59"/>
      <c r="M138" s="59"/>
      <c r="N138" s="59"/>
      <c r="O138" s="59"/>
    </row>
    <row r="139" spans="1:15" s="10" customFormat="1" ht="16.5" customHeight="1">
      <c r="A139" s="9"/>
      <c r="B139" s="40"/>
      <c r="C139" s="22">
        <f>IF(DAY(AprSun1)=1,AprSun1+22,AprSun1+29)</f>
        <v>40658</v>
      </c>
      <c r="D139" s="39"/>
      <c r="E139" s="22">
        <f>IF(DAY(AprSun1)=1,AprSun1+23,AprSun1+30)</f>
        <v>40659</v>
      </c>
      <c r="F139" s="39"/>
      <c r="G139" s="22">
        <f>IF(DAY(AprSun1)=1,AprSun1+24,AprSun1+31)</f>
        <v>40660</v>
      </c>
      <c r="H139" s="39"/>
      <c r="I139" s="22">
        <f>IF(DAY(AprSun1)=1,AprSun1+25,AprSun1+32)</f>
        <v>40661</v>
      </c>
      <c r="J139" s="39"/>
      <c r="K139" s="22">
        <f>IF(DAY(AprSun1)=1,AprSun1+26,AprSun1+33)</f>
        <v>40662</v>
      </c>
      <c r="L139" s="39"/>
      <c r="M139" s="22">
        <f>IF(DAY(AprSun1)=1,AprSun1+27,AprSun1+34)</f>
        <v>40663</v>
      </c>
      <c r="N139" s="39"/>
      <c r="O139" s="22">
        <f>IF(DAY(AprSun1)=1,AprSun1+28,AprSun1+35)</f>
        <v>40664</v>
      </c>
    </row>
    <row r="140" spans="1:15" s="15" customFormat="1" ht="55.5" customHeight="1">
      <c r="A140" s="6"/>
      <c r="B140" s="60"/>
      <c r="C140" s="61"/>
      <c r="D140" s="61"/>
      <c r="E140" s="61"/>
      <c r="F140" s="61"/>
      <c r="G140" s="61"/>
      <c r="H140" s="61"/>
      <c r="I140" s="61"/>
      <c r="J140" s="61"/>
      <c r="K140" s="61"/>
      <c r="L140" s="57"/>
      <c r="M140" s="57"/>
      <c r="N140" s="57"/>
      <c r="O140" s="57"/>
    </row>
    <row r="141" spans="1:15" s="15" customFormat="1" ht="8.25" customHeight="1">
      <c r="A141" s="6"/>
      <c r="B141" s="58"/>
      <c r="C141" s="58"/>
      <c r="D141" s="58"/>
      <c r="E141" s="58"/>
      <c r="F141" s="58"/>
      <c r="G141" s="58"/>
      <c r="H141" s="58"/>
      <c r="I141" s="58"/>
      <c r="J141" s="58"/>
      <c r="K141" s="58"/>
      <c r="L141" s="59"/>
      <c r="M141" s="59"/>
      <c r="N141" s="59"/>
      <c r="O141" s="59"/>
    </row>
    <row r="142" spans="1:15" s="10" customFormat="1" ht="16.5" customHeight="1">
      <c r="A142" s="9"/>
      <c r="B142" s="40"/>
      <c r="C142" s="22">
        <f>IF(DAY(AprSun1)=1,AprSun1+29,AprSun1+36)</f>
        <v>40665</v>
      </c>
      <c r="D142" s="39"/>
      <c r="E142" s="22">
        <f>IF(DAY(AprSun1)=1,AprSun1+30,AprSun1+37)</f>
        <v>40666</v>
      </c>
      <c r="F142" s="39"/>
      <c r="G142" s="22">
        <f>IF(DAY(AprSun1)=1,AprSun1+31,AprSun1+38)</f>
        <v>40667</v>
      </c>
      <c r="H142" s="39"/>
      <c r="I142" s="22">
        <f>IF(DAY(AprSun1)=1,AprSun1+32,AprSun1+39)</f>
        <v>40668</v>
      </c>
      <c r="J142" s="39"/>
      <c r="K142" s="22">
        <f>IF(DAY(AprSun1)=1,AprSun1+33,AprSun1+40)</f>
        <v>40669</v>
      </c>
      <c r="L142" s="39"/>
      <c r="M142" s="22">
        <f>IF(DAY(AprSun1)=1,AprSun1+34,AprSun1+41)</f>
        <v>40670</v>
      </c>
      <c r="N142" s="39"/>
      <c r="O142" s="22">
        <f>IF(DAY(AprSun1)=1,AprSun1+35,AprSun1+42)</f>
        <v>40671</v>
      </c>
    </row>
    <row r="143" spans="1:15" s="15" customFormat="1" ht="55.5" customHeight="1">
      <c r="A143" s="6"/>
      <c r="B143" s="60"/>
      <c r="C143" s="61"/>
      <c r="D143" s="61"/>
      <c r="E143" s="61"/>
      <c r="F143" s="62"/>
      <c r="G143" s="62"/>
      <c r="H143" s="62"/>
      <c r="I143" s="62"/>
      <c r="J143" s="62"/>
      <c r="K143" s="62"/>
      <c r="L143" s="62"/>
      <c r="M143" s="62"/>
      <c r="N143" s="62"/>
      <c r="O143" s="62"/>
    </row>
    <row r="144" spans="1:15" s="15" customFormat="1" ht="7.5" customHeight="1"/>
    <row r="145" spans="1:16" s="15" customFormat="1" ht="14.25" customHeight="1"/>
    <row r="146" spans="1:16" s="15" customFormat="1" ht="54" customHeight="1">
      <c r="A146" s="56" t="str">
        <f>TEXT(DATE(CalendarYear,5,1),"mmmm")</f>
        <v>maj</v>
      </c>
      <c r="B146" s="56"/>
      <c r="C146" s="56"/>
      <c r="D146" s="56"/>
      <c r="E146" s="56"/>
      <c r="F146" s="56"/>
      <c r="G146" s="56"/>
      <c r="H146" s="13"/>
      <c r="I146" s="4"/>
      <c r="J146" s="4"/>
      <c r="L146" s="54">
        <f>CalendarYear</f>
        <v>2011</v>
      </c>
      <c r="M146" s="54"/>
      <c r="N146" s="54"/>
      <c r="O146" s="54"/>
      <c r="P146" s="54"/>
    </row>
    <row r="147" spans="1:16" s="15" customFormat="1" ht="18.95" customHeight="1">
      <c r="A147" s="3"/>
      <c r="B147" s="1"/>
      <c r="C147" s="1"/>
      <c r="D147" s="1"/>
      <c r="E147" s="2"/>
      <c r="F147" s="2"/>
      <c r="G147" s="2"/>
      <c r="H147" s="4"/>
      <c r="I147" s="4"/>
      <c r="J147" s="4"/>
    </row>
    <row r="148" spans="1:16" s="15" customFormat="1" ht="18.95" customHeight="1">
      <c r="A148" s="3"/>
      <c r="B148" s="1"/>
      <c r="C148" s="1"/>
      <c r="D148" s="1"/>
      <c r="E148" s="2"/>
      <c r="F148" s="2"/>
      <c r="G148" s="2"/>
      <c r="H148" s="4"/>
      <c r="I148" s="4"/>
      <c r="J148" s="4"/>
    </row>
    <row r="149" spans="1:16" s="15" customFormat="1" ht="18.95" customHeight="1">
      <c r="A149" s="3"/>
      <c r="B149" s="1"/>
      <c r="C149" s="1"/>
      <c r="D149" s="1"/>
      <c r="E149" s="2"/>
      <c r="F149" s="2"/>
      <c r="G149" s="2"/>
      <c r="H149" s="4"/>
      <c r="I149" s="4"/>
      <c r="J149" s="4"/>
    </row>
    <row r="150" spans="1:16" s="15" customFormat="1" ht="18.95" customHeight="1">
      <c r="A150" s="3"/>
      <c r="B150" s="1"/>
      <c r="C150" s="1"/>
      <c r="D150" s="1"/>
      <c r="E150" s="2"/>
      <c r="F150" s="2"/>
      <c r="G150" s="2"/>
      <c r="H150" s="4"/>
      <c r="I150" s="4"/>
      <c r="J150" s="4"/>
    </row>
    <row r="151" spans="1:16" s="15" customFormat="1" ht="18.95" customHeight="1">
      <c r="A151" s="3"/>
      <c r="B151" s="1"/>
      <c r="C151" s="1"/>
      <c r="D151" s="1"/>
      <c r="E151" s="2"/>
      <c r="F151" s="2"/>
      <c r="G151" s="2"/>
      <c r="H151" s="4"/>
      <c r="I151" s="4"/>
      <c r="J151" s="4"/>
    </row>
    <row r="152" spans="1:16" s="15" customFormat="1" ht="18.95" customHeight="1">
      <c r="A152" s="3"/>
      <c r="B152" s="1"/>
      <c r="C152" s="1"/>
      <c r="D152" s="1"/>
      <c r="E152" s="2"/>
      <c r="F152" s="2"/>
      <c r="G152" s="2"/>
      <c r="H152" s="4"/>
      <c r="I152" s="4"/>
      <c r="J152" s="4"/>
    </row>
    <row r="153" spans="1:16" s="15" customFormat="1" ht="18.95" customHeight="1">
      <c r="A153" s="3"/>
      <c r="B153" s="1"/>
      <c r="C153" s="1"/>
      <c r="D153" s="1"/>
      <c r="E153" s="2"/>
      <c r="F153" s="2"/>
      <c r="G153" s="2"/>
      <c r="H153" s="4"/>
      <c r="I153" s="4"/>
      <c r="J153" s="4"/>
    </row>
    <row r="154" spans="1:16" s="15" customFormat="1" ht="18.95" customHeight="1">
      <c r="A154" s="3"/>
      <c r="B154" s="1"/>
      <c r="C154" s="1"/>
      <c r="D154" s="1"/>
      <c r="E154" s="2"/>
      <c r="F154" s="2"/>
      <c r="G154" s="2"/>
      <c r="H154" s="4"/>
      <c r="I154" s="4"/>
      <c r="J154" s="4"/>
    </row>
    <row r="155" spans="1:16" s="15" customFormat="1" ht="18.95" customHeight="1">
      <c r="A155" s="3"/>
      <c r="B155" s="1"/>
      <c r="C155" s="1"/>
      <c r="D155" s="1"/>
      <c r="E155" s="2"/>
      <c r="F155" s="2"/>
      <c r="G155" s="2"/>
      <c r="H155" s="4"/>
      <c r="I155" s="4"/>
      <c r="J155" s="4"/>
    </row>
    <row r="156" spans="1:16" s="15" customFormat="1" ht="18.95" customHeight="1">
      <c r="A156" s="3"/>
      <c r="B156" s="1"/>
      <c r="C156" s="1"/>
      <c r="D156" s="1"/>
      <c r="E156" s="2"/>
      <c r="F156" s="2"/>
      <c r="G156" s="2"/>
      <c r="H156" s="4"/>
      <c r="I156" s="4"/>
      <c r="J156" s="4"/>
    </row>
    <row r="157" spans="1:16" s="15" customFormat="1" ht="18.95" customHeight="1">
      <c r="A157" s="3"/>
      <c r="B157" s="1"/>
      <c r="C157" s="1"/>
      <c r="D157" s="1"/>
      <c r="E157" s="2"/>
      <c r="F157" s="2"/>
      <c r="G157" s="2"/>
      <c r="H157" s="4"/>
      <c r="I157" s="4"/>
      <c r="J157" s="4"/>
    </row>
    <row r="158" spans="1:16" s="15" customFormat="1" ht="18.95" customHeight="1">
      <c r="A158" s="3"/>
      <c r="B158" s="1"/>
      <c r="C158" s="1"/>
      <c r="D158" s="1"/>
      <c r="E158" s="2"/>
      <c r="F158" s="2"/>
      <c r="G158" s="2"/>
      <c r="H158" s="4"/>
      <c r="I158" s="4"/>
      <c r="J158" s="4"/>
    </row>
    <row r="159" spans="1:16" s="15" customFormat="1" ht="18.95" customHeight="1">
      <c r="A159" s="3"/>
      <c r="B159" s="1"/>
      <c r="C159" s="1"/>
      <c r="D159" s="1"/>
      <c r="E159" s="2"/>
      <c r="F159" s="2"/>
      <c r="G159" s="2"/>
      <c r="H159" s="4"/>
      <c r="I159" s="4"/>
      <c r="J159" s="4"/>
    </row>
    <row r="160" spans="1:16" s="15" customFormat="1" ht="18.95" customHeight="1">
      <c r="A160" s="3"/>
      <c r="B160" s="1"/>
      <c r="C160" s="1"/>
      <c r="D160" s="1"/>
      <c r="E160" s="2"/>
      <c r="F160" s="2"/>
      <c r="G160" s="2"/>
      <c r="H160" s="4"/>
      <c r="I160" s="4"/>
      <c r="J160" s="4"/>
    </row>
    <row r="161" spans="1:22" s="15" customFormat="1" ht="18.95" customHeight="1">
      <c r="A161" s="6"/>
      <c r="B161" s="7"/>
      <c r="C161" s="7"/>
      <c r="D161" s="7"/>
      <c r="E161" s="7"/>
      <c r="F161" s="7"/>
      <c r="G161" s="7"/>
      <c r="H161" s="7"/>
      <c r="I161" s="7"/>
      <c r="J161" s="7"/>
      <c r="K161" s="7"/>
      <c r="L161" s="7"/>
      <c r="M161" s="7"/>
      <c r="N161" s="7"/>
      <c r="O161" s="7"/>
    </row>
    <row r="162" spans="1:22" s="6" customFormat="1" ht="27" customHeight="1">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c r="B163" s="38"/>
      <c r="C163" s="22">
        <f>IF(DAY(MaySun1)=1,MaySun1-6,MaySun1+1)</f>
        <v>40658</v>
      </c>
      <c r="D163" s="39"/>
      <c r="E163" s="22">
        <f>IF(DAY(MaySun1)=1,MaySun1-5,MaySun1+2)</f>
        <v>40659</v>
      </c>
      <c r="F163" s="39"/>
      <c r="G163" s="22">
        <f>IF(DAY(MaySun1)=1,MaySun1-4,MaySun1+3)</f>
        <v>40660</v>
      </c>
      <c r="H163" s="39"/>
      <c r="I163" s="22">
        <f>IF(DAY(MaySun1)=1,MaySun1-3,MaySun1+4)</f>
        <v>40661</v>
      </c>
      <c r="J163" s="39"/>
      <c r="K163" s="22">
        <f>IF(DAY(MaySun1)=1,MaySun1-2,MaySun1+5)</f>
        <v>40662</v>
      </c>
      <c r="L163" s="39"/>
      <c r="M163" s="22">
        <f>IF(DAY(MaySun1)=1,MaySun1-1,MaySun1+6)</f>
        <v>40663</v>
      </c>
      <c r="N163" s="39"/>
      <c r="O163" s="22">
        <f>IF(DAY(MaySun1)=1,MaySun1,MaySun1+7)</f>
        <v>40664</v>
      </c>
      <c r="P163" s="10"/>
      <c r="Q163" s="10"/>
      <c r="U163" s="11"/>
      <c r="V163" s="10"/>
    </row>
    <row r="164" spans="1:22" s="12" customFormat="1" ht="55.5" customHeight="1">
      <c r="A164" s="6"/>
      <c r="B164" s="60"/>
      <c r="C164" s="61"/>
      <c r="D164" s="61"/>
      <c r="E164" s="61"/>
      <c r="F164" s="61"/>
      <c r="G164" s="61"/>
      <c r="H164" s="61"/>
      <c r="I164" s="61"/>
      <c r="J164" s="61"/>
      <c r="K164" s="61"/>
      <c r="L164" s="57"/>
      <c r="M164" s="57"/>
      <c r="N164" s="57"/>
      <c r="O164" s="57"/>
    </row>
    <row r="165" spans="1:22" s="12" customFormat="1" ht="8.25" customHeight="1">
      <c r="A165" s="6"/>
      <c r="B165" s="58"/>
      <c r="C165" s="58"/>
      <c r="D165" s="58"/>
      <c r="E165" s="58"/>
      <c r="F165" s="58"/>
      <c r="G165" s="58"/>
      <c r="H165" s="58"/>
      <c r="I165" s="58"/>
      <c r="J165" s="58"/>
      <c r="K165" s="58"/>
      <c r="L165" s="59"/>
      <c r="M165" s="59"/>
      <c r="N165" s="59"/>
      <c r="O165" s="59"/>
    </row>
    <row r="166" spans="1:22" s="10" customFormat="1" ht="16.5" customHeight="1">
      <c r="A166" s="9"/>
      <c r="B166" s="40"/>
      <c r="C166" s="22">
        <f>IF(DAY(MaySun1)=1,MaySun1+1,MaySun1+8)</f>
        <v>40665</v>
      </c>
      <c r="D166" s="39"/>
      <c r="E166" s="22">
        <f>IF(DAY(MaySun1)=1,MaySun1+2,MaySun1+9)</f>
        <v>40666</v>
      </c>
      <c r="F166" s="39"/>
      <c r="G166" s="22">
        <f>IF(DAY(MaySun1)=1,MaySun1+3,MaySun1+10)</f>
        <v>40667</v>
      </c>
      <c r="H166" s="39"/>
      <c r="I166" s="22">
        <f>IF(DAY(MaySun1)=1,MaySun1+4,MaySun1+11)</f>
        <v>40668</v>
      </c>
      <c r="J166" s="39"/>
      <c r="K166" s="22">
        <f>IF(DAY(MaySun1)=1,MaySun1+5,MaySun1+12)</f>
        <v>40669</v>
      </c>
      <c r="L166" s="39"/>
      <c r="M166" s="22">
        <f>IF(DAY(MaySun1)=1,MaySun1+6,MaySun1+13)</f>
        <v>40670</v>
      </c>
      <c r="N166" s="39"/>
      <c r="O166" s="22">
        <f>IF(DAY(MaySun1)=1,MaySun1+7,MaySun1+14)</f>
        <v>40671</v>
      </c>
    </row>
    <row r="167" spans="1:22" s="15" customFormat="1" ht="55.5" customHeight="1">
      <c r="A167" s="6"/>
      <c r="B167" s="60"/>
      <c r="C167" s="61"/>
      <c r="D167" s="61"/>
      <c r="E167" s="61"/>
      <c r="F167" s="61" t="s">
        <v>7</v>
      </c>
      <c r="G167" s="61"/>
      <c r="H167" s="61"/>
      <c r="I167" s="61"/>
      <c r="J167" s="61"/>
      <c r="K167" s="61"/>
      <c r="L167" s="57"/>
      <c r="M167" s="57"/>
      <c r="N167" s="57"/>
      <c r="O167" s="57"/>
    </row>
    <row r="168" spans="1:22" s="15" customFormat="1" ht="8.25" customHeight="1">
      <c r="A168" s="6"/>
      <c r="B168" s="58"/>
      <c r="C168" s="58"/>
      <c r="D168" s="58"/>
      <c r="E168" s="58"/>
      <c r="F168" s="58"/>
      <c r="G168" s="58"/>
      <c r="H168" s="58"/>
      <c r="I168" s="58"/>
      <c r="J168" s="58"/>
      <c r="K168" s="58"/>
      <c r="L168" s="59"/>
      <c r="M168" s="59"/>
      <c r="N168" s="59"/>
      <c r="O168" s="59"/>
    </row>
    <row r="169" spans="1:22" s="10" customFormat="1" ht="16.5" customHeight="1">
      <c r="A169" s="9"/>
      <c r="B169" s="40"/>
      <c r="C169" s="22">
        <f>IF(DAY(MaySun1)=1,MaySun1+8,MaySun1+15)</f>
        <v>40672</v>
      </c>
      <c r="D169" s="39"/>
      <c r="E169" s="22">
        <f>IF(DAY(MaySun1)=1,MaySun1+9,MaySun1+16)</f>
        <v>40673</v>
      </c>
      <c r="F169" s="39"/>
      <c r="G169" s="22">
        <f>IF(DAY(MaySun1)=1,MaySun1+10,MaySun1+17)</f>
        <v>40674</v>
      </c>
      <c r="H169" s="39"/>
      <c r="I169" s="22">
        <f>IF(DAY(MaySun1)=1,MaySun1+11,MaySun1+18)</f>
        <v>40675</v>
      </c>
      <c r="J169" s="39"/>
      <c r="K169" s="22">
        <f>IF(DAY(MaySun1)=1,MaySun1+12,MaySun1+19)</f>
        <v>40676</v>
      </c>
      <c r="L169" s="39"/>
      <c r="M169" s="22">
        <f>IF(DAY(MaySun1)=1,MaySun1+13,MaySun1+20)</f>
        <v>40677</v>
      </c>
      <c r="N169" s="39"/>
      <c r="O169" s="22">
        <f>IF(DAY(MaySun1)=1,MaySun1+14,MaySun1+21)</f>
        <v>40678</v>
      </c>
    </row>
    <row r="170" spans="1:22" s="15" customFormat="1" ht="55.5" customHeight="1">
      <c r="A170" s="6"/>
      <c r="B170" s="60"/>
      <c r="C170" s="61"/>
      <c r="D170" s="61"/>
      <c r="E170" s="61"/>
      <c r="F170" s="61"/>
      <c r="G170" s="61"/>
      <c r="H170" s="61"/>
      <c r="I170" s="61"/>
      <c r="J170" s="61"/>
      <c r="K170" s="61"/>
      <c r="L170" s="57"/>
      <c r="M170" s="57"/>
      <c r="N170" s="57"/>
      <c r="O170" s="57"/>
    </row>
    <row r="171" spans="1:22" s="15" customFormat="1" ht="8.25" customHeight="1">
      <c r="A171" s="6"/>
      <c r="B171" s="58"/>
      <c r="C171" s="58"/>
      <c r="D171" s="58"/>
      <c r="E171" s="58"/>
      <c r="F171" s="58"/>
      <c r="G171" s="58"/>
      <c r="H171" s="58"/>
      <c r="I171" s="58"/>
      <c r="J171" s="58"/>
      <c r="K171" s="58"/>
      <c r="L171" s="59"/>
      <c r="M171" s="59"/>
      <c r="N171" s="59"/>
      <c r="O171" s="59"/>
    </row>
    <row r="172" spans="1:22" s="10" customFormat="1" ht="16.5" customHeight="1">
      <c r="A172" s="9"/>
      <c r="B172" s="40"/>
      <c r="C172" s="22">
        <f>IF(DAY(MaySun1)=1,MaySun1+15,MaySun1+22)</f>
        <v>40679</v>
      </c>
      <c r="D172" s="39"/>
      <c r="E172" s="22">
        <f>IF(DAY(MaySun1)=1,MaySun1+16,MaySun1+23)</f>
        <v>40680</v>
      </c>
      <c r="F172" s="39"/>
      <c r="G172" s="22">
        <f>IF(DAY(MaySun1)=1,MaySun1+17,MaySun1+24)</f>
        <v>40681</v>
      </c>
      <c r="H172" s="39"/>
      <c r="I172" s="22">
        <f>IF(DAY(MaySun1)=1,MaySun1+18,MaySun1+25)</f>
        <v>40682</v>
      </c>
      <c r="J172" s="39"/>
      <c r="K172" s="22">
        <f>IF(DAY(MaySun1)=1,MaySun1+19,MaySun1+26)</f>
        <v>40683</v>
      </c>
      <c r="L172" s="39"/>
      <c r="M172" s="22">
        <f>IF(DAY(MaySun1)=1,MaySun1+20,MaySun1+27)</f>
        <v>40684</v>
      </c>
      <c r="N172" s="39"/>
      <c r="O172" s="22">
        <f>IF(DAY(MaySun1)=1,MaySun1+21,MaySun1+28)</f>
        <v>40685</v>
      </c>
    </row>
    <row r="173" spans="1:22" s="15" customFormat="1" ht="55.5" customHeight="1">
      <c r="A173" s="6"/>
      <c r="B173" s="60"/>
      <c r="C173" s="61"/>
      <c r="D173" s="61"/>
      <c r="E173" s="61"/>
      <c r="F173" s="61"/>
      <c r="G173" s="61"/>
      <c r="H173" s="61"/>
      <c r="I173" s="61"/>
      <c r="J173" s="61"/>
      <c r="K173" s="61"/>
      <c r="L173" s="57"/>
      <c r="M173" s="57"/>
      <c r="N173" s="57"/>
      <c r="O173" s="57"/>
    </row>
    <row r="174" spans="1:22" s="15" customFormat="1" ht="8.25" customHeight="1">
      <c r="A174" s="6"/>
      <c r="B174" s="58"/>
      <c r="C174" s="58"/>
      <c r="D174" s="58"/>
      <c r="E174" s="58"/>
      <c r="F174" s="58"/>
      <c r="G174" s="58"/>
      <c r="H174" s="58"/>
      <c r="I174" s="58"/>
      <c r="J174" s="58"/>
      <c r="K174" s="58"/>
      <c r="L174" s="59"/>
      <c r="M174" s="59"/>
      <c r="N174" s="59"/>
      <c r="O174" s="59"/>
    </row>
    <row r="175" spans="1:22" s="10" customFormat="1" ht="16.5" customHeight="1">
      <c r="A175" s="9"/>
      <c r="B175" s="40"/>
      <c r="C175" s="22">
        <f>IF(DAY(MaySun1)=1,MaySun1+22,MaySun1+29)</f>
        <v>40686</v>
      </c>
      <c r="D175" s="39"/>
      <c r="E175" s="22">
        <f>IF(DAY(MaySun1)=1,MaySun1+23,MaySun1+30)</f>
        <v>40687</v>
      </c>
      <c r="F175" s="39"/>
      <c r="G175" s="22">
        <f>IF(DAY(MaySun1)=1,MaySun1+24,MaySun1+31)</f>
        <v>40688</v>
      </c>
      <c r="H175" s="39"/>
      <c r="I175" s="22">
        <f>IF(DAY(MaySun1)=1,MaySun1+25,MaySun1+32)</f>
        <v>40689</v>
      </c>
      <c r="J175" s="39"/>
      <c r="K175" s="22">
        <f>IF(DAY(MaySun1)=1,MaySun1+26,MaySun1+33)</f>
        <v>40690</v>
      </c>
      <c r="L175" s="39"/>
      <c r="M175" s="22">
        <f>IF(DAY(MaySun1)=1,MaySun1+27,MaySun1+34)</f>
        <v>40691</v>
      </c>
      <c r="N175" s="39"/>
      <c r="O175" s="22">
        <f>IF(DAY(MaySun1)=1,MaySun1+28,MaySun1+35)</f>
        <v>40692</v>
      </c>
    </row>
    <row r="176" spans="1:22" s="15" customFormat="1" ht="55.5" customHeight="1">
      <c r="A176" s="6"/>
      <c r="B176" s="60"/>
      <c r="C176" s="61"/>
      <c r="D176" s="61"/>
      <c r="E176" s="61"/>
      <c r="F176" s="61"/>
      <c r="G176" s="61"/>
      <c r="H176" s="61"/>
      <c r="I176" s="61"/>
      <c r="J176" s="61"/>
      <c r="K176" s="61"/>
      <c r="L176" s="57"/>
      <c r="M176" s="57"/>
      <c r="N176" s="57"/>
      <c r="O176" s="57"/>
    </row>
    <row r="177" spans="1:16" s="15" customFormat="1" ht="8.25" customHeight="1">
      <c r="A177" s="6"/>
      <c r="B177" s="58"/>
      <c r="C177" s="58"/>
      <c r="D177" s="58"/>
      <c r="E177" s="58"/>
      <c r="F177" s="58"/>
      <c r="G177" s="58"/>
      <c r="H177" s="58"/>
      <c r="I177" s="58"/>
      <c r="J177" s="58"/>
      <c r="K177" s="58"/>
      <c r="L177" s="59"/>
      <c r="M177" s="59"/>
      <c r="N177" s="59"/>
      <c r="O177" s="59"/>
    </row>
    <row r="178" spans="1:16" s="10" customFormat="1" ht="16.5" customHeight="1">
      <c r="A178" s="9"/>
      <c r="B178" s="40"/>
      <c r="C178" s="22">
        <f>IF(DAY(MaySun1)=1,MaySun1+29,MaySun1+36)</f>
        <v>40693</v>
      </c>
      <c r="D178" s="39"/>
      <c r="E178" s="22">
        <f>IF(DAY(MaySun1)=1,MaySun1+30,MaySun1+37)</f>
        <v>40694</v>
      </c>
      <c r="F178" s="39"/>
      <c r="G178" s="22">
        <f>IF(DAY(MaySun1)=1,MaySun1+31,MaySun1+38)</f>
        <v>40695</v>
      </c>
      <c r="H178" s="39"/>
      <c r="I178" s="22">
        <f>IF(DAY(MaySun1)=1,MaySun1+32,MaySun1+39)</f>
        <v>40696</v>
      </c>
      <c r="J178" s="39"/>
      <c r="K178" s="22">
        <f>IF(DAY(MaySun1)=1,MaySun1+33,MaySun1+40)</f>
        <v>40697</v>
      </c>
      <c r="L178" s="39"/>
      <c r="M178" s="22">
        <f>IF(DAY(MaySun1)=1,MaySun1+34,MaySun1+41)</f>
        <v>40698</v>
      </c>
      <c r="N178" s="39"/>
      <c r="O178" s="22">
        <f>IF(DAY(MaySun1)=1,MaySun1+35,MaySun1+42)</f>
        <v>40699</v>
      </c>
    </row>
    <row r="179" spans="1:16" s="15" customFormat="1" ht="55.5" customHeight="1">
      <c r="A179" s="6"/>
      <c r="B179" s="60"/>
      <c r="C179" s="61"/>
      <c r="D179" s="61"/>
      <c r="E179" s="61"/>
      <c r="F179" s="62"/>
      <c r="G179" s="62"/>
      <c r="H179" s="62"/>
      <c r="I179" s="62"/>
      <c r="J179" s="62"/>
      <c r="K179" s="62"/>
      <c r="L179" s="62"/>
      <c r="M179" s="62"/>
      <c r="N179" s="62"/>
      <c r="O179" s="62"/>
    </row>
    <row r="180" spans="1:16" s="15" customFormat="1" ht="7.5" customHeight="1">
      <c r="B180" s="41"/>
      <c r="C180" s="41"/>
      <c r="D180" s="41"/>
      <c r="E180" s="41"/>
      <c r="F180" s="41"/>
      <c r="G180" s="41"/>
      <c r="H180" s="41"/>
      <c r="I180" s="41"/>
      <c r="J180" s="41"/>
      <c r="K180" s="41"/>
      <c r="L180" s="41"/>
      <c r="M180" s="41"/>
      <c r="N180" s="41"/>
      <c r="O180" s="41"/>
    </row>
    <row r="181" spans="1:16" s="15" customFormat="1" ht="14.25" customHeight="1"/>
    <row r="182" spans="1:16" s="15" customFormat="1" ht="54" customHeight="1">
      <c r="A182" s="65" t="str">
        <f>TEXT(DATE(CalendarYear,6,1),"mmmm")</f>
        <v>czerwiec</v>
      </c>
      <c r="B182" s="65"/>
      <c r="C182" s="65"/>
      <c r="D182" s="65"/>
      <c r="E182" s="65"/>
      <c r="F182" s="65"/>
      <c r="G182" s="65"/>
      <c r="H182" s="13"/>
      <c r="I182" s="4"/>
      <c r="J182" s="4"/>
      <c r="L182" s="63">
        <f>CalendarYear</f>
        <v>2011</v>
      </c>
      <c r="M182" s="63"/>
      <c r="N182" s="63"/>
      <c r="O182" s="63"/>
      <c r="P182" s="63"/>
    </row>
    <row r="183" spans="1:16" s="15" customFormat="1" ht="18.95" customHeight="1">
      <c r="A183" s="3"/>
      <c r="B183" s="1"/>
      <c r="C183" s="1"/>
      <c r="D183" s="1"/>
      <c r="E183" s="2"/>
      <c r="F183" s="2"/>
      <c r="G183" s="2"/>
      <c r="H183" s="4"/>
      <c r="I183" s="4"/>
      <c r="J183" s="4"/>
    </row>
    <row r="184" spans="1:16" s="15" customFormat="1" ht="18.95" customHeight="1">
      <c r="A184" s="3"/>
      <c r="B184" s="1"/>
      <c r="C184" s="1"/>
      <c r="D184" s="1"/>
      <c r="E184" s="2"/>
      <c r="F184" s="2"/>
      <c r="G184" s="2"/>
      <c r="H184" s="4"/>
      <c r="I184" s="4"/>
      <c r="J184" s="4"/>
    </row>
    <row r="185" spans="1:16" s="15" customFormat="1" ht="18.95" customHeight="1">
      <c r="A185" s="3"/>
      <c r="B185" s="1"/>
      <c r="C185" s="1"/>
      <c r="D185" s="1"/>
      <c r="E185" s="2"/>
      <c r="F185" s="2"/>
      <c r="G185" s="2"/>
      <c r="H185" s="4"/>
      <c r="I185" s="4"/>
      <c r="J185" s="4"/>
    </row>
    <row r="186" spans="1:16" s="15" customFormat="1" ht="18.95" customHeight="1">
      <c r="A186" s="3"/>
      <c r="B186" s="1"/>
      <c r="C186" s="1"/>
      <c r="D186" s="1"/>
      <c r="E186" s="2"/>
      <c r="F186" s="2"/>
      <c r="G186" s="2"/>
      <c r="H186" s="4"/>
      <c r="I186" s="4"/>
      <c r="J186" s="4"/>
    </row>
    <row r="187" spans="1:16" s="15" customFormat="1" ht="18.95" customHeight="1">
      <c r="A187" s="3"/>
      <c r="B187" s="1"/>
      <c r="C187" s="1"/>
      <c r="D187" s="1"/>
      <c r="E187" s="2"/>
      <c r="F187" s="2"/>
      <c r="G187" s="2"/>
      <c r="H187" s="4"/>
      <c r="I187" s="4"/>
      <c r="J187" s="4"/>
    </row>
    <row r="188" spans="1:16" s="15" customFormat="1" ht="18.95" customHeight="1">
      <c r="A188" s="3"/>
      <c r="B188" s="1"/>
      <c r="C188" s="1"/>
      <c r="D188" s="1"/>
      <c r="E188" s="2"/>
      <c r="F188" s="2"/>
      <c r="G188" s="2"/>
      <c r="H188" s="4"/>
      <c r="I188" s="4"/>
      <c r="J188" s="4"/>
    </row>
    <row r="189" spans="1:16" s="15" customFormat="1" ht="18.95" customHeight="1">
      <c r="A189" s="3"/>
      <c r="B189" s="1"/>
      <c r="C189" s="1"/>
      <c r="D189" s="1"/>
      <c r="E189" s="2"/>
      <c r="F189" s="2"/>
      <c r="G189" s="2"/>
      <c r="H189" s="4"/>
      <c r="I189" s="4"/>
      <c r="J189" s="4"/>
    </row>
    <row r="190" spans="1:16" s="15" customFormat="1" ht="18.95" customHeight="1">
      <c r="A190" s="3"/>
      <c r="B190" s="1"/>
      <c r="C190" s="1"/>
      <c r="D190" s="1"/>
      <c r="E190" s="2"/>
      <c r="F190" s="2"/>
      <c r="G190" s="2"/>
      <c r="H190" s="4"/>
      <c r="I190" s="4"/>
      <c r="J190" s="4"/>
    </row>
    <row r="191" spans="1:16" s="15" customFormat="1" ht="18.95" customHeight="1">
      <c r="A191" s="3"/>
      <c r="B191" s="1"/>
      <c r="C191" s="1"/>
      <c r="D191" s="1"/>
      <c r="E191" s="2"/>
      <c r="F191" s="2"/>
      <c r="G191" s="2"/>
      <c r="H191" s="4"/>
      <c r="I191" s="4"/>
      <c r="J191" s="4"/>
    </row>
    <row r="192" spans="1:16" s="15" customFormat="1" ht="18.95" customHeight="1">
      <c r="A192" s="3"/>
      <c r="B192" s="1"/>
      <c r="C192" s="1"/>
      <c r="D192" s="1"/>
      <c r="E192" s="2"/>
      <c r="F192" s="2"/>
      <c r="G192" s="2"/>
      <c r="H192" s="4"/>
      <c r="I192" s="4"/>
      <c r="J192" s="4"/>
    </row>
    <row r="193" spans="1:22" s="15" customFormat="1" ht="18.95" customHeight="1">
      <c r="A193" s="3"/>
      <c r="B193" s="1"/>
      <c r="C193" s="1"/>
      <c r="D193" s="1"/>
      <c r="E193" s="2"/>
      <c r="F193" s="2"/>
      <c r="G193" s="2"/>
      <c r="H193" s="4"/>
      <c r="I193" s="4"/>
      <c r="J193" s="4"/>
    </row>
    <row r="194" spans="1:22" s="15" customFormat="1" ht="18.95" customHeight="1">
      <c r="A194" s="3"/>
      <c r="B194" s="1"/>
      <c r="C194" s="1"/>
      <c r="D194" s="1"/>
      <c r="E194" s="2"/>
      <c r="F194" s="2"/>
      <c r="G194" s="2"/>
      <c r="H194" s="4"/>
      <c r="I194" s="4"/>
      <c r="J194" s="4"/>
    </row>
    <row r="195" spans="1:22" s="15" customFormat="1" ht="18.95" customHeight="1">
      <c r="A195" s="3"/>
      <c r="B195" s="1"/>
      <c r="C195" s="1"/>
      <c r="D195" s="1"/>
      <c r="E195" s="2"/>
      <c r="F195" s="2"/>
      <c r="G195" s="2"/>
      <c r="H195" s="4"/>
      <c r="I195" s="4"/>
      <c r="J195" s="4"/>
    </row>
    <row r="196" spans="1:22" s="15" customFormat="1" ht="18.95" customHeight="1">
      <c r="A196" s="3"/>
      <c r="B196" s="1"/>
      <c r="C196" s="1"/>
      <c r="D196" s="1"/>
      <c r="E196" s="2"/>
      <c r="F196" s="2"/>
      <c r="G196" s="2"/>
      <c r="H196" s="4"/>
      <c r="I196" s="4"/>
      <c r="J196" s="4"/>
    </row>
    <row r="197" spans="1:22" s="15" customFormat="1" ht="18.95" customHeight="1">
      <c r="A197" s="6"/>
      <c r="B197" s="7"/>
      <c r="C197" s="7"/>
      <c r="D197" s="7"/>
      <c r="E197" s="7"/>
      <c r="F197" s="7"/>
      <c r="G197" s="7"/>
      <c r="H197" s="7"/>
      <c r="I197" s="7"/>
      <c r="J197" s="7"/>
      <c r="K197" s="7"/>
      <c r="L197" s="7"/>
      <c r="M197" s="7"/>
      <c r="N197" s="7"/>
      <c r="O197" s="7"/>
    </row>
    <row r="198" spans="1:22" s="6" customFormat="1" ht="27" customHeight="1">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c r="B199" s="34"/>
      <c r="C199" s="23">
        <f>IF(DAY(JunSun1)=1,JunSun1-6,JunSun1+1)</f>
        <v>40693</v>
      </c>
      <c r="D199" s="35"/>
      <c r="E199" s="23">
        <f>IF(DAY(JunSun1)=1,JunSun1-5,JunSun1+2)</f>
        <v>40694</v>
      </c>
      <c r="F199" s="35"/>
      <c r="G199" s="23">
        <f>IF(DAY(JunSun1)=1,JunSun1-4,JunSun1+3)</f>
        <v>40695</v>
      </c>
      <c r="H199" s="35"/>
      <c r="I199" s="23">
        <f>IF(DAY(JunSun1)=1,JunSun1-3,JunSun1+4)</f>
        <v>40696</v>
      </c>
      <c r="J199" s="35"/>
      <c r="K199" s="23">
        <f>IF(DAY(JunSun1)=1,JunSun1-2,JunSun1+5)</f>
        <v>40697</v>
      </c>
      <c r="L199" s="35"/>
      <c r="M199" s="23">
        <f>IF(DAY(JunSun1)=1,JunSun1-1,JunSun1+6)</f>
        <v>40698</v>
      </c>
      <c r="N199" s="35"/>
      <c r="O199" s="23">
        <f>IF(DAY(JunSun1)=1,JunSun1,JunSun1+7)</f>
        <v>40699</v>
      </c>
      <c r="P199" s="10"/>
      <c r="Q199" s="10"/>
      <c r="U199" s="11"/>
      <c r="V199" s="10"/>
    </row>
    <row r="200" spans="1:22" s="12" customFormat="1" ht="55.5" customHeight="1">
      <c r="A200" s="6"/>
      <c r="B200" s="69"/>
      <c r="C200" s="70"/>
      <c r="D200" s="70"/>
      <c r="E200" s="70"/>
      <c r="F200" s="70"/>
      <c r="G200" s="70"/>
      <c r="H200" s="70"/>
      <c r="I200" s="70"/>
      <c r="J200" s="70"/>
      <c r="K200" s="70"/>
      <c r="L200" s="66"/>
      <c r="M200" s="66"/>
      <c r="N200" s="66"/>
      <c r="O200" s="66"/>
    </row>
    <row r="201" spans="1:22" s="12" customFormat="1" ht="8.25" customHeight="1">
      <c r="A201" s="6"/>
      <c r="B201" s="67"/>
      <c r="C201" s="67"/>
      <c r="D201" s="67"/>
      <c r="E201" s="67"/>
      <c r="F201" s="67"/>
      <c r="G201" s="67"/>
      <c r="H201" s="67"/>
      <c r="I201" s="67"/>
      <c r="J201" s="67"/>
      <c r="K201" s="67"/>
      <c r="L201" s="68"/>
      <c r="M201" s="68"/>
      <c r="N201" s="68"/>
      <c r="O201" s="68"/>
    </row>
    <row r="202" spans="1:22" s="10" customFormat="1" ht="16.5" customHeight="1">
      <c r="A202" s="9"/>
      <c r="B202" s="36"/>
      <c r="C202" s="23">
        <f>IF(DAY(JunSun1)=1,JunSun1+1,JunSun1+8)</f>
        <v>40700</v>
      </c>
      <c r="D202" s="35"/>
      <c r="E202" s="23">
        <f>IF(DAY(JunSun1)=1,JunSun1+2,JunSun1+9)</f>
        <v>40701</v>
      </c>
      <c r="F202" s="35"/>
      <c r="G202" s="23">
        <f>IF(DAY(JunSun1)=1,JunSun1+3,JunSun1+10)</f>
        <v>40702</v>
      </c>
      <c r="H202" s="35"/>
      <c r="I202" s="23">
        <f>IF(DAY(JunSun1)=1,JunSun1+4,JunSun1+11)</f>
        <v>40703</v>
      </c>
      <c r="J202" s="35"/>
      <c r="K202" s="23">
        <f>IF(DAY(JunSun1)=1,JunSun1+5,JunSun1+12)</f>
        <v>40704</v>
      </c>
      <c r="L202" s="35"/>
      <c r="M202" s="23">
        <f>IF(DAY(JunSun1)=1,JunSun1+6,JunSun1+13)</f>
        <v>40705</v>
      </c>
      <c r="N202" s="35"/>
      <c r="O202" s="23">
        <f>IF(DAY(JunSun1)=1,JunSun1+7,JunSun1+14)</f>
        <v>40706</v>
      </c>
    </row>
    <row r="203" spans="1:22" s="15" customFormat="1" ht="55.5" customHeight="1">
      <c r="A203" s="6"/>
      <c r="B203" s="69"/>
      <c r="C203" s="70"/>
      <c r="D203" s="70"/>
      <c r="E203" s="70"/>
      <c r="F203" s="70" t="s">
        <v>7</v>
      </c>
      <c r="G203" s="70"/>
      <c r="H203" s="70"/>
      <c r="I203" s="70"/>
      <c r="J203" s="70"/>
      <c r="K203" s="70"/>
      <c r="L203" s="66"/>
      <c r="M203" s="66"/>
      <c r="N203" s="66"/>
      <c r="O203" s="66"/>
    </row>
    <row r="204" spans="1:22" s="15" customFormat="1" ht="8.25" customHeight="1">
      <c r="A204" s="6"/>
      <c r="B204" s="67"/>
      <c r="C204" s="67"/>
      <c r="D204" s="67"/>
      <c r="E204" s="67"/>
      <c r="F204" s="67"/>
      <c r="G204" s="67"/>
      <c r="H204" s="67"/>
      <c r="I204" s="67"/>
      <c r="J204" s="67"/>
      <c r="K204" s="67"/>
      <c r="L204" s="68"/>
      <c r="M204" s="68"/>
      <c r="N204" s="68"/>
      <c r="O204" s="68"/>
    </row>
    <row r="205" spans="1:22" s="10" customFormat="1" ht="16.5" customHeight="1">
      <c r="A205" s="9"/>
      <c r="B205" s="36"/>
      <c r="C205" s="23">
        <f>IF(DAY(JunSun1)=1,JunSun1+8,JunSun1+15)</f>
        <v>40707</v>
      </c>
      <c r="D205" s="35"/>
      <c r="E205" s="23">
        <f>IF(DAY(JunSun1)=1,JunSun1+9,JunSun1+16)</f>
        <v>40708</v>
      </c>
      <c r="F205" s="35"/>
      <c r="G205" s="23">
        <f>IF(DAY(JunSun1)=1,JunSun1+10,JunSun1+17)</f>
        <v>40709</v>
      </c>
      <c r="H205" s="35"/>
      <c r="I205" s="23">
        <f>IF(DAY(JunSun1)=1,JunSun1+11,JunSun1+18)</f>
        <v>40710</v>
      </c>
      <c r="J205" s="35"/>
      <c r="K205" s="23">
        <f>IF(DAY(JunSun1)=1,JunSun1+12,JunSun1+19)</f>
        <v>40711</v>
      </c>
      <c r="L205" s="35"/>
      <c r="M205" s="23">
        <f>IF(DAY(JunSun1)=1,JunSun1+13,JunSun1+20)</f>
        <v>40712</v>
      </c>
      <c r="N205" s="35"/>
      <c r="O205" s="23">
        <f>IF(DAY(JunSun1)=1,JunSun1+14,JunSun1+21)</f>
        <v>40713</v>
      </c>
    </row>
    <row r="206" spans="1:22" s="15" customFormat="1" ht="55.5" customHeight="1">
      <c r="A206" s="6"/>
      <c r="B206" s="69"/>
      <c r="C206" s="70"/>
      <c r="D206" s="70"/>
      <c r="E206" s="70"/>
      <c r="F206" s="70"/>
      <c r="G206" s="70"/>
      <c r="H206" s="70"/>
      <c r="I206" s="70"/>
      <c r="J206" s="70"/>
      <c r="K206" s="70"/>
      <c r="L206" s="66"/>
      <c r="M206" s="66"/>
      <c r="N206" s="66"/>
      <c r="O206" s="66"/>
    </row>
    <row r="207" spans="1:22" s="15" customFormat="1" ht="8.25" customHeight="1">
      <c r="A207" s="6"/>
      <c r="B207" s="67"/>
      <c r="C207" s="67"/>
      <c r="D207" s="67"/>
      <c r="E207" s="67"/>
      <c r="F207" s="67"/>
      <c r="G207" s="67"/>
      <c r="H207" s="67"/>
      <c r="I207" s="67"/>
      <c r="J207" s="67"/>
      <c r="K207" s="67"/>
      <c r="L207" s="68"/>
      <c r="M207" s="68"/>
      <c r="N207" s="68"/>
      <c r="O207" s="68"/>
    </row>
    <row r="208" spans="1:22" s="10" customFormat="1" ht="16.5" customHeight="1">
      <c r="A208" s="9"/>
      <c r="B208" s="35"/>
      <c r="C208" s="23">
        <f>IF(DAY(JunSun1)=1,JunSun1+15,JunSun1+22)</f>
        <v>40714</v>
      </c>
      <c r="D208" s="35"/>
      <c r="E208" s="23">
        <f>IF(DAY(JunSun1)=1,JunSun1+16,JunSun1+23)</f>
        <v>40715</v>
      </c>
      <c r="F208" s="35"/>
      <c r="G208" s="23">
        <f>IF(DAY(JunSun1)=1,JunSun1+17,JunSun1+24)</f>
        <v>40716</v>
      </c>
      <c r="H208" s="35"/>
      <c r="I208" s="23">
        <f>IF(DAY(JunSun1)=1,JunSun1+18,JunSun1+25)</f>
        <v>40717</v>
      </c>
      <c r="J208" s="35"/>
      <c r="K208" s="23">
        <f>IF(DAY(JunSun1)=1,JunSun1+19,JunSun1+26)</f>
        <v>40718</v>
      </c>
      <c r="L208" s="35"/>
      <c r="M208" s="23">
        <f>IF(DAY(JunSun1)=1,JunSun1+20,JunSun1+27)</f>
        <v>40719</v>
      </c>
      <c r="N208" s="35"/>
      <c r="O208" s="23">
        <f>IF(DAY(JunSun1)=1,JunSun1+21,JunSun1+28)</f>
        <v>40720</v>
      </c>
    </row>
    <row r="209" spans="1:16" s="15" customFormat="1" ht="55.5" customHeight="1">
      <c r="A209" s="6"/>
      <c r="B209" s="69"/>
      <c r="C209" s="70"/>
      <c r="D209" s="70"/>
      <c r="E209" s="70"/>
      <c r="F209" s="70"/>
      <c r="G209" s="70"/>
      <c r="H209" s="70"/>
      <c r="I209" s="70"/>
      <c r="J209" s="70"/>
      <c r="K209" s="70"/>
      <c r="L209" s="66"/>
      <c r="M209" s="66"/>
      <c r="N209" s="66"/>
      <c r="O209" s="66"/>
    </row>
    <row r="210" spans="1:16" s="15" customFormat="1" ht="8.25" customHeight="1">
      <c r="A210" s="6"/>
      <c r="B210" s="67"/>
      <c r="C210" s="67"/>
      <c r="D210" s="67"/>
      <c r="E210" s="67"/>
      <c r="F210" s="67"/>
      <c r="G210" s="67"/>
      <c r="H210" s="67"/>
      <c r="I210" s="67"/>
      <c r="J210" s="67"/>
      <c r="K210" s="67"/>
      <c r="L210" s="68"/>
      <c r="M210" s="68"/>
      <c r="N210" s="68"/>
      <c r="O210" s="68"/>
    </row>
    <row r="211" spans="1:16" s="10" customFormat="1" ht="16.5" customHeight="1">
      <c r="A211" s="9"/>
      <c r="B211" s="35"/>
      <c r="C211" s="23">
        <f>IF(DAY(JunSun1)=1,JunSun1+22,JunSun1+29)</f>
        <v>40721</v>
      </c>
      <c r="D211" s="35"/>
      <c r="E211" s="23">
        <f>IF(DAY(JunSun1)=1,JunSun1+23,JunSun1+30)</f>
        <v>40722</v>
      </c>
      <c r="F211" s="35"/>
      <c r="G211" s="23">
        <f>IF(DAY(JunSun1)=1,JunSun1+24,JunSun1+31)</f>
        <v>40723</v>
      </c>
      <c r="H211" s="35"/>
      <c r="I211" s="23">
        <f>IF(DAY(JunSun1)=1,JunSun1+25,JunSun1+32)</f>
        <v>40724</v>
      </c>
      <c r="J211" s="35"/>
      <c r="K211" s="23">
        <f>IF(DAY(JunSun1)=1,JunSun1+26,JunSun1+33)</f>
        <v>40725</v>
      </c>
      <c r="L211" s="35"/>
      <c r="M211" s="23">
        <f>IF(DAY(JunSun1)=1,JunSun1+27,JunSun1+34)</f>
        <v>40726</v>
      </c>
      <c r="N211" s="35"/>
      <c r="O211" s="23">
        <f>IF(DAY(JunSun1)=1,JunSun1+28,JunSun1+35)</f>
        <v>40727</v>
      </c>
    </row>
    <row r="212" spans="1:16" s="15" customFormat="1" ht="55.5" customHeight="1">
      <c r="A212" s="6"/>
      <c r="B212" s="69"/>
      <c r="C212" s="70"/>
      <c r="D212" s="70"/>
      <c r="E212" s="70"/>
      <c r="F212" s="70"/>
      <c r="G212" s="70"/>
      <c r="H212" s="70"/>
      <c r="I212" s="70"/>
      <c r="J212" s="70"/>
      <c r="K212" s="70"/>
      <c r="L212" s="66"/>
      <c r="M212" s="66"/>
      <c r="N212" s="66"/>
      <c r="O212" s="66"/>
    </row>
    <row r="213" spans="1:16" s="15" customFormat="1" ht="8.25" customHeight="1">
      <c r="A213" s="6"/>
      <c r="B213" s="67"/>
      <c r="C213" s="67"/>
      <c r="D213" s="67"/>
      <c r="E213" s="67"/>
      <c r="F213" s="67"/>
      <c r="G213" s="67"/>
      <c r="H213" s="67"/>
      <c r="I213" s="67"/>
      <c r="J213" s="67"/>
      <c r="K213" s="67"/>
      <c r="L213" s="68"/>
      <c r="M213" s="68"/>
      <c r="N213" s="68"/>
      <c r="O213" s="68"/>
    </row>
    <row r="214" spans="1:16" s="10" customFormat="1" ht="16.5" customHeight="1">
      <c r="A214" s="9"/>
      <c r="B214" s="35"/>
      <c r="C214" s="23">
        <f>IF(DAY(JunSun1)=1,JunSun1+29,JunSun1+36)</f>
        <v>40728</v>
      </c>
      <c r="D214" s="35"/>
      <c r="E214" s="23">
        <f>IF(DAY(JunSun1)=1,JunSun1+30,JunSun1+37)</f>
        <v>40729</v>
      </c>
      <c r="F214" s="35"/>
      <c r="G214" s="23">
        <f>IF(DAY(JunSun1)=1,JunSun1+31,JunSun1+38)</f>
        <v>40730</v>
      </c>
      <c r="H214" s="35"/>
      <c r="I214" s="23">
        <f>IF(DAY(JunSun1)=1,JunSun1+32,JunSun1+39)</f>
        <v>40731</v>
      </c>
      <c r="J214" s="35"/>
      <c r="K214" s="23">
        <f>IF(DAY(JunSun1)=1,JunSun1+33,JunSun1+40)</f>
        <v>40732</v>
      </c>
      <c r="L214" s="35"/>
      <c r="M214" s="23">
        <f>IF(DAY(JunSun1)=1,JunSun1+34,JunSun1+41)</f>
        <v>40733</v>
      </c>
      <c r="N214" s="35"/>
      <c r="O214" s="23">
        <f>IF(DAY(JunSun1)=1,JunSun1+35,JunSun1+42)</f>
        <v>40734</v>
      </c>
    </row>
    <row r="215" spans="1:16" s="15" customFormat="1" ht="55.5" customHeight="1">
      <c r="A215" s="6"/>
      <c r="B215" s="69"/>
      <c r="C215" s="70"/>
      <c r="D215" s="70"/>
      <c r="E215" s="70"/>
      <c r="F215" s="71"/>
      <c r="G215" s="71"/>
      <c r="H215" s="71"/>
      <c r="I215" s="71"/>
      <c r="J215" s="71"/>
      <c r="K215" s="71"/>
      <c r="L215" s="71"/>
      <c r="M215" s="71"/>
      <c r="N215" s="71"/>
      <c r="O215" s="71"/>
    </row>
    <row r="216" spans="1:16" s="15" customFormat="1" ht="7.5" customHeight="1">
      <c r="B216" s="37"/>
      <c r="C216" s="37"/>
      <c r="D216" s="37"/>
      <c r="E216" s="37"/>
      <c r="F216" s="37"/>
      <c r="G216" s="37"/>
      <c r="H216" s="37"/>
      <c r="I216" s="37"/>
      <c r="J216" s="37"/>
      <c r="K216" s="37"/>
      <c r="L216" s="37"/>
      <c r="M216" s="37"/>
      <c r="N216" s="37"/>
      <c r="O216" s="37"/>
    </row>
    <row r="217" spans="1:16" s="15" customFormat="1" ht="14.25" customHeight="1"/>
    <row r="218" spans="1:16" s="15" customFormat="1" ht="54" customHeight="1">
      <c r="A218" s="65" t="str">
        <f>TEXT(DATE(CalendarYear,7,1),"mmmm")</f>
        <v>lipiec</v>
      </c>
      <c r="B218" s="65"/>
      <c r="C218" s="65"/>
      <c r="D218" s="65"/>
      <c r="E218" s="65"/>
      <c r="F218" s="65"/>
      <c r="G218" s="65"/>
      <c r="H218" s="13"/>
      <c r="I218" s="4"/>
      <c r="J218" s="4"/>
      <c r="L218" s="63">
        <f>CalendarYear</f>
        <v>2011</v>
      </c>
      <c r="M218" s="63"/>
      <c r="N218" s="63"/>
      <c r="O218" s="63"/>
      <c r="P218" s="63"/>
    </row>
    <row r="219" spans="1:16" s="15" customFormat="1" ht="18.95" customHeight="1">
      <c r="A219" s="3"/>
      <c r="B219" s="1"/>
      <c r="C219" s="1"/>
      <c r="D219" s="1"/>
      <c r="E219" s="2"/>
      <c r="F219" s="2"/>
      <c r="G219" s="2"/>
      <c r="H219" s="4"/>
      <c r="I219" s="4"/>
      <c r="J219" s="4"/>
    </row>
    <row r="220" spans="1:16" s="15" customFormat="1" ht="18.95" customHeight="1">
      <c r="A220" s="3"/>
      <c r="B220" s="1"/>
      <c r="C220" s="1"/>
      <c r="D220" s="1"/>
      <c r="E220" s="2"/>
      <c r="F220" s="2"/>
      <c r="G220" s="2"/>
      <c r="H220" s="4"/>
      <c r="I220" s="4"/>
      <c r="J220" s="4"/>
    </row>
    <row r="221" spans="1:16" s="15" customFormat="1" ht="18.95" customHeight="1">
      <c r="A221" s="3"/>
      <c r="B221" s="1"/>
      <c r="C221" s="1"/>
      <c r="D221" s="1"/>
      <c r="E221" s="2"/>
      <c r="F221" s="2"/>
      <c r="G221" s="2"/>
      <c r="H221" s="4"/>
      <c r="I221" s="4"/>
      <c r="J221" s="4"/>
    </row>
    <row r="222" spans="1:16" s="15" customFormat="1" ht="18.95" customHeight="1">
      <c r="A222" s="3"/>
      <c r="B222" s="1"/>
      <c r="C222" s="1"/>
      <c r="D222" s="1"/>
      <c r="E222" s="2"/>
      <c r="F222" s="2"/>
      <c r="G222" s="2"/>
      <c r="H222" s="4"/>
      <c r="I222" s="4"/>
      <c r="J222" s="4"/>
    </row>
    <row r="223" spans="1:16" s="15" customFormat="1" ht="18.95" customHeight="1">
      <c r="A223" s="3"/>
      <c r="B223" s="1"/>
      <c r="C223" s="1"/>
      <c r="D223" s="1"/>
      <c r="E223" s="2"/>
      <c r="F223" s="2"/>
      <c r="G223" s="2"/>
      <c r="H223" s="4"/>
      <c r="I223" s="4"/>
      <c r="J223" s="4"/>
    </row>
    <row r="224" spans="1:16" s="15" customFormat="1" ht="18.95" customHeight="1">
      <c r="A224" s="3"/>
      <c r="B224" s="1"/>
      <c r="C224" s="1"/>
      <c r="D224" s="1"/>
      <c r="E224" s="2"/>
      <c r="F224" s="2"/>
      <c r="G224" s="2"/>
      <c r="H224" s="4"/>
      <c r="I224" s="4"/>
      <c r="J224" s="4"/>
    </row>
    <row r="225" spans="1:22" s="15" customFormat="1" ht="18.95" customHeight="1">
      <c r="A225" s="3"/>
      <c r="B225" s="1"/>
      <c r="C225" s="1"/>
      <c r="D225" s="1"/>
      <c r="E225" s="2"/>
      <c r="F225" s="2"/>
      <c r="G225" s="2"/>
      <c r="H225" s="4"/>
      <c r="I225" s="4"/>
      <c r="J225" s="4"/>
    </row>
    <row r="226" spans="1:22" s="15" customFormat="1" ht="18.95" customHeight="1">
      <c r="A226" s="3"/>
      <c r="B226" s="1"/>
      <c r="C226" s="1"/>
      <c r="D226" s="1"/>
      <c r="E226" s="2"/>
      <c r="F226" s="2"/>
      <c r="G226" s="2"/>
      <c r="H226" s="4"/>
      <c r="I226" s="4"/>
      <c r="J226" s="4"/>
    </row>
    <row r="227" spans="1:22" s="15" customFormat="1" ht="18.95" customHeight="1">
      <c r="A227" s="3"/>
      <c r="B227" s="1"/>
      <c r="C227" s="1"/>
      <c r="D227" s="1"/>
      <c r="E227" s="2"/>
      <c r="F227" s="2"/>
      <c r="G227" s="2"/>
      <c r="H227" s="4"/>
      <c r="I227" s="4"/>
      <c r="J227" s="4"/>
    </row>
    <row r="228" spans="1:22" s="15" customFormat="1" ht="18.95" customHeight="1">
      <c r="A228" s="3"/>
      <c r="B228" s="1"/>
      <c r="C228" s="1"/>
      <c r="D228" s="1"/>
      <c r="E228" s="2"/>
      <c r="F228" s="2"/>
      <c r="G228" s="2"/>
      <c r="H228" s="4"/>
      <c r="I228" s="4"/>
      <c r="J228" s="4"/>
    </row>
    <row r="229" spans="1:22" s="15" customFormat="1" ht="18.95" customHeight="1">
      <c r="A229" s="3"/>
      <c r="B229" s="1"/>
      <c r="C229" s="1"/>
      <c r="D229" s="1"/>
      <c r="E229" s="2"/>
      <c r="F229" s="2"/>
      <c r="G229" s="2"/>
      <c r="H229" s="4"/>
      <c r="I229" s="4"/>
      <c r="J229" s="4"/>
    </row>
    <row r="230" spans="1:22" s="15" customFormat="1" ht="18.95" customHeight="1">
      <c r="A230" s="3"/>
      <c r="B230" s="1"/>
      <c r="C230" s="1"/>
      <c r="D230" s="1"/>
      <c r="E230" s="2"/>
      <c r="F230" s="2"/>
      <c r="G230" s="2"/>
      <c r="H230" s="4"/>
      <c r="I230" s="4"/>
      <c r="J230" s="4"/>
    </row>
    <row r="231" spans="1:22" s="15" customFormat="1" ht="18.95" customHeight="1">
      <c r="A231" s="3"/>
      <c r="B231" s="1"/>
      <c r="C231" s="1"/>
      <c r="D231" s="1"/>
      <c r="E231" s="2"/>
      <c r="F231" s="2"/>
      <c r="G231" s="2"/>
      <c r="H231" s="4"/>
      <c r="I231" s="4"/>
      <c r="J231" s="4"/>
    </row>
    <row r="232" spans="1:22" s="15" customFormat="1" ht="18.95" customHeight="1">
      <c r="A232" s="3"/>
      <c r="B232" s="1"/>
      <c r="C232" s="1"/>
      <c r="D232" s="1"/>
      <c r="E232" s="2"/>
      <c r="F232" s="2"/>
      <c r="G232" s="2"/>
      <c r="H232" s="4"/>
      <c r="I232" s="4"/>
      <c r="J232" s="4"/>
    </row>
    <row r="233" spans="1:22" s="15" customFormat="1" ht="18.95" customHeight="1">
      <c r="A233" s="6"/>
      <c r="B233" s="7"/>
      <c r="C233" s="7"/>
      <c r="D233" s="7"/>
      <c r="E233" s="7"/>
      <c r="F233" s="7"/>
      <c r="G233" s="7"/>
      <c r="H233" s="7"/>
      <c r="I233" s="7"/>
      <c r="J233" s="7"/>
      <c r="K233" s="7"/>
      <c r="L233" s="7"/>
      <c r="M233" s="7"/>
      <c r="N233" s="7"/>
      <c r="O233" s="7"/>
    </row>
    <row r="234" spans="1:22" s="6" customFormat="1" ht="27" customHeight="1">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c r="B235" s="34"/>
      <c r="C235" s="23">
        <f>IF(DAY(JulSun1)=1,JulSun1-6,JulSun1+1)</f>
        <v>40721</v>
      </c>
      <c r="D235" s="35"/>
      <c r="E235" s="23">
        <f>IF(DAY(JulSun1)=1,JulSun1-5,JulSun1+2)</f>
        <v>40722</v>
      </c>
      <c r="F235" s="35"/>
      <c r="G235" s="23">
        <f>IF(DAY(JulSun1)=1,JulSun1-4,JulSun1+3)</f>
        <v>40723</v>
      </c>
      <c r="H235" s="35"/>
      <c r="I235" s="23">
        <f>IF(DAY(JulSun1)=1,JulSun1-3,JulSun1+4)</f>
        <v>40724</v>
      </c>
      <c r="J235" s="35"/>
      <c r="K235" s="23">
        <f>IF(DAY(JulSun1)=1,JulSun1-2,JulSun1+5)</f>
        <v>40725</v>
      </c>
      <c r="L235" s="35"/>
      <c r="M235" s="23">
        <f>IF(DAY(JulSun1)=1,JulSun1-1,JulSun1+6)</f>
        <v>40726</v>
      </c>
      <c r="N235" s="35"/>
      <c r="O235" s="23">
        <f>IF(DAY(JulSun1)=1,JulSun1,JulSun1+7)</f>
        <v>40727</v>
      </c>
      <c r="P235" s="10"/>
      <c r="Q235" s="10"/>
      <c r="U235" s="11"/>
      <c r="V235" s="10"/>
    </row>
    <row r="236" spans="1:22" s="12" customFormat="1" ht="55.5" customHeight="1">
      <c r="A236" s="6"/>
      <c r="B236" s="69"/>
      <c r="C236" s="70"/>
      <c r="D236" s="70"/>
      <c r="E236" s="70"/>
      <c r="F236" s="70"/>
      <c r="G236" s="70"/>
      <c r="H236" s="70"/>
      <c r="I236" s="70"/>
      <c r="J236" s="70"/>
      <c r="K236" s="70"/>
      <c r="L236" s="66"/>
      <c r="M236" s="66"/>
      <c r="N236" s="66"/>
      <c r="O236" s="66"/>
    </row>
    <row r="237" spans="1:22" s="12" customFormat="1" ht="8.25" customHeight="1">
      <c r="A237" s="6"/>
      <c r="B237" s="67"/>
      <c r="C237" s="67"/>
      <c r="D237" s="67"/>
      <c r="E237" s="67"/>
      <c r="F237" s="67"/>
      <c r="G237" s="67"/>
      <c r="H237" s="67"/>
      <c r="I237" s="67"/>
      <c r="J237" s="67"/>
      <c r="K237" s="67"/>
      <c r="L237" s="68"/>
      <c r="M237" s="68"/>
      <c r="N237" s="68"/>
      <c r="O237" s="68"/>
    </row>
    <row r="238" spans="1:22" s="10" customFormat="1" ht="16.5" customHeight="1">
      <c r="A238" s="9"/>
      <c r="B238" s="36"/>
      <c r="C238" s="23">
        <f>IF(DAY(JulSun1)=1,JulSun1+1,JulSun1+8)</f>
        <v>40728</v>
      </c>
      <c r="D238" s="35"/>
      <c r="E238" s="23">
        <f>IF(DAY(JulSun1)=1,JulSun1+2,JulSun1+9)</f>
        <v>40729</v>
      </c>
      <c r="F238" s="35"/>
      <c r="G238" s="23">
        <f>IF(DAY(JulSun1)=1,JulSun1+3,JulSun1+10)</f>
        <v>40730</v>
      </c>
      <c r="H238" s="35"/>
      <c r="I238" s="23">
        <f>IF(DAY(JulSun1)=1,JulSun1+4,JulSun1+11)</f>
        <v>40731</v>
      </c>
      <c r="J238" s="35"/>
      <c r="K238" s="23">
        <f>IF(DAY(JulSun1)=1,JulSun1+5,JulSun1+12)</f>
        <v>40732</v>
      </c>
      <c r="L238" s="35"/>
      <c r="M238" s="23">
        <f>IF(DAY(JulSun1)=1,JulSun1+6,JulSun1+13)</f>
        <v>40733</v>
      </c>
      <c r="N238" s="35"/>
      <c r="O238" s="23">
        <f>IF(DAY(JulSun1)=1,JulSun1+7,JulSun1+14)</f>
        <v>40734</v>
      </c>
    </row>
    <row r="239" spans="1:22" s="15" customFormat="1" ht="55.5" customHeight="1">
      <c r="A239" s="6"/>
      <c r="B239" s="69"/>
      <c r="C239" s="70"/>
      <c r="D239" s="70"/>
      <c r="E239" s="70"/>
      <c r="F239" s="70" t="s">
        <v>7</v>
      </c>
      <c r="G239" s="70"/>
      <c r="H239" s="70"/>
      <c r="I239" s="70"/>
      <c r="J239" s="70"/>
      <c r="K239" s="70"/>
      <c r="L239" s="66"/>
      <c r="M239" s="66"/>
      <c r="N239" s="66"/>
      <c r="O239" s="66"/>
    </row>
    <row r="240" spans="1:22" s="15" customFormat="1" ht="8.25" customHeight="1">
      <c r="A240" s="6"/>
      <c r="B240" s="67"/>
      <c r="C240" s="67"/>
      <c r="D240" s="67"/>
      <c r="E240" s="67"/>
      <c r="F240" s="67"/>
      <c r="G240" s="67"/>
      <c r="H240" s="67"/>
      <c r="I240" s="67"/>
      <c r="J240" s="67"/>
      <c r="K240" s="67"/>
      <c r="L240" s="68"/>
      <c r="M240" s="68"/>
      <c r="N240" s="68"/>
      <c r="O240" s="68"/>
    </row>
    <row r="241" spans="1:16" s="10" customFormat="1" ht="16.5" customHeight="1">
      <c r="A241" s="9"/>
      <c r="B241" s="36"/>
      <c r="C241" s="23">
        <f>IF(DAY(JulSun1)=1,JulSun1+8,JulSun1+15)</f>
        <v>40735</v>
      </c>
      <c r="D241" s="35"/>
      <c r="E241" s="23">
        <f>IF(DAY(JulSun1)=1,JulSun1+9,JulSun1+16)</f>
        <v>40736</v>
      </c>
      <c r="F241" s="35"/>
      <c r="G241" s="23">
        <f>IF(DAY(JulSun1)=1,JulSun1+10,JulSun1+17)</f>
        <v>40737</v>
      </c>
      <c r="H241" s="35"/>
      <c r="I241" s="23">
        <f>IF(DAY(JulSun1)=1,JulSun1+11,JulSun1+18)</f>
        <v>40738</v>
      </c>
      <c r="J241" s="35"/>
      <c r="K241" s="23">
        <f>IF(DAY(JulSun1)=1,JulSun1+12,JulSun1+19)</f>
        <v>40739</v>
      </c>
      <c r="L241" s="35"/>
      <c r="M241" s="23">
        <f>IF(DAY(JulSun1)=1,JulSun1+13,JulSun1+20)</f>
        <v>40740</v>
      </c>
      <c r="N241" s="35"/>
      <c r="O241" s="23">
        <f>IF(DAY(JulSun1)=1,JulSun1+14,JulSun1+21)</f>
        <v>40741</v>
      </c>
    </row>
    <row r="242" spans="1:16" s="15" customFormat="1" ht="55.5" customHeight="1">
      <c r="A242" s="6"/>
      <c r="B242" s="69"/>
      <c r="C242" s="70"/>
      <c r="D242" s="70"/>
      <c r="E242" s="70"/>
      <c r="F242" s="70"/>
      <c r="G242" s="70"/>
      <c r="H242" s="70"/>
      <c r="I242" s="70"/>
      <c r="J242" s="70"/>
      <c r="K242" s="70"/>
      <c r="L242" s="66"/>
      <c r="M242" s="66"/>
      <c r="N242" s="66"/>
      <c r="O242" s="66"/>
    </row>
    <row r="243" spans="1:16" s="15" customFormat="1" ht="8.25" customHeight="1">
      <c r="A243" s="6"/>
      <c r="B243" s="67"/>
      <c r="C243" s="67"/>
      <c r="D243" s="67"/>
      <c r="E243" s="67"/>
      <c r="F243" s="67"/>
      <c r="G243" s="67"/>
      <c r="H243" s="67"/>
      <c r="I243" s="67"/>
      <c r="J243" s="67"/>
      <c r="K243" s="67"/>
      <c r="L243" s="68"/>
      <c r="M243" s="68"/>
      <c r="N243" s="68"/>
      <c r="O243" s="68"/>
    </row>
    <row r="244" spans="1:16" s="10" customFormat="1" ht="16.5" customHeight="1">
      <c r="A244" s="9"/>
      <c r="B244" s="35"/>
      <c r="C244" s="23">
        <f>IF(DAY(JulSun1)=1,JulSun1+15,JulSun1+22)</f>
        <v>40742</v>
      </c>
      <c r="D244" s="35"/>
      <c r="E244" s="23">
        <f>IF(DAY(JulSun1)=1,JulSun1+16,JulSun1+23)</f>
        <v>40743</v>
      </c>
      <c r="F244" s="35"/>
      <c r="G244" s="23">
        <f>IF(DAY(JulSun1)=1,JulSun1+17,JulSun1+24)</f>
        <v>40744</v>
      </c>
      <c r="H244" s="35"/>
      <c r="I244" s="23">
        <f>IF(DAY(JulSun1)=1,JulSun1+18,JulSun1+25)</f>
        <v>40745</v>
      </c>
      <c r="J244" s="35"/>
      <c r="K244" s="23">
        <f>IF(DAY(JulSun1)=1,JulSun1+19,JulSun1+26)</f>
        <v>40746</v>
      </c>
      <c r="L244" s="35"/>
      <c r="M244" s="23">
        <f>IF(DAY(JulSun1)=1,JulSun1+20,JulSun1+27)</f>
        <v>40747</v>
      </c>
      <c r="N244" s="35"/>
      <c r="O244" s="23">
        <f>IF(DAY(JulSun1)=1,JulSun1+21,JulSun1+28)</f>
        <v>40748</v>
      </c>
    </row>
    <row r="245" spans="1:16" s="15" customFormat="1" ht="55.5" customHeight="1">
      <c r="A245" s="6"/>
      <c r="B245" s="69"/>
      <c r="C245" s="70"/>
      <c r="D245" s="70"/>
      <c r="E245" s="70"/>
      <c r="F245" s="70"/>
      <c r="G245" s="70"/>
      <c r="H245" s="70"/>
      <c r="I245" s="70"/>
      <c r="J245" s="70"/>
      <c r="K245" s="70"/>
      <c r="L245" s="66"/>
      <c r="M245" s="66"/>
      <c r="N245" s="66"/>
      <c r="O245" s="66"/>
    </row>
    <row r="246" spans="1:16" s="15" customFormat="1" ht="8.25" customHeight="1">
      <c r="A246" s="6"/>
      <c r="B246" s="67"/>
      <c r="C246" s="67"/>
      <c r="D246" s="67"/>
      <c r="E246" s="67"/>
      <c r="F246" s="67"/>
      <c r="G246" s="67"/>
      <c r="H246" s="67"/>
      <c r="I246" s="67"/>
      <c r="J246" s="67"/>
      <c r="K246" s="67"/>
      <c r="L246" s="68"/>
      <c r="M246" s="68"/>
      <c r="N246" s="68"/>
      <c r="O246" s="68"/>
    </row>
    <row r="247" spans="1:16" s="10" customFormat="1" ht="16.5" customHeight="1">
      <c r="A247" s="9"/>
      <c r="B247" s="35"/>
      <c r="C247" s="23">
        <f>IF(DAY(JulSun1)=1,JulSun1+22,JulSun1+29)</f>
        <v>40749</v>
      </c>
      <c r="D247" s="35"/>
      <c r="E247" s="23">
        <f>IF(DAY(JulSun1)=1,JulSun1+23,JulSun1+30)</f>
        <v>40750</v>
      </c>
      <c r="F247" s="35"/>
      <c r="G247" s="23">
        <f>IF(DAY(JulSun1)=1,JulSun1+24,JulSun1+31)</f>
        <v>40751</v>
      </c>
      <c r="H247" s="35"/>
      <c r="I247" s="23">
        <f>IF(DAY(JulSun1)=1,JulSun1+25,JulSun1+32)</f>
        <v>40752</v>
      </c>
      <c r="J247" s="35"/>
      <c r="K247" s="23">
        <f>IF(DAY(JulSun1)=1,JulSun1+26,JulSun1+33)</f>
        <v>40753</v>
      </c>
      <c r="L247" s="35"/>
      <c r="M247" s="23">
        <f>IF(DAY(JulSun1)=1,JulSun1+27,JulSun1+34)</f>
        <v>40754</v>
      </c>
      <c r="N247" s="35"/>
      <c r="O247" s="23">
        <f>IF(DAY(JulSun1)=1,JulSun1+28,JulSun1+35)</f>
        <v>40755</v>
      </c>
    </row>
    <row r="248" spans="1:16" s="15" customFormat="1" ht="55.5" customHeight="1">
      <c r="A248" s="6"/>
      <c r="B248" s="69"/>
      <c r="C248" s="70"/>
      <c r="D248" s="70"/>
      <c r="E248" s="70"/>
      <c r="F248" s="70"/>
      <c r="G248" s="70"/>
      <c r="H248" s="70"/>
      <c r="I248" s="70"/>
      <c r="J248" s="70"/>
      <c r="K248" s="70"/>
      <c r="L248" s="66"/>
      <c r="M248" s="66"/>
      <c r="N248" s="66"/>
      <c r="O248" s="66"/>
    </row>
    <row r="249" spans="1:16" s="15" customFormat="1" ht="8.25" customHeight="1">
      <c r="A249" s="6"/>
      <c r="B249" s="67"/>
      <c r="C249" s="67"/>
      <c r="D249" s="67"/>
      <c r="E249" s="67"/>
      <c r="F249" s="67"/>
      <c r="G249" s="67"/>
      <c r="H249" s="67"/>
      <c r="I249" s="67"/>
      <c r="J249" s="67"/>
      <c r="K249" s="67"/>
      <c r="L249" s="68"/>
      <c r="M249" s="68"/>
      <c r="N249" s="68"/>
      <c r="O249" s="68"/>
    </row>
    <row r="250" spans="1:16" s="10" customFormat="1" ht="16.5" customHeight="1">
      <c r="A250" s="9"/>
      <c r="B250" s="35"/>
      <c r="C250" s="23">
        <f>IF(DAY(JulSun1)=1,JulSun1+29,JulSun1+36)</f>
        <v>40756</v>
      </c>
      <c r="D250" s="35"/>
      <c r="E250" s="23">
        <f>IF(DAY(JulSun1)=1,JulSun1+30,JulSun1+37)</f>
        <v>40757</v>
      </c>
      <c r="F250" s="35"/>
      <c r="G250" s="23">
        <f>IF(DAY(JulSun1)=1,JulSun1+31,JulSun1+38)</f>
        <v>40758</v>
      </c>
      <c r="H250" s="35"/>
      <c r="I250" s="23">
        <f>IF(DAY(JulSun1)=1,JulSun1+32,JulSun1+39)</f>
        <v>40759</v>
      </c>
      <c r="J250" s="35"/>
      <c r="K250" s="23">
        <f>IF(DAY(JulSun1)=1,JulSun1+33,JulSun1+40)</f>
        <v>40760</v>
      </c>
      <c r="L250" s="35"/>
      <c r="M250" s="23">
        <f>IF(DAY(JulSun1)=1,JulSun1+34,JulSun1+41)</f>
        <v>40761</v>
      </c>
      <c r="N250" s="35"/>
      <c r="O250" s="23">
        <f>IF(DAY(JulSun1)=1,JulSun1+35,JulSun1+42)</f>
        <v>40762</v>
      </c>
    </row>
    <row r="251" spans="1:16" s="15" customFormat="1" ht="55.5" customHeight="1">
      <c r="A251" s="6"/>
      <c r="B251" s="69"/>
      <c r="C251" s="70"/>
      <c r="D251" s="70"/>
      <c r="E251" s="70"/>
      <c r="F251" s="71"/>
      <c r="G251" s="71"/>
      <c r="H251" s="71"/>
      <c r="I251" s="71"/>
      <c r="J251" s="71"/>
      <c r="K251" s="71"/>
      <c r="L251" s="71"/>
      <c r="M251" s="71"/>
      <c r="N251" s="71"/>
      <c r="O251" s="71"/>
    </row>
    <row r="252" spans="1:16" s="15" customFormat="1" ht="7.5" customHeight="1">
      <c r="B252" s="21"/>
      <c r="C252" s="21"/>
      <c r="D252" s="21"/>
      <c r="E252" s="21"/>
      <c r="F252" s="21"/>
      <c r="G252" s="21"/>
      <c r="H252" s="21"/>
      <c r="I252" s="21"/>
      <c r="J252" s="21"/>
      <c r="K252" s="21"/>
      <c r="L252" s="21"/>
      <c r="M252" s="21"/>
      <c r="N252" s="21"/>
      <c r="O252" s="21"/>
    </row>
    <row r="253" spans="1:16" s="15" customFormat="1" ht="14.25" customHeight="1">
      <c r="B253" s="21"/>
      <c r="C253" s="21"/>
      <c r="D253" s="21"/>
      <c r="E253" s="21"/>
      <c r="F253" s="21"/>
      <c r="G253" s="21"/>
      <c r="H253" s="21"/>
      <c r="I253" s="21"/>
      <c r="J253" s="21"/>
      <c r="K253" s="21"/>
      <c r="L253" s="21"/>
      <c r="M253" s="21"/>
      <c r="N253" s="21"/>
      <c r="O253" s="21"/>
    </row>
    <row r="254" spans="1:16" s="15" customFormat="1" ht="54" customHeight="1">
      <c r="A254" s="65" t="str">
        <f>TEXT(DATE(CalendarYear,8,1),"mmmm")</f>
        <v>sierpień</v>
      </c>
      <c r="B254" s="65"/>
      <c r="C254" s="65"/>
      <c r="D254" s="65"/>
      <c r="E254" s="65"/>
      <c r="F254" s="65"/>
      <c r="G254" s="65"/>
      <c r="H254" s="17"/>
      <c r="I254" s="18"/>
      <c r="J254" s="18"/>
      <c r="K254" s="16"/>
      <c r="L254" s="63">
        <f>CalendarYear</f>
        <v>2011</v>
      </c>
      <c r="M254" s="63"/>
      <c r="N254" s="63"/>
      <c r="O254" s="63"/>
      <c r="P254" s="63"/>
    </row>
    <row r="255" spans="1:16" s="15" customFormat="1" ht="18.95" customHeight="1">
      <c r="A255" s="3"/>
      <c r="B255" s="1"/>
      <c r="C255" s="1"/>
      <c r="D255" s="1"/>
      <c r="E255" s="2"/>
      <c r="F255" s="2"/>
      <c r="G255" s="2"/>
      <c r="H255" s="4"/>
      <c r="I255" s="4"/>
      <c r="J255" s="4"/>
    </row>
    <row r="256" spans="1:16" s="15" customFormat="1" ht="18.95" customHeight="1">
      <c r="A256" s="3"/>
      <c r="B256" s="1"/>
      <c r="C256" s="1"/>
      <c r="D256" s="1"/>
      <c r="E256" s="2"/>
      <c r="F256" s="2"/>
      <c r="G256" s="2"/>
      <c r="H256" s="4"/>
      <c r="I256" s="4"/>
      <c r="J256" s="4"/>
    </row>
    <row r="257" spans="1:22" s="15" customFormat="1" ht="18.95" customHeight="1">
      <c r="A257" s="3"/>
      <c r="B257" s="1"/>
      <c r="C257" s="1"/>
      <c r="D257" s="1"/>
      <c r="E257" s="2"/>
      <c r="F257" s="2"/>
      <c r="G257" s="2"/>
      <c r="H257" s="4"/>
      <c r="I257" s="4"/>
      <c r="J257" s="4"/>
    </row>
    <row r="258" spans="1:22" s="15" customFormat="1" ht="18.95" customHeight="1">
      <c r="A258" s="3"/>
      <c r="B258" s="1"/>
      <c r="C258" s="1"/>
      <c r="D258" s="1"/>
      <c r="E258" s="2"/>
      <c r="F258" s="2"/>
      <c r="G258" s="2"/>
      <c r="H258" s="4"/>
      <c r="I258" s="4"/>
      <c r="J258" s="4"/>
    </row>
    <row r="259" spans="1:22" s="15" customFormat="1" ht="18.95" customHeight="1">
      <c r="A259" s="3"/>
      <c r="B259" s="1"/>
      <c r="C259" s="1"/>
      <c r="D259" s="1"/>
      <c r="E259" s="2"/>
      <c r="F259" s="2"/>
      <c r="G259" s="2"/>
      <c r="H259" s="4"/>
      <c r="I259" s="4"/>
      <c r="J259" s="4"/>
    </row>
    <row r="260" spans="1:22" s="15" customFormat="1" ht="18.95" customHeight="1">
      <c r="A260" s="3"/>
      <c r="B260" s="1"/>
      <c r="C260" s="1"/>
      <c r="D260" s="1"/>
      <c r="E260" s="2"/>
      <c r="F260" s="2"/>
      <c r="G260" s="2"/>
      <c r="H260" s="4"/>
      <c r="I260" s="4"/>
      <c r="J260" s="4"/>
    </row>
    <row r="261" spans="1:22" s="15" customFormat="1" ht="18.95" customHeight="1">
      <c r="A261" s="3"/>
      <c r="B261" s="1"/>
      <c r="C261" s="1"/>
      <c r="D261" s="1"/>
      <c r="E261" s="2"/>
      <c r="F261" s="2"/>
      <c r="G261" s="2"/>
      <c r="H261" s="4"/>
      <c r="I261" s="4"/>
      <c r="J261" s="4"/>
    </row>
    <row r="262" spans="1:22" s="15" customFormat="1" ht="18.95" customHeight="1">
      <c r="A262" s="3"/>
      <c r="B262" s="1"/>
      <c r="C262" s="1"/>
      <c r="D262" s="1"/>
      <c r="E262" s="2"/>
      <c r="F262" s="2"/>
      <c r="G262" s="2"/>
      <c r="H262" s="4"/>
      <c r="I262" s="4"/>
      <c r="J262" s="4"/>
    </row>
    <row r="263" spans="1:22" s="15" customFormat="1" ht="18.95" customHeight="1">
      <c r="A263" s="3"/>
      <c r="B263" s="1"/>
      <c r="C263" s="1"/>
      <c r="D263" s="1"/>
      <c r="E263" s="2"/>
      <c r="F263" s="2"/>
      <c r="G263" s="2"/>
      <c r="H263" s="4"/>
      <c r="I263" s="4"/>
      <c r="J263" s="4"/>
    </row>
    <row r="264" spans="1:22" s="15" customFormat="1" ht="18.95" customHeight="1">
      <c r="A264" s="3"/>
      <c r="B264" s="1"/>
      <c r="C264" s="1"/>
      <c r="D264" s="1"/>
      <c r="E264" s="2"/>
      <c r="F264" s="2"/>
      <c r="G264" s="2"/>
      <c r="H264" s="4"/>
      <c r="I264" s="4"/>
      <c r="J264" s="4"/>
    </row>
    <row r="265" spans="1:22" s="15" customFormat="1" ht="18.95" customHeight="1">
      <c r="A265" s="3"/>
      <c r="B265" s="1"/>
      <c r="C265" s="1"/>
      <c r="D265" s="1"/>
      <c r="E265" s="2"/>
      <c r="F265" s="2"/>
      <c r="G265" s="2"/>
      <c r="H265" s="4"/>
      <c r="I265" s="4"/>
      <c r="J265" s="4"/>
    </row>
    <row r="266" spans="1:22" s="15" customFormat="1" ht="18.95" customHeight="1">
      <c r="A266" s="3"/>
      <c r="B266" s="1"/>
      <c r="C266" s="1"/>
      <c r="D266" s="1"/>
      <c r="E266" s="2"/>
      <c r="F266" s="2"/>
      <c r="G266" s="2"/>
      <c r="H266" s="4"/>
      <c r="I266" s="4"/>
      <c r="J266" s="4"/>
    </row>
    <row r="267" spans="1:22" s="15" customFormat="1" ht="18.95" customHeight="1">
      <c r="A267" s="3"/>
      <c r="B267" s="1"/>
      <c r="C267" s="1"/>
      <c r="D267" s="1"/>
      <c r="E267" s="2"/>
      <c r="F267" s="2"/>
      <c r="G267" s="2"/>
      <c r="H267" s="4"/>
      <c r="I267" s="4"/>
      <c r="J267" s="4"/>
    </row>
    <row r="268" spans="1:22" s="15" customFormat="1" ht="18.95" customHeight="1">
      <c r="A268" s="3"/>
      <c r="B268" s="1"/>
      <c r="C268" s="1"/>
      <c r="D268" s="1"/>
      <c r="E268" s="2"/>
      <c r="F268" s="2"/>
      <c r="G268" s="2"/>
      <c r="H268" s="4"/>
      <c r="I268" s="4"/>
      <c r="J268" s="4"/>
    </row>
    <row r="269" spans="1:22" s="15" customFormat="1" ht="18.95" customHeight="1">
      <c r="A269" s="6"/>
      <c r="B269" s="7"/>
      <c r="C269" s="7"/>
      <c r="D269" s="7"/>
      <c r="E269" s="7"/>
      <c r="F269" s="7"/>
      <c r="G269" s="7"/>
      <c r="H269" s="7"/>
      <c r="I269" s="7"/>
      <c r="J269" s="7"/>
      <c r="K269" s="7"/>
      <c r="L269" s="7"/>
      <c r="M269" s="7"/>
      <c r="N269" s="7"/>
      <c r="O269" s="7"/>
    </row>
    <row r="270" spans="1:22" s="6" customFormat="1" ht="27" customHeight="1">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c r="B271" s="34"/>
      <c r="C271" s="23">
        <f>IF(DAY(AugSun1)=1,AugSun1-6,AugSun1+1)</f>
        <v>40756</v>
      </c>
      <c r="D271" s="35"/>
      <c r="E271" s="23">
        <f>IF(DAY(AugSun1)=1,AugSun1-5,AugSun1+2)</f>
        <v>40757</v>
      </c>
      <c r="F271" s="35"/>
      <c r="G271" s="23">
        <f>IF(DAY(AugSun1)=1,AugSun1-4,AugSun1+3)</f>
        <v>40758</v>
      </c>
      <c r="H271" s="35"/>
      <c r="I271" s="23">
        <f>IF(DAY(AugSun1)=1,AugSun1-3,AugSun1+4)</f>
        <v>40759</v>
      </c>
      <c r="J271" s="35"/>
      <c r="K271" s="23">
        <f>IF(DAY(AugSun1)=1,AugSun1-2,AugSun1+5)</f>
        <v>40760</v>
      </c>
      <c r="L271" s="35"/>
      <c r="M271" s="23">
        <f>IF(DAY(AugSun1)=1,AugSun1-1,AugSun1+6)</f>
        <v>40761</v>
      </c>
      <c r="N271" s="35"/>
      <c r="O271" s="23">
        <f>IF(DAY(AugSun1)=1,AugSun1,AugSun1+7)</f>
        <v>40762</v>
      </c>
      <c r="P271" s="10"/>
      <c r="Q271" s="10"/>
      <c r="U271" s="11"/>
      <c r="V271" s="10"/>
    </row>
    <row r="272" spans="1:22" s="12" customFormat="1" ht="55.5" customHeight="1">
      <c r="A272" s="6"/>
      <c r="B272" s="69"/>
      <c r="C272" s="70"/>
      <c r="D272" s="70"/>
      <c r="E272" s="70"/>
      <c r="F272" s="70"/>
      <c r="G272" s="70"/>
      <c r="H272" s="70"/>
      <c r="I272" s="70"/>
      <c r="J272" s="70"/>
      <c r="K272" s="70"/>
      <c r="L272" s="66"/>
      <c r="M272" s="66"/>
      <c r="N272" s="66"/>
      <c r="O272" s="66"/>
    </row>
    <row r="273" spans="1:15" s="12" customFormat="1" ht="8.25" customHeight="1">
      <c r="A273" s="6"/>
      <c r="B273" s="67"/>
      <c r="C273" s="67"/>
      <c r="D273" s="67"/>
      <c r="E273" s="67"/>
      <c r="F273" s="67"/>
      <c r="G273" s="67"/>
      <c r="H273" s="67"/>
      <c r="I273" s="67"/>
      <c r="J273" s="67"/>
      <c r="K273" s="67"/>
      <c r="L273" s="68"/>
      <c r="M273" s="68"/>
      <c r="N273" s="68"/>
      <c r="O273" s="68"/>
    </row>
    <row r="274" spans="1:15" s="10" customFormat="1" ht="16.5" customHeight="1">
      <c r="A274" s="9"/>
      <c r="B274" s="36"/>
      <c r="C274" s="23">
        <f>IF(DAY(AugSun1)=1,AugSun1+1,AugSun1+8)</f>
        <v>40763</v>
      </c>
      <c r="D274" s="35"/>
      <c r="E274" s="23">
        <f>IF(DAY(AugSun1)=1,AugSun1+2,AugSun1+9)</f>
        <v>40764</v>
      </c>
      <c r="F274" s="35"/>
      <c r="G274" s="23">
        <f>IF(DAY(AugSun1)=1,AugSun1+3,AugSun1+10)</f>
        <v>40765</v>
      </c>
      <c r="H274" s="35"/>
      <c r="I274" s="23">
        <f>IF(DAY(AugSun1)=1,AugSun1+4,AugSun1+11)</f>
        <v>40766</v>
      </c>
      <c r="J274" s="35"/>
      <c r="K274" s="23">
        <f>IF(DAY(AugSun1)=1,AugSun1+5,AugSun1+12)</f>
        <v>40767</v>
      </c>
      <c r="L274" s="35"/>
      <c r="M274" s="23">
        <f>IF(DAY(AugSun1)=1,AugSun1+6,AugSun1+13)</f>
        <v>40768</v>
      </c>
      <c r="N274" s="35"/>
      <c r="O274" s="23">
        <f>IF(DAY(AugSun1)=1,AugSun1+7,AugSun1+14)</f>
        <v>40769</v>
      </c>
    </row>
    <row r="275" spans="1:15" s="15" customFormat="1" ht="55.5" customHeight="1">
      <c r="A275" s="6"/>
      <c r="B275" s="69"/>
      <c r="C275" s="70"/>
      <c r="D275" s="70"/>
      <c r="E275" s="70"/>
      <c r="F275" s="70" t="s">
        <v>7</v>
      </c>
      <c r="G275" s="70"/>
      <c r="H275" s="70"/>
      <c r="I275" s="70"/>
      <c r="J275" s="70"/>
      <c r="K275" s="70"/>
      <c r="L275" s="66"/>
      <c r="M275" s="66"/>
      <c r="N275" s="66"/>
      <c r="O275" s="66"/>
    </row>
    <row r="276" spans="1:15" s="15" customFormat="1" ht="8.25" customHeight="1">
      <c r="A276" s="6"/>
      <c r="B276" s="67"/>
      <c r="C276" s="67"/>
      <c r="D276" s="67"/>
      <c r="E276" s="67"/>
      <c r="F276" s="67"/>
      <c r="G276" s="67"/>
      <c r="H276" s="67"/>
      <c r="I276" s="67"/>
      <c r="J276" s="67"/>
      <c r="K276" s="67"/>
      <c r="L276" s="68"/>
      <c r="M276" s="68"/>
      <c r="N276" s="68"/>
      <c r="O276" s="68"/>
    </row>
    <row r="277" spans="1:15" s="10" customFormat="1" ht="16.5" customHeight="1">
      <c r="A277" s="9"/>
      <c r="B277" s="36"/>
      <c r="C277" s="23">
        <f>IF(DAY(AugSun1)=1,AugSun1+8,AugSun1+15)</f>
        <v>40770</v>
      </c>
      <c r="D277" s="35"/>
      <c r="E277" s="23">
        <f>IF(DAY(AugSun1)=1,AugSun1+9,AugSun1+16)</f>
        <v>40771</v>
      </c>
      <c r="F277" s="35"/>
      <c r="G277" s="23">
        <f>IF(DAY(AugSun1)=1,AugSun1+10,AugSun1+17)</f>
        <v>40772</v>
      </c>
      <c r="H277" s="35"/>
      <c r="I277" s="23">
        <f>IF(DAY(AugSun1)=1,AugSun1+11,AugSun1+18)</f>
        <v>40773</v>
      </c>
      <c r="J277" s="35"/>
      <c r="K277" s="23">
        <f>IF(DAY(AugSun1)=1,AugSun1+12,AugSun1+19)</f>
        <v>40774</v>
      </c>
      <c r="L277" s="35"/>
      <c r="M277" s="23">
        <f>IF(DAY(AugSun1)=1,AugSun1+13,AugSun1+20)</f>
        <v>40775</v>
      </c>
      <c r="N277" s="35"/>
      <c r="O277" s="23">
        <f>IF(DAY(AugSun1)=1,AugSun1+14,AugSun1+21)</f>
        <v>40776</v>
      </c>
    </row>
    <row r="278" spans="1:15" s="15" customFormat="1" ht="55.5" customHeight="1">
      <c r="A278" s="6"/>
      <c r="B278" s="69"/>
      <c r="C278" s="70"/>
      <c r="D278" s="70"/>
      <c r="E278" s="70"/>
      <c r="F278" s="70"/>
      <c r="G278" s="70"/>
      <c r="H278" s="70"/>
      <c r="I278" s="70"/>
      <c r="J278" s="70"/>
      <c r="K278" s="70"/>
      <c r="L278" s="66"/>
      <c r="M278" s="66"/>
      <c r="N278" s="66"/>
      <c r="O278" s="66"/>
    </row>
    <row r="279" spans="1:15" s="15" customFormat="1" ht="8.25" customHeight="1">
      <c r="A279" s="6"/>
      <c r="B279" s="67"/>
      <c r="C279" s="67"/>
      <c r="D279" s="67"/>
      <c r="E279" s="67"/>
      <c r="F279" s="67"/>
      <c r="G279" s="67"/>
      <c r="H279" s="67"/>
      <c r="I279" s="67"/>
      <c r="J279" s="67"/>
      <c r="K279" s="67"/>
      <c r="L279" s="68"/>
      <c r="M279" s="68"/>
      <c r="N279" s="68"/>
      <c r="O279" s="68"/>
    </row>
    <row r="280" spans="1:15" s="10" customFormat="1" ht="16.5" customHeight="1">
      <c r="A280" s="9"/>
      <c r="B280" s="35"/>
      <c r="C280" s="23">
        <f>IF(DAY(AugSun1)=1,AugSun1+15,AugSun1+22)</f>
        <v>40777</v>
      </c>
      <c r="D280" s="35"/>
      <c r="E280" s="23">
        <f>IF(DAY(AugSun1)=1,AugSun1+16,AugSun1+23)</f>
        <v>40778</v>
      </c>
      <c r="F280" s="35"/>
      <c r="G280" s="23">
        <f>IF(DAY(AugSun1)=1,AugSun1+17,AugSun1+24)</f>
        <v>40779</v>
      </c>
      <c r="H280" s="35"/>
      <c r="I280" s="23">
        <f>IF(DAY(AugSun1)=1,AugSun1+18,AugSun1+25)</f>
        <v>40780</v>
      </c>
      <c r="J280" s="35"/>
      <c r="K280" s="23">
        <f>IF(DAY(AugSun1)=1,AugSun1+19,AugSun1+26)</f>
        <v>40781</v>
      </c>
      <c r="L280" s="35"/>
      <c r="M280" s="23">
        <f>IF(DAY(AugSun1)=1,AugSun1+20,AugSun1+27)</f>
        <v>40782</v>
      </c>
      <c r="N280" s="35"/>
      <c r="O280" s="23">
        <f>IF(DAY(AugSun1)=1,AugSun1+21,AugSun1+28)</f>
        <v>40783</v>
      </c>
    </row>
    <row r="281" spans="1:15" s="15" customFormat="1" ht="55.5" customHeight="1">
      <c r="A281" s="6"/>
      <c r="B281" s="69"/>
      <c r="C281" s="70"/>
      <c r="D281" s="70"/>
      <c r="E281" s="70"/>
      <c r="F281" s="70"/>
      <c r="G281" s="70"/>
      <c r="H281" s="70"/>
      <c r="I281" s="70"/>
      <c r="J281" s="70"/>
      <c r="K281" s="70"/>
      <c r="L281" s="66"/>
      <c r="M281" s="66"/>
      <c r="N281" s="66"/>
      <c r="O281" s="66"/>
    </row>
    <row r="282" spans="1:15" s="15" customFormat="1" ht="8.25" customHeight="1">
      <c r="A282" s="6"/>
      <c r="B282" s="67"/>
      <c r="C282" s="67"/>
      <c r="D282" s="67"/>
      <c r="E282" s="67"/>
      <c r="F282" s="67"/>
      <c r="G282" s="67"/>
      <c r="H282" s="67"/>
      <c r="I282" s="67"/>
      <c r="J282" s="67"/>
      <c r="K282" s="67"/>
      <c r="L282" s="68"/>
      <c r="M282" s="68"/>
      <c r="N282" s="68"/>
      <c r="O282" s="68"/>
    </row>
    <row r="283" spans="1:15" s="10" customFormat="1" ht="16.5" customHeight="1">
      <c r="A283" s="9"/>
      <c r="B283" s="35"/>
      <c r="C283" s="23">
        <f>IF(DAY(AugSun1)=1,AugSun1+22,AugSun1+29)</f>
        <v>40784</v>
      </c>
      <c r="D283" s="35"/>
      <c r="E283" s="23">
        <f>IF(DAY(AugSun1)=1,AugSun1+23,AugSun1+30)</f>
        <v>40785</v>
      </c>
      <c r="F283" s="35"/>
      <c r="G283" s="23">
        <f>IF(DAY(AugSun1)=1,AugSun1+24,AugSun1+31)</f>
        <v>40786</v>
      </c>
      <c r="H283" s="35"/>
      <c r="I283" s="23">
        <f>IF(DAY(AugSun1)=1,AugSun1+25,AugSun1+32)</f>
        <v>40787</v>
      </c>
      <c r="J283" s="35"/>
      <c r="K283" s="23">
        <f>IF(DAY(AugSun1)=1,AugSun1+26,AugSun1+33)</f>
        <v>40788</v>
      </c>
      <c r="L283" s="35"/>
      <c r="M283" s="23">
        <f>IF(DAY(AugSun1)=1,AugSun1+27,AugSun1+34)</f>
        <v>40789</v>
      </c>
      <c r="N283" s="35"/>
      <c r="O283" s="23">
        <f>IF(DAY(AugSun1)=1,AugSun1+28,AugSun1+35)</f>
        <v>40790</v>
      </c>
    </row>
    <row r="284" spans="1:15" s="15" customFormat="1" ht="55.5" customHeight="1">
      <c r="A284" s="6"/>
      <c r="B284" s="69"/>
      <c r="C284" s="70"/>
      <c r="D284" s="70"/>
      <c r="E284" s="70"/>
      <c r="F284" s="70"/>
      <c r="G284" s="70"/>
      <c r="H284" s="70"/>
      <c r="I284" s="70"/>
      <c r="J284" s="70"/>
      <c r="K284" s="70"/>
      <c r="L284" s="66"/>
      <c r="M284" s="66"/>
      <c r="N284" s="66"/>
      <c r="O284" s="66"/>
    </row>
    <row r="285" spans="1:15" s="15" customFormat="1" ht="8.25" customHeight="1">
      <c r="A285" s="6"/>
      <c r="B285" s="67"/>
      <c r="C285" s="67"/>
      <c r="D285" s="67"/>
      <c r="E285" s="67"/>
      <c r="F285" s="67"/>
      <c r="G285" s="67"/>
      <c r="H285" s="67"/>
      <c r="I285" s="67"/>
      <c r="J285" s="67"/>
      <c r="K285" s="67"/>
      <c r="L285" s="68"/>
      <c r="M285" s="68"/>
      <c r="N285" s="68"/>
      <c r="O285" s="68"/>
    </row>
    <row r="286" spans="1:15" s="10" customFormat="1" ht="16.5" customHeight="1">
      <c r="A286" s="9"/>
      <c r="B286" s="35"/>
      <c r="C286" s="23">
        <f>IF(DAY(AugSun1)=1,AugSun1+29,AugSun1+36)</f>
        <v>40791</v>
      </c>
      <c r="D286" s="35"/>
      <c r="E286" s="23">
        <f>IF(DAY(AugSun1)=1,AugSun1+30,AugSun1+37)</f>
        <v>40792</v>
      </c>
      <c r="F286" s="35"/>
      <c r="G286" s="23">
        <f>IF(DAY(AugSun1)=1,AugSun1+31,AugSun1+38)</f>
        <v>40793</v>
      </c>
      <c r="H286" s="35"/>
      <c r="I286" s="23">
        <f>IF(DAY(AugSun1)=1,AugSun1+32,AugSun1+39)</f>
        <v>40794</v>
      </c>
      <c r="J286" s="35"/>
      <c r="K286" s="23">
        <f>IF(DAY(AugSun1)=1,AugSun1+33,AugSun1+40)</f>
        <v>40795</v>
      </c>
      <c r="L286" s="35"/>
      <c r="M286" s="23">
        <f>IF(DAY(AugSun1)=1,AugSun1+34,AugSun1+41)</f>
        <v>40796</v>
      </c>
      <c r="N286" s="35"/>
      <c r="O286" s="23">
        <f>IF(DAY(AugSun1)=1,AugSun1+35,AugSun1+42)</f>
        <v>40797</v>
      </c>
    </row>
    <row r="287" spans="1:15" s="15" customFormat="1" ht="55.5" customHeight="1">
      <c r="A287" s="6"/>
      <c r="B287" s="69"/>
      <c r="C287" s="70"/>
      <c r="D287" s="70"/>
      <c r="E287" s="70"/>
      <c r="F287" s="71"/>
      <c r="G287" s="71"/>
      <c r="H287" s="71"/>
      <c r="I287" s="71"/>
      <c r="J287" s="71"/>
      <c r="K287" s="71"/>
      <c r="L287" s="71"/>
      <c r="M287" s="71"/>
      <c r="N287" s="71"/>
      <c r="O287" s="71"/>
    </row>
    <row r="288" spans="1:15" s="15" customFormat="1" ht="7.5" customHeight="1">
      <c r="B288" s="21"/>
      <c r="C288" s="21"/>
      <c r="D288" s="21"/>
      <c r="E288" s="21"/>
      <c r="F288" s="21"/>
      <c r="G288" s="21"/>
      <c r="H288" s="21"/>
      <c r="I288" s="21"/>
      <c r="J288" s="21"/>
      <c r="K288" s="21"/>
      <c r="L288" s="21"/>
      <c r="M288" s="21"/>
      <c r="N288" s="21"/>
      <c r="O288" s="21"/>
    </row>
    <row r="289" spans="1:16" s="15" customFormat="1"/>
    <row r="290" spans="1:16" s="15" customFormat="1" ht="54" customHeight="1">
      <c r="A290" s="74" t="str">
        <f>TEXT(DATE(CalendarYear,9,1),"mmmm")</f>
        <v>wrzesień</v>
      </c>
      <c r="B290" s="74"/>
      <c r="C290" s="74"/>
      <c r="D290" s="74"/>
      <c r="E290" s="74"/>
      <c r="F290" s="74"/>
      <c r="G290" s="74"/>
      <c r="H290" s="13"/>
      <c r="I290" s="4"/>
      <c r="J290" s="4"/>
      <c r="L290" s="72">
        <f>CalendarYear</f>
        <v>2011</v>
      </c>
      <c r="M290" s="72"/>
      <c r="N290" s="72"/>
      <c r="O290" s="72"/>
      <c r="P290" s="72"/>
    </row>
    <row r="291" spans="1:16" s="15" customFormat="1" ht="18.95" customHeight="1">
      <c r="A291" s="3"/>
      <c r="B291" s="1"/>
      <c r="C291" s="1"/>
      <c r="D291" s="1"/>
      <c r="E291" s="2"/>
      <c r="F291" s="2"/>
      <c r="G291" s="2"/>
      <c r="H291" s="4"/>
      <c r="I291" s="4"/>
      <c r="J291" s="4"/>
    </row>
    <row r="292" spans="1:16" s="15" customFormat="1" ht="18.95" customHeight="1">
      <c r="A292" s="3"/>
      <c r="B292" s="1"/>
      <c r="C292" s="1"/>
      <c r="D292" s="1"/>
      <c r="E292" s="2"/>
      <c r="F292" s="2"/>
      <c r="G292" s="2"/>
      <c r="H292" s="4"/>
      <c r="I292" s="4"/>
      <c r="J292" s="4"/>
    </row>
    <row r="293" spans="1:16" s="15" customFormat="1" ht="18.95" customHeight="1">
      <c r="A293" s="3"/>
      <c r="B293" s="1"/>
      <c r="C293" s="1"/>
      <c r="D293" s="1"/>
      <c r="E293" s="2"/>
      <c r="F293" s="2"/>
      <c r="G293" s="2"/>
      <c r="H293" s="4"/>
      <c r="I293" s="4"/>
      <c r="J293" s="4"/>
    </row>
    <row r="294" spans="1:16" s="15" customFormat="1" ht="18.95" customHeight="1">
      <c r="A294" s="3"/>
      <c r="B294" s="1"/>
      <c r="C294" s="1"/>
      <c r="D294" s="1"/>
      <c r="E294" s="2"/>
      <c r="F294" s="2"/>
      <c r="G294" s="2"/>
      <c r="H294" s="4"/>
      <c r="I294" s="4"/>
      <c r="J294" s="4"/>
    </row>
    <row r="295" spans="1:16" s="15" customFormat="1" ht="18.95" customHeight="1">
      <c r="A295" s="3"/>
      <c r="B295" s="1"/>
      <c r="C295" s="1"/>
      <c r="D295" s="1"/>
      <c r="E295" s="2"/>
      <c r="F295" s="2"/>
      <c r="G295" s="2"/>
      <c r="H295" s="4"/>
      <c r="I295" s="4"/>
      <c r="J295" s="4"/>
    </row>
    <row r="296" spans="1:16" s="15" customFormat="1" ht="18.95" customHeight="1">
      <c r="A296" s="3"/>
      <c r="B296" s="1"/>
      <c r="C296" s="1"/>
      <c r="D296" s="1"/>
      <c r="E296" s="2"/>
      <c r="F296" s="2"/>
      <c r="G296" s="2"/>
      <c r="H296" s="4"/>
      <c r="I296" s="4"/>
      <c r="J296" s="4"/>
    </row>
    <row r="297" spans="1:16" s="15" customFormat="1" ht="18.95" customHeight="1">
      <c r="A297" s="3"/>
      <c r="B297" s="1"/>
      <c r="C297" s="1"/>
      <c r="D297" s="1"/>
      <c r="E297" s="2"/>
      <c r="F297" s="2"/>
      <c r="G297" s="2"/>
      <c r="H297" s="4"/>
      <c r="I297" s="4"/>
      <c r="J297" s="4"/>
    </row>
    <row r="298" spans="1:16" s="15" customFormat="1" ht="18.95" customHeight="1">
      <c r="A298" s="3"/>
      <c r="B298" s="1"/>
      <c r="C298" s="1"/>
      <c r="D298" s="1"/>
      <c r="E298" s="2"/>
      <c r="F298" s="2"/>
      <c r="G298" s="2"/>
      <c r="H298" s="4"/>
      <c r="I298" s="4"/>
      <c r="J298" s="4"/>
    </row>
    <row r="299" spans="1:16" s="15" customFormat="1" ht="18.95" customHeight="1">
      <c r="A299" s="3"/>
      <c r="B299" s="1"/>
      <c r="C299" s="1"/>
      <c r="D299" s="1"/>
      <c r="E299" s="2"/>
      <c r="F299" s="2"/>
      <c r="G299" s="2"/>
      <c r="H299" s="4"/>
      <c r="I299" s="4"/>
      <c r="J299" s="4"/>
    </row>
    <row r="300" spans="1:16" s="15" customFormat="1" ht="18.95" customHeight="1">
      <c r="A300" s="3"/>
      <c r="B300" s="1"/>
      <c r="C300" s="1"/>
      <c r="D300" s="1"/>
      <c r="E300" s="2"/>
      <c r="F300" s="2"/>
      <c r="G300" s="2"/>
      <c r="H300" s="4"/>
      <c r="I300" s="4"/>
      <c r="J300" s="4"/>
    </row>
    <row r="301" spans="1:16" s="15" customFormat="1" ht="18.95" customHeight="1">
      <c r="A301" s="3"/>
      <c r="B301" s="1"/>
      <c r="C301" s="1"/>
      <c r="D301" s="1"/>
      <c r="E301" s="2"/>
      <c r="F301" s="2"/>
      <c r="G301" s="2"/>
      <c r="H301" s="4"/>
      <c r="I301" s="4"/>
      <c r="J301" s="4"/>
    </row>
    <row r="302" spans="1:16" s="15" customFormat="1" ht="18.95" customHeight="1">
      <c r="A302" s="3"/>
      <c r="B302" s="1"/>
      <c r="C302" s="1"/>
      <c r="D302" s="1"/>
      <c r="E302" s="2"/>
      <c r="F302" s="2"/>
      <c r="G302" s="2"/>
      <c r="H302" s="4"/>
      <c r="I302" s="4"/>
      <c r="J302" s="4"/>
    </row>
    <row r="303" spans="1:16" s="15" customFormat="1" ht="18.95" customHeight="1">
      <c r="A303" s="3"/>
      <c r="B303" s="1"/>
      <c r="C303" s="1"/>
      <c r="D303" s="1"/>
      <c r="E303" s="2"/>
      <c r="F303" s="2"/>
      <c r="G303" s="2"/>
      <c r="H303" s="4"/>
      <c r="I303" s="4"/>
      <c r="J303" s="4"/>
    </row>
    <row r="304" spans="1:16" s="15" customFormat="1" ht="18.95" customHeight="1">
      <c r="A304" s="3"/>
      <c r="B304" s="1"/>
      <c r="C304" s="1"/>
      <c r="D304" s="1"/>
      <c r="E304" s="2"/>
      <c r="F304" s="2"/>
      <c r="G304" s="2"/>
      <c r="H304" s="4"/>
      <c r="I304" s="4"/>
      <c r="J304" s="4"/>
    </row>
    <row r="305" spans="1:22" s="15" customFormat="1" ht="18.95" customHeight="1">
      <c r="A305" s="6"/>
      <c r="B305" s="7"/>
      <c r="C305" s="7"/>
      <c r="D305" s="7"/>
      <c r="E305" s="7"/>
      <c r="F305" s="7"/>
      <c r="G305" s="7"/>
      <c r="H305" s="7"/>
      <c r="I305" s="7"/>
      <c r="J305" s="7"/>
      <c r="K305" s="7"/>
      <c r="L305" s="7"/>
      <c r="M305" s="7"/>
      <c r="N305" s="7"/>
      <c r="O305" s="7"/>
    </row>
    <row r="306" spans="1:22" s="6" customFormat="1" ht="27" customHeight="1">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c r="B307" s="30"/>
      <c r="C307" s="24">
        <f>IF(DAY(SepSun1)=1,SepSun1-6,SepSun1+1)</f>
        <v>40784</v>
      </c>
      <c r="D307" s="31"/>
      <c r="E307" s="24">
        <f>IF(DAY(SepSun1)=1,SepSun1-5,SepSun1+2)</f>
        <v>40785</v>
      </c>
      <c r="F307" s="31"/>
      <c r="G307" s="24">
        <f>IF(DAY(SepSun1)=1,SepSun1-4,SepSun1+3)</f>
        <v>40786</v>
      </c>
      <c r="H307" s="31"/>
      <c r="I307" s="24">
        <f>IF(DAY(SepSun1)=1,SepSun1-3,SepSun1+4)</f>
        <v>40787</v>
      </c>
      <c r="J307" s="31"/>
      <c r="K307" s="24">
        <f>IF(DAY(SepSun1)=1,SepSun1-2,SepSun1+5)</f>
        <v>40788</v>
      </c>
      <c r="L307" s="31"/>
      <c r="M307" s="24">
        <f>IF(DAY(SepSun1)=1,SepSun1-1,SepSun1+6)</f>
        <v>40789</v>
      </c>
      <c r="N307" s="31"/>
      <c r="O307" s="24">
        <f>IF(DAY(SepSun1)=1,SepSun1,SepSun1+7)</f>
        <v>40790</v>
      </c>
      <c r="P307" s="10"/>
      <c r="Q307" s="10"/>
      <c r="U307" s="11"/>
      <c r="V307" s="10"/>
    </row>
    <row r="308" spans="1:22" s="12" customFormat="1" ht="55.5" customHeight="1">
      <c r="A308" s="6"/>
      <c r="B308" s="78"/>
      <c r="C308" s="79"/>
      <c r="D308" s="79"/>
      <c r="E308" s="79"/>
      <c r="F308" s="79"/>
      <c r="G308" s="79"/>
      <c r="H308" s="79"/>
      <c r="I308" s="79"/>
      <c r="J308" s="79"/>
      <c r="K308" s="79"/>
      <c r="L308" s="75"/>
      <c r="M308" s="75"/>
      <c r="N308" s="75"/>
      <c r="O308" s="75"/>
    </row>
    <row r="309" spans="1:22" s="12" customFormat="1" ht="8.25" customHeight="1">
      <c r="A309" s="6"/>
      <c r="B309" s="76"/>
      <c r="C309" s="76"/>
      <c r="D309" s="76"/>
      <c r="E309" s="76"/>
      <c r="F309" s="76"/>
      <c r="G309" s="76"/>
      <c r="H309" s="76"/>
      <c r="I309" s="76"/>
      <c r="J309" s="76"/>
      <c r="K309" s="76"/>
      <c r="L309" s="77"/>
      <c r="M309" s="77"/>
      <c r="N309" s="77"/>
      <c r="O309" s="77"/>
    </row>
    <row r="310" spans="1:22" s="10" customFormat="1" ht="16.5" customHeight="1">
      <c r="A310" s="9"/>
      <c r="B310" s="31"/>
      <c r="C310" s="24">
        <f>IF(DAY(SepSun1)=1,SepSun1+1,SepSun1+8)</f>
        <v>40791</v>
      </c>
      <c r="D310" s="31"/>
      <c r="E310" s="24">
        <f>IF(DAY(SepSun1)=1,SepSun1+2,SepSun1+9)</f>
        <v>40792</v>
      </c>
      <c r="F310" s="31"/>
      <c r="G310" s="24">
        <f>IF(DAY(SepSun1)=1,SepSun1+3,SepSun1+10)</f>
        <v>40793</v>
      </c>
      <c r="H310" s="31"/>
      <c r="I310" s="24">
        <f>IF(DAY(SepSun1)=1,SepSun1+4,SepSun1+11)</f>
        <v>40794</v>
      </c>
      <c r="J310" s="31"/>
      <c r="K310" s="24">
        <f>IF(DAY(SepSun1)=1,SepSun1+5,SepSun1+12)</f>
        <v>40795</v>
      </c>
      <c r="L310" s="31"/>
      <c r="M310" s="24">
        <f>IF(DAY(SepSun1)=1,SepSun1+6,SepSun1+13)</f>
        <v>40796</v>
      </c>
      <c r="N310" s="31"/>
      <c r="O310" s="24">
        <f>IF(DAY(SepSun1)=1,SepSun1+7,SepSun1+14)</f>
        <v>40797</v>
      </c>
    </row>
    <row r="311" spans="1:22" s="15" customFormat="1" ht="55.5" customHeight="1">
      <c r="A311" s="6"/>
      <c r="B311" s="78"/>
      <c r="C311" s="79"/>
      <c r="D311" s="79"/>
      <c r="E311" s="79"/>
      <c r="F311" s="79" t="s">
        <v>7</v>
      </c>
      <c r="G311" s="79"/>
      <c r="H311" s="79"/>
      <c r="I311" s="79"/>
      <c r="J311" s="79"/>
      <c r="K311" s="79"/>
      <c r="L311" s="75"/>
      <c r="M311" s="75"/>
      <c r="N311" s="75"/>
      <c r="O311" s="75"/>
    </row>
    <row r="312" spans="1:22" s="15" customFormat="1" ht="8.25" customHeight="1">
      <c r="A312" s="6"/>
      <c r="B312" s="76"/>
      <c r="C312" s="76"/>
      <c r="D312" s="76"/>
      <c r="E312" s="76"/>
      <c r="F312" s="76"/>
      <c r="G312" s="76"/>
      <c r="H312" s="76"/>
      <c r="I312" s="76"/>
      <c r="J312" s="76"/>
      <c r="K312" s="76"/>
      <c r="L312" s="77"/>
      <c r="M312" s="77"/>
      <c r="N312" s="77"/>
      <c r="O312" s="77"/>
    </row>
    <row r="313" spans="1:22" s="10" customFormat="1" ht="16.5" customHeight="1">
      <c r="A313" s="9"/>
      <c r="B313" s="31"/>
      <c r="C313" s="24">
        <f>IF(DAY(SepSun1)=1,SepSun1+8,SepSun1+15)</f>
        <v>40798</v>
      </c>
      <c r="D313" s="31"/>
      <c r="E313" s="24">
        <f>IF(DAY(SepSun1)=1,SepSun1+9,SepSun1+16)</f>
        <v>40799</v>
      </c>
      <c r="F313" s="31"/>
      <c r="G313" s="24">
        <f>IF(DAY(SepSun1)=1,SepSun1+10,SepSun1+17)</f>
        <v>40800</v>
      </c>
      <c r="H313" s="31"/>
      <c r="I313" s="24">
        <f>IF(DAY(SepSun1)=1,SepSun1+11,SepSun1+18)</f>
        <v>40801</v>
      </c>
      <c r="J313" s="31"/>
      <c r="K313" s="24">
        <f>IF(DAY(SepSun1)=1,SepSun1+12,SepSun1+19)</f>
        <v>40802</v>
      </c>
      <c r="L313" s="31"/>
      <c r="M313" s="24">
        <f>IF(DAY(SepSun1)=1,SepSun1+13,SepSun1+20)</f>
        <v>40803</v>
      </c>
      <c r="N313" s="31"/>
      <c r="O313" s="24">
        <f>IF(DAY(SepSun1)=1,SepSun1+14,SepSun1+21)</f>
        <v>40804</v>
      </c>
    </row>
    <row r="314" spans="1:22" s="15" customFormat="1" ht="55.5" customHeight="1">
      <c r="A314" s="6"/>
      <c r="B314" s="78"/>
      <c r="C314" s="79"/>
      <c r="D314" s="79"/>
      <c r="E314" s="79"/>
      <c r="F314" s="79"/>
      <c r="G314" s="79"/>
      <c r="H314" s="79"/>
      <c r="I314" s="79"/>
      <c r="J314" s="78"/>
      <c r="K314" s="79"/>
      <c r="L314" s="75"/>
      <c r="M314" s="75"/>
      <c r="N314" s="75"/>
      <c r="O314" s="75"/>
    </row>
    <row r="315" spans="1:22" s="15" customFormat="1" ht="8.25" customHeight="1">
      <c r="A315" s="6"/>
      <c r="B315" s="76"/>
      <c r="C315" s="76"/>
      <c r="D315" s="76"/>
      <c r="E315" s="76"/>
      <c r="F315" s="76"/>
      <c r="G315" s="76"/>
      <c r="H315" s="76"/>
      <c r="I315" s="76"/>
      <c r="J315" s="76"/>
      <c r="K315" s="76"/>
      <c r="L315" s="77"/>
      <c r="M315" s="77"/>
      <c r="N315" s="77"/>
      <c r="O315" s="77"/>
    </row>
    <row r="316" spans="1:22" s="10" customFormat="1" ht="16.5" customHeight="1">
      <c r="A316" s="9"/>
      <c r="B316" s="31"/>
      <c r="C316" s="24">
        <f>IF(DAY(SepSun1)=1,SepSun1+15,SepSun1+22)</f>
        <v>40805</v>
      </c>
      <c r="D316" s="31"/>
      <c r="E316" s="24">
        <f>IF(DAY(SepSun1)=1,SepSun1+16,SepSun1+23)</f>
        <v>40806</v>
      </c>
      <c r="F316" s="31"/>
      <c r="G316" s="24">
        <f>IF(DAY(SepSun1)=1,SepSun1+17,SepSun1+24)</f>
        <v>40807</v>
      </c>
      <c r="H316" s="31"/>
      <c r="I316" s="24">
        <f>IF(DAY(SepSun1)=1,SepSun1+18,SepSun1+25)</f>
        <v>40808</v>
      </c>
      <c r="J316" s="31"/>
      <c r="K316" s="24">
        <f>IF(DAY(SepSun1)=1,SepSun1+19,SepSun1+26)</f>
        <v>40809</v>
      </c>
      <c r="L316" s="31"/>
      <c r="M316" s="24">
        <f>IF(DAY(SepSun1)=1,SepSun1+20,SepSun1+27)</f>
        <v>40810</v>
      </c>
      <c r="N316" s="31"/>
      <c r="O316" s="24">
        <f>IF(DAY(SepSun1)=1,SepSun1+21,SepSun1+28)</f>
        <v>40811</v>
      </c>
    </row>
    <row r="317" spans="1:22" s="15" customFormat="1" ht="55.5" customHeight="1">
      <c r="A317" s="6"/>
      <c r="B317" s="78"/>
      <c r="C317" s="79"/>
      <c r="D317" s="79"/>
      <c r="E317" s="79"/>
      <c r="F317" s="79"/>
      <c r="G317" s="79"/>
      <c r="H317" s="79"/>
      <c r="I317" s="79"/>
      <c r="J317" s="79"/>
      <c r="K317" s="79"/>
      <c r="L317" s="75"/>
      <c r="M317" s="75"/>
      <c r="N317" s="75"/>
      <c r="O317" s="75"/>
    </row>
    <row r="318" spans="1:22" s="15" customFormat="1" ht="8.25" customHeight="1">
      <c r="A318" s="6"/>
      <c r="B318" s="76"/>
      <c r="C318" s="76"/>
      <c r="D318" s="76"/>
      <c r="E318" s="76"/>
      <c r="F318" s="76"/>
      <c r="G318" s="76"/>
      <c r="H318" s="76"/>
      <c r="I318" s="76"/>
      <c r="J318" s="76"/>
      <c r="K318" s="76"/>
      <c r="L318" s="77"/>
      <c r="M318" s="77"/>
      <c r="N318" s="77"/>
      <c r="O318" s="77"/>
    </row>
    <row r="319" spans="1:22" s="10" customFormat="1" ht="16.5" customHeight="1">
      <c r="A319" s="9"/>
      <c r="B319" s="31"/>
      <c r="C319" s="24">
        <f>IF(DAY(SepSun1)=1,SepSun1+22,SepSun1+29)</f>
        <v>40812</v>
      </c>
      <c r="D319" s="31"/>
      <c r="E319" s="24">
        <f>IF(DAY(SepSun1)=1,SepSun1+23,SepSun1+30)</f>
        <v>40813</v>
      </c>
      <c r="F319" s="31"/>
      <c r="G319" s="24">
        <f>IF(DAY(SepSun1)=1,SepSun1+24,SepSun1+31)</f>
        <v>40814</v>
      </c>
      <c r="H319" s="31"/>
      <c r="I319" s="24">
        <f>IF(DAY(SepSun1)=1,SepSun1+25,SepSun1+32)</f>
        <v>40815</v>
      </c>
      <c r="J319" s="31"/>
      <c r="K319" s="24">
        <f>IF(DAY(SepSun1)=1,SepSun1+26,SepSun1+33)</f>
        <v>40816</v>
      </c>
      <c r="L319" s="31"/>
      <c r="M319" s="24">
        <f>IF(DAY(SepSun1)=1,SepSun1+27,SepSun1+34)</f>
        <v>40817</v>
      </c>
      <c r="N319" s="31"/>
      <c r="O319" s="24">
        <f>IF(DAY(SepSun1)=1,SepSun1+28,SepSun1+35)</f>
        <v>40818</v>
      </c>
    </row>
    <row r="320" spans="1:22" s="15" customFormat="1" ht="55.5" customHeight="1">
      <c r="A320" s="6"/>
      <c r="B320" s="78"/>
      <c r="C320" s="79"/>
      <c r="D320" s="79"/>
      <c r="E320" s="79"/>
      <c r="F320" s="79"/>
      <c r="G320" s="79"/>
      <c r="H320" s="79"/>
      <c r="I320" s="79"/>
      <c r="J320" s="79"/>
      <c r="K320" s="79"/>
      <c r="L320" s="75"/>
      <c r="M320" s="75"/>
      <c r="N320" s="75"/>
      <c r="O320" s="75"/>
    </row>
    <row r="321" spans="1:16" s="15" customFormat="1" ht="8.25" customHeight="1">
      <c r="A321" s="6"/>
      <c r="B321" s="76"/>
      <c r="C321" s="76"/>
      <c r="D321" s="76"/>
      <c r="E321" s="76"/>
      <c r="F321" s="76"/>
      <c r="G321" s="76"/>
      <c r="H321" s="76"/>
      <c r="I321" s="76"/>
      <c r="J321" s="76"/>
      <c r="K321" s="76"/>
      <c r="L321" s="77"/>
      <c r="M321" s="77"/>
      <c r="N321" s="77"/>
      <c r="O321" s="77"/>
    </row>
    <row r="322" spans="1:16" s="10" customFormat="1" ht="16.5" customHeight="1">
      <c r="A322" s="9"/>
      <c r="B322" s="31"/>
      <c r="C322" s="24">
        <f>IF(DAY(SepSun1)=1,SepSun1+29,SepSun1+36)</f>
        <v>40819</v>
      </c>
      <c r="D322" s="31"/>
      <c r="E322" s="24">
        <f>IF(DAY(SepSun1)=1,SepSun1+30,SepSun1+37)</f>
        <v>40820</v>
      </c>
      <c r="F322" s="31"/>
      <c r="G322" s="24">
        <f>IF(DAY(SepSun1)=1,SepSun1+31,SepSun1+38)</f>
        <v>40821</v>
      </c>
      <c r="H322" s="31"/>
      <c r="I322" s="24">
        <f>IF(DAY(SepSun1)=1,SepSun1+32,SepSun1+39)</f>
        <v>40822</v>
      </c>
      <c r="J322" s="31"/>
      <c r="K322" s="24">
        <f>IF(DAY(SepSun1)=1,SepSun1+33,SepSun1+40)</f>
        <v>40823</v>
      </c>
      <c r="L322" s="31"/>
      <c r="M322" s="24">
        <f>IF(DAY(SepSun1)=1,SepSun1+34,SepSun1+41)</f>
        <v>40824</v>
      </c>
      <c r="N322" s="31"/>
      <c r="O322" s="24">
        <f>IF(DAY(SepSun1)=1,SepSun1+35,SepSun1+42)</f>
        <v>40825</v>
      </c>
    </row>
    <row r="323" spans="1:16" s="15" customFormat="1" ht="55.5" customHeight="1">
      <c r="A323" s="6"/>
      <c r="B323" s="78"/>
      <c r="C323" s="79"/>
      <c r="D323" s="79"/>
      <c r="E323" s="79"/>
      <c r="F323" s="80"/>
      <c r="G323" s="80"/>
      <c r="H323" s="80"/>
      <c r="I323" s="80"/>
      <c r="J323" s="80"/>
      <c r="K323" s="80"/>
      <c r="L323" s="80"/>
      <c r="M323" s="80"/>
      <c r="N323" s="80"/>
      <c r="O323" s="80"/>
    </row>
    <row r="324" spans="1:16" s="15" customFormat="1" ht="7.5" customHeight="1">
      <c r="B324" s="21"/>
      <c r="C324" s="21"/>
      <c r="D324" s="21"/>
      <c r="E324" s="21"/>
      <c r="F324" s="21"/>
      <c r="G324" s="21"/>
      <c r="H324" s="21"/>
      <c r="I324" s="21"/>
      <c r="J324" s="21"/>
      <c r="K324" s="21"/>
      <c r="L324" s="21"/>
      <c r="M324" s="21"/>
      <c r="N324" s="21"/>
      <c r="O324" s="21"/>
    </row>
    <row r="325" spans="1:16" s="15" customFormat="1"/>
    <row r="326" spans="1:16" s="15" customFormat="1" ht="54" customHeight="1">
      <c r="A326" s="74" t="str">
        <f>TEXT(DATE(CalendarYear,10,1),"mmmm")</f>
        <v>październik</v>
      </c>
      <c r="B326" s="74"/>
      <c r="C326" s="74"/>
      <c r="D326" s="74"/>
      <c r="E326" s="74"/>
      <c r="F326" s="74"/>
      <c r="G326" s="74"/>
      <c r="H326" s="13"/>
      <c r="I326" s="4"/>
      <c r="J326" s="4"/>
      <c r="L326" s="72">
        <f>CalendarYear</f>
        <v>2011</v>
      </c>
      <c r="M326" s="72"/>
      <c r="N326" s="72"/>
      <c r="O326" s="72"/>
      <c r="P326" s="72"/>
    </row>
    <row r="327" spans="1:16" s="15" customFormat="1" ht="18.95" customHeight="1">
      <c r="A327" s="3"/>
      <c r="B327" s="1"/>
      <c r="C327" s="1"/>
      <c r="D327" s="1"/>
      <c r="E327" s="2"/>
      <c r="F327" s="2"/>
      <c r="G327" s="2"/>
      <c r="H327" s="4"/>
      <c r="I327" s="4"/>
      <c r="J327" s="4"/>
    </row>
    <row r="328" spans="1:16" s="15" customFormat="1" ht="18.95" customHeight="1">
      <c r="A328" s="3"/>
      <c r="B328" s="1"/>
      <c r="C328" s="1"/>
      <c r="D328" s="1"/>
      <c r="E328" s="2"/>
      <c r="F328" s="2"/>
      <c r="G328" s="2"/>
      <c r="H328" s="4"/>
      <c r="I328" s="4"/>
      <c r="J328" s="4"/>
    </row>
    <row r="329" spans="1:16" s="15" customFormat="1" ht="18.95" customHeight="1">
      <c r="A329" s="3"/>
      <c r="B329" s="1"/>
      <c r="C329" s="1"/>
      <c r="D329" s="1"/>
      <c r="E329" s="2"/>
      <c r="F329" s="2"/>
      <c r="G329" s="2"/>
      <c r="H329" s="4"/>
      <c r="I329" s="4"/>
      <c r="J329" s="4"/>
    </row>
    <row r="330" spans="1:16" s="15" customFormat="1" ht="18.95" customHeight="1">
      <c r="A330" s="3"/>
      <c r="B330" s="1"/>
      <c r="C330" s="1"/>
      <c r="D330" s="1"/>
      <c r="E330" s="2"/>
      <c r="F330" s="2"/>
      <c r="G330" s="2"/>
      <c r="H330" s="4"/>
      <c r="I330" s="4"/>
      <c r="J330" s="4"/>
    </row>
    <row r="331" spans="1:16" s="15" customFormat="1" ht="18.95" customHeight="1">
      <c r="A331" s="3"/>
      <c r="B331" s="1"/>
      <c r="C331" s="1"/>
      <c r="D331" s="1"/>
      <c r="E331" s="2"/>
      <c r="F331" s="2"/>
      <c r="G331" s="2"/>
      <c r="H331" s="4"/>
      <c r="I331" s="4"/>
      <c r="J331" s="4"/>
    </row>
    <row r="332" spans="1:16" s="15" customFormat="1" ht="18.95" customHeight="1">
      <c r="A332" s="3"/>
      <c r="B332" s="1"/>
      <c r="C332" s="1"/>
      <c r="D332" s="1"/>
      <c r="E332" s="2"/>
      <c r="F332" s="2"/>
      <c r="G332" s="2"/>
      <c r="H332" s="4"/>
      <c r="I332" s="4"/>
      <c r="J332" s="4"/>
    </row>
    <row r="333" spans="1:16" s="15" customFormat="1" ht="18.95" customHeight="1">
      <c r="A333" s="3"/>
      <c r="B333" s="1"/>
      <c r="C333" s="1"/>
      <c r="D333" s="1"/>
      <c r="E333" s="2"/>
      <c r="F333" s="2"/>
      <c r="G333" s="2"/>
      <c r="H333" s="4"/>
      <c r="I333" s="4"/>
      <c r="J333" s="4"/>
    </row>
    <row r="334" spans="1:16" s="15" customFormat="1" ht="18.95" customHeight="1">
      <c r="A334" s="3"/>
      <c r="B334" s="1"/>
      <c r="C334" s="1"/>
      <c r="D334" s="1"/>
      <c r="E334" s="2"/>
      <c r="F334" s="2"/>
      <c r="G334" s="2"/>
      <c r="H334" s="4"/>
      <c r="I334" s="4"/>
      <c r="J334" s="4"/>
    </row>
    <row r="335" spans="1:16" s="15" customFormat="1" ht="18.95" customHeight="1">
      <c r="A335" s="3"/>
      <c r="B335" s="1"/>
      <c r="C335" s="1"/>
      <c r="D335" s="1"/>
      <c r="E335" s="2"/>
      <c r="F335" s="2"/>
      <c r="G335" s="2"/>
      <c r="H335" s="4"/>
      <c r="I335" s="4"/>
      <c r="J335" s="4"/>
    </row>
    <row r="336" spans="1:16" s="15" customFormat="1" ht="18.95" customHeight="1">
      <c r="A336" s="3"/>
      <c r="B336" s="1"/>
      <c r="C336" s="1"/>
      <c r="D336" s="1"/>
      <c r="E336" s="2"/>
      <c r="F336" s="2"/>
      <c r="G336" s="2"/>
      <c r="H336" s="4"/>
      <c r="I336" s="4"/>
      <c r="J336" s="4"/>
    </row>
    <row r="337" spans="1:22" s="15" customFormat="1" ht="18.95" customHeight="1">
      <c r="A337" s="3"/>
      <c r="B337" s="1"/>
      <c r="C337" s="1"/>
      <c r="D337" s="1"/>
      <c r="E337" s="2"/>
      <c r="F337" s="2"/>
      <c r="G337" s="2"/>
      <c r="H337" s="4"/>
      <c r="I337" s="4"/>
      <c r="J337" s="4"/>
    </row>
    <row r="338" spans="1:22" s="15" customFormat="1" ht="18.95" customHeight="1">
      <c r="A338" s="3"/>
      <c r="B338" s="1"/>
      <c r="C338" s="1"/>
      <c r="D338" s="1"/>
      <c r="E338" s="2"/>
      <c r="F338" s="2"/>
      <c r="G338" s="2"/>
      <c r="H338" s="4"/>
      <c r="I338" s="4"/>
      <c r="J338" s="4"/>
    </row>
    <row r="339" spans="1:22" s="15" customFormat="1" ht="18.95" customHeight="1">
      <c r="A339" s="3"/>
      <c r="B339" s="1"/>
      <c r="C339" s="1"/>
      <c r="D339" s="1"/>
      <c r="E339" s="2"/>
      <c r="F339" s="2"/>
      <c r="G339" s="2"/>
      <c r="H339" s="4"/>
      <c r="I339" s="4"/>
      <c r="J339" s="4"/>
    </row>
    <row r="340" spans="1:22" s="15" customFormat="1" ht="18.95" customHeight="1">
      <c r="A340" s="3"/>
      <c r="B340" s="1"/>
      <c r="C340" s="1"/>
      <c r="D340" s="1"/>
      <c r="E340" s="2"/>
      <c r="F340" s="2"/>
      <c r="G340" s="2"/>
      <c r="H340" s="4"/>
      <c r="I340" s="4"/>
      <c r="J340" s="4"/>
    </row>
    <row r="341" spans="1:22" s="15" customFormat="1" ht="18.95" customHeight="1">
      <c r="A341" s="6"/>
      <c r="B341" s="7"/>
      <c r="C341" s="7"/>
      <c r="D341" s="7"/>
      <c r="E341" s="7"/>
      <c r="F341" s="7"/>
      <c r="G341" s="7"/>
      <c r="H341" s="7"/>
      <c r="I341" s="7"/>
      <c r="J341" s="7"/>
      <c r="K341" s="7"/>
      <c r="L341" s="7"/>
      <c r="M341" s="7"/>
      <c r="N341" s="7"/>
      <c r="O341" s="7"/>
    </row>
    <row r="342" spans="1:22" s="6" customFormat="1" ht="27" customHeight="1">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c r="B343" s="30"/>
      <c r="C343" s="24">
        <f>IF(DAY(OctSun1)=1,OctSun1-6,OctSun1+1)</f>
        <v>40812</v>
      </c>
      <c r="D343" s="31"/>
      <c r="E343" s="24">
        <f>IF(DAY(OctSun1)=1,OctSun1-5,OctSun1+2)</f>
        <v>40813</v>
      </c>
      <c r="F343" s="31"/>
      <c r="G343" s="24">
        <f>IF(DAY(OctSun1)=1,OctSun1-4,OctSun1+3)</f>
        <v>40814</v>
      </c>
      <c r="H343" s="31"/>
      <c r="I343" s="24">
        <f>IF(DAY(OctSun1)=1,OctSun1-3,OctSun1+4)</f>
        <v>40815</v>
      </c>
      <c r="J343" s="31"/>
      <c r="K343" s="24">
        <f>IF(DAY(OctSun1)=1,OctSun1-2,OctSun1+5)</f>
        <v>40816</v>
      </c>
      <c r="L343" s="31"/>
      <c r="M343" s="24">
        <f>IF(DAY(OctSun1)=1,OctSun1-1,OctSun1+6)</f>
        <v>40817</v>
      </c>
      <c r="N343" s="31"/>
      <c r="O343" s="24">
        <f>IF(DAY(OctSun1)=1,OctSun1,OctSun1+7)</f>
        <v>40818</v>
      </c>
      <c r="P343" s="10"/>
      <c r="Q343" s="10"/>
      <c r="U343" s="11"/>
      <c r="V343" s="10"/>
    </row>
    <row r="344" spans="1:22" s="12" customFormat="1" ht="55.5" customHeight="1">
      <c r="A344" s="6"/>
      <c r="B344" s="78"/>
      <c r="C344" s="79"/>
      <c r="D344" s="79"/>
      <c r="E344" s="79"/>
      <c r="F344" s="79"/>
      <c r="G344" s="79"/>
      <c r="H344" s="79"/>
      <c r="I344" s="79"/>
      <c r="J344" s="79"/>
      <c r="K344" s="79"/>
      <c r="L344" s="75"/>
      <c r="M344" s="75"/>
      <c r="N344" s="75"/>
      <c r="O344" s="75"/>
    </row>
    <row r="345" spans="1:22" s="12" customFormat="1" ht="8.25" customHeight="1">
      <c r="A345" s="6"/>
      <c r="B345" s="76"/>
      <c r="C345" s="76"/>
      <c r="D345" s="76"/>
      <c r="E345" s="76"/>
      <c r="F345" s="76"/>
      <c r="G345" s="76"/>
      <c r="H345" s="76"/>
      <c r="I345" s="76"/>
      <c r="J345" s="76"/>
      <c r="K345" s="76"/>
      <c r="L345" s="77"/>
      <c r="M345" s="77"/>
      <c r="N345" s="77"/>
      <c r="O345" s="77"/>
    </row>
    <row r="346" spans="1:22" s="10" customFormat="1" ht="16.5" customHeight="1">
      <c r="A346" s="9"/>
      <c r="B346" s="31"/>
      <c r="C346" s="24">
        <f>IF(DAY(OctSun1)=1,OctSun1+1,OctSun1+8)</f>
        <v>40819</v>
      </c>
      <c r="D346" s="31"/>
      <c r="E346" s="24">
        <f>IF(DAY(OctSun1)=1,OctSun1+2,OctSun1+9)</f>
        <v>40820</v>
      </c>
      <c r="F346" s="31"/>
      <c r="G346" s="24">
        <f>IF(DAY(OctSun1)=1,OctSun1+3,OctSun1+10)</f>
        <v>40821</v>
      </c>
      <c r="H346" s="31"/>
      <c r="I346" s="24">
        <f>IF(DAY(OctSun1)=1,OctSun1+4,OctSun1+11)</f>
        <v>40822</v>
      </c>
      <c r="J346" s="31"/>
      <c r="K346" s="24">
        <f>IF(DAY(OctSun1)=1,OctSun1+5,OctSun1+12)</f>
        <v>40823</v>
      </c>
      <c r="L346" s="31"/>
      <c r="M346" s="24">
        <f>IF(DAY(OctSun1)=1,OctSun1+6,OctSun1+13)</f>
        <v>40824</v>
      </c>
      <c r="N346" s="31"/>
      <c r="O346" s="24">
        <f>IF(DAY(OctSun1)=1,OctSun1+7,OctSun1+14)</f>
        <v>40825</v>
      </c>
    </row>
    <row r="347" spans="1:22" s="15" customFormat="1" ht="55.5" customHeight="1">
      <c r="A347" s="6"/>
      <c r="B347" s="78"/>
      <c r="C347" s="79"/>
      <c r="D347" s="79"/>
      <c r="E347" s="79"/>
      <c r="F347" s="79" t="s">
        <v>7</v>
      </c>
      <c r="G347" s="79"/>
      <c r="H347" s="79"/>
      <c r="I347" s="79"/>
      <c r="J347" s="79"/>
      <c r="K347" s="79"/>
      <c r="L347" s="75"/>
      <c r="M347" s="75"/>
      <c r="N347" s="75"/>
      <c r="O347" s="75"/>
    </row>
    <row r="348" spans="1:22" s="15" customFormat="1" ht="8.25" customHeight="1">
      <c r="A348" s="6"/>
      <c r="B348" s="76"/>
      <c r="C348" s="76"/>
      <c r="D348" s="76"/>
      <c r="E348" s="76"/>
      <c r="F348" s="76"/>
      <c r="G348" s="76"/>
      <c r="H348" s="76"/>
      <c r="I348" s="76"/>
      <c r="J348" s="76"/>
      <c r="K348" s="76"/>
      <c r="L348" s="77"/>
      <c r="M348" s="77"/>
      <c r="N348" s="77"/>
      <c r="O348" s="77"/>
    </row>
    <row r="349" spans="1:22" s="10" customFormat="1" ht="16.5" customHeight="1">
      <c r="A349" s="9"/>
      <c r="B349" s="31"/>
      <c r="C349" s="24">
        <f>IF(DAY(OctSun1)=1,OctSun1+8,OctSun1+15)</f>
        <v>40826</v>
      </c>
      <c r="D349" s="31"/>
      <c r="E349" s="24">
        <f>IF(DAY(OctSun1)=1,OctSun1+9,OctSun1+16)</f>
        <v>40827</v>
      </c>
      <c r="F349" s="31"/>
      <c r="G349" s="24">
        <f>IF(DAY(OctSun1)=1,OctSun1+10,OctSun1+17)</f>
        <v>40828</v>
      </c>
      <c r="H349" s="31"/>
      <c r="I349" s="24">
        <f>IF(DAY(OctSun1)=1,OctSun1+11,OctSun1+18)</f>
        <v>40829</v>
      </c>
      <c r="J349" s="31"/>
      <c r="K349" s="24">
        <f>IF(DAY(OctSun1)=1,OctSun1+12,OctSun1+19)</f>
        <v>40830</v>
      </c>
      <c r="L349" s="31"/>
      <c r="M349" s="24">
        <f>IF(DAY(OctSun1)=1,OctSun1+13,OctSun1+20)</f>
        <v>40831</v>
      </c>
      <c r="N349" s="31"/>
      <c r="O349" s="24">
        <f>IF(DAY(OctSun1)=1,OctSun1+14,OctSun1+21)</f>
        <v>40832</v>
      </c>
    </row>
    <row r="350" spans="1:22" s="15" customFormat="1" ht="55.5" customHeight="1">
      <c r="A350" s="6"/>
      <c r="B350" s="78"/>
      <c r="C350" s="79"/>
      <c r="D350" s="79"/>
      <c r="E350" s="79"/>
      <c r="F350" s="79"/>
      <c r="G350" s="79"/>
      <c r="H350" s="79"/>
      <c r="I350" s="79"/>
      <c r="J350" s="78"/>
      <c r="K350" s="79"/>
      <c r="L350" s="75"/>
      <c r="M350" s="75"/>
      <c r="N350" s="75"/>
      <c r="O350" s="75"/>
    </row>
    <row r="351" spans="1:22" s="15" customFormat="1" ht="8.25" customHeight="1">
      <c r="A351" s="6"/>
      <c r="B351" s="76"/>
      <c r="C351" s="76"/>
      <c r="D351" s="76"/>
      <c r="E351" s="76"/>
      <c r="F351" s="76"/>
      <c r="G351" s="76"/>
      <c r="H351" s="76"/>
      <c r="I351" s="76"/>
      <c r="J351" s="76"/>
      <c r="K351" s="76"/>
      <c r="L351" s="77"/>
      <c r="M351" s="77"/>
      <c r="N351" s="77"/>
      <c r="O351" s="77"/>
    </row>
    <row r="352" spans="1:22" s="10" customFormat="1" ht="16.5" customHeight="1">
      <c r="A352" s="9"/>
      <c r="B352" s="31"/>
      <c r="C352" s="24">
        <f>IF(DAY(OctSun1)=1,OctSun1+15,OctSun1+22)</f>
        <v>40833</v>
      </c>
      <c r="D352" s="31"/>
      <c r="E352" s="24">
        <f>IF(DAY(OctSun1)=1,OctSun1+16,OctSun1+23)</f>
        <v>40834</v>
      </c>
      <c r="F352" s="31"/>
      <c r="G352" s="24">
        <f>IF(DAY(OctSun1)=1,OctSun1+17,OctSun1+24)</f>
        <v>40835</v>
      </c>
      <c r="H352" s="31"/>
      <c r="I352" s="24">
        <f>IF(DAY(OctSun1)=1,OctSun1+18,OctSun1+25)</f>
        <v>40836</v>
      </c>
      <c r="J352" s="31"/>
      <c r="K352" s="24">
        <f>IF(DAY(OctSun1)=1,OctSun1+19,OctSun1+26)</f>
        <v>40837</v>
      </c>
      <c r="L352" s="31"/>
      <c r="M352" s="24">
        <f>IF(DAY(OctSun1)=1,OctSun1+20,OctSun1+27)</f>
        <v>40838</v>
      </c>
      <c r="N352" s="31"/>
      <c r="O352" s="24">
        <f>IF(DAY(OctSun1)=1,OctSun1+21,OctSun1+28)</f>
        <v>40839</v>
      </c>
    </row>
    <row r="353" spans="1:16" s="15" customFormat="1" ht="55.5" customHeight="1">
      <c r="A353" s="6"/>
      <c r="B353" s="78"/>
      <c r="C353" s="79"/>
      <c r="D353" s="79"/>
      <c r="E353" s="79"/>
      <c r="F353" s="79"/>
      <c r="G353" s="79"/>
      <c r="H353" s="79"/>
      <c r="I353" s="79"/>
      <c r="J353" s="79"/>
      <c r="K353" s="79"/>
      <c r="L353" s="75"/>
      <c r="M353" s="75"/>
      <c r="N353" s="75"/>
      <c r="O353" s="75"/>
    </row>
    <row r="354" spans="1:16" s="15" customFormat="1" ht="8.25" customHeight="1">
      <c r="A354" s="6"/>
      <c r="B354" s="76"/>
      <c r="C354" s="76"/>
      <c r="D354" s="76"/>
      <c r="E354" s="76"/>
      <c r="F354" s="76"/>
      <c r="G354" s="76"/>
      <c r="H354" s="76"/>
      <c r="I354" s="76"/>
      <c r="J354" s="76"/>
      <c r="K354" s="76"/>
      <c r="L354" s="77"/>
      <c r="M354" s="77"/>
      <c r="N354" s="77"/>
      <c r="O354" s="77"/>
    </row>
    <row r="355" spans="1:16" s="10" customFormat="1" ht="16.5" customHeight="1">
      <c r="A355" s="9"/>
      <c r="B355" s="31"/>
      <c r="C355" s="24">
        <f>IF(DAY(OctSun1)=1,OctSun1+22,OctSun1+29)</f>
        <v>40840</v>
      </c>
      <c r="D355" s="31"/>
      <c r="E355" s="24">
        <f>IF(DAY(OctSun1)=1,OctSun1+23,OctSun1+30)</f>
        <v>40841</v>
      </c>
      <c r="F355" s="31"/>
      <c r="G355" s="24">
        <f>IF(DAY(OctSun1)=1,OctSun1+24,OctSun1+31)</f>
        <v>40842</v>
      </c>
      <c r="H355" s="31"/>
      <c r="I355" s="24">
        <f>IF(DAY(OctSun1)=1,OctSun1+25,OctSun1+32)</f>
        <v>40843</v>
      </c>
      <c r="J355" s="31"/>
      <c r="K355" s="24">
        <f>IF(DAY(OctSun1)=1,OctSun1+26,OctSun1+33)</f>
        <v>40844</v>
      </c>
      <c r="L355" s="31"/>
      <c r="M355" s="24">
        <f>IF(DAY(OctSun1)=1,OctSun1+27,OctSun1+34)</f>
        <v>40845</v>
      </c>
      <c r="N355" s="31"/>
      <c r="O355" s="24">
        <f>IF(DAY(OctSun1)=1,OctSun1+28,OctSun1+35)</f>
        <v>40846</v>
      </c>
    </row>
    <row r="356" spans="1:16" s="15" customFormat="1" ht="55.5" customHeight="1">
      <c r="A356" s="6"/>
      <c r="B356" s="78"/>
      <c r="C356" s="79"/>
      <c r="D356" s="79"/>
      <c r="E356" s="79"/>
      <c r="F356" s="79"/>
      <c r="G356" s="79"/>
      <c r="H356" s="79"/>
      <c r="I356" s="79"/>
      <c r="J356" s="79"/>
      <c r="K356" s="79"/>
      <c r="L356" s="75"/>
      <c r="M356" s="75"/>
      <c r="N356" s="75"/>
      <c r="O356" s="75"/>
    </row>
    <row r="357" spans="1:16" s="15" customFormat="1" ht="8.25" customHeight="1">
      <c r="A357" s="6"/>
      <c r="B357" s="76"/>
      <c r="C357" s="76"/>
      <c r="D357" s="76"/>
      <c r="E357" s="76"/>
      <c r="F357" s="76"/>
      <c r="G357" s="76"/>
      <c r="H357" s="76"/>
      <c r="I357" s="76"/>
      <c r="J357" s="76"/>
      <c r="K357" s="76"/>
      <c r="L357" s="77"/>
      <c r="M357" s="77"/>
      <c r="N357" s="77"/>
      <c r="O357" s="77"/>
    </row>
    <row r="358" spans="1:16" s="10" customFormat="1" ht="16.5" customHeight="1">
      <c r="A358" s="9"/>
      <c r="B358" s="31"/>
      <c r="C358" s="24">
        <f>IF(DAY(OctSun1)=1,OctSun1+29,OctSun1+36)</f>
        <v>40847</v>
      </c>
      <c r="D358" s="31"/>
      <c r="E358" s="24">
        <f>IF(DAY(OctSun1)=1,OctSun1+30,OctSun1+37)</f>
        <v>40848</v>
      </c>
      <c r="F358" s="31"/>
      <c r="G358" s="24">
        <f>IF(DAY(OctSun1)=1,OctSun1+31,OctSun1+38)</f>
        <v>40849</v>
      </c>
      <c r="H358" s="31"/>
      <c r="I358" s="24">
        <f>IF(DAY(OctSun1)=1,OctSun1+32,OctSun1+39)</f>
        <v>40850</v>
      </c>
      <c r="J358" s="31"/>
      <c r="K358" s="24">
        <f>IF(DAY(OctSun1)=1,OctSun1+33,OctSun1+40)</f>
        <v>40851</v>
      </c>
      <c r="L358" s="31"/>
      <c r="M358" s="24">
        <f>IF(DAY(OctSun1)=1,OctSun1+34,OctSun1+41)</f>
        <v>40852</v>
      </c>
      <c r="N358" s="31"/>
      <c r="O358" s="24">
        <f>IF(DAY(OctSun1)=1,OctSun1+35,OctSun1+42)</f>
        <v>40853</v>
      </c>
    </row>
    <row r="359" spans="1:16" s="15" customFormat="1" ht="55.5" customHeight="1">
      <c r="A359" s="6"/>
      <c r="B359" s="78"/>
      <c r="C359" s="79"/>
      <c r="D359" s="79"/>
      <c r="E359" s="79"/>
      <c r="F359" s="80"/>
      <c r="G359" s="80"/>
      <c r="H359" s="80"/>
      <c r="I359" s="80"/>
      <c r="J359" s="80"/>
      <c r="K359" s="80"/>
      <c r="L359" s="80"/>
      <c r="M359" s="80"/>
      <c r="N359" s="80"/>
      <c r="O359" s="80"/>
    </row>
    <row r="360" spans="1:16" s="15" customFormat="1" ht="7.5" customHeight="1">
      <c r="B360" s="33"/>
      <c r="C360" s="33"/>
      <c r="D360" s="33"/>
      <c r="E360" s="33"/>
      <c r="F360" s="33"/>
      <c r="G360" s="33"/>
      <c r="H360" s="33"/>
      <c r="I360" s="33"/>
      <c r="J360" s="33"/>
      <c r="K360" s="33"/>
      <c r="L360" s="33"/>
      <c r="M360" s="33"/>
      <c r="N360" s="33"/>
      <c r="O360" s="33"/>
    </row>
    <row r="361" spans="1:16" s="15" customFormat="1">
      <c r="B361" s="32"/>
      <c r="C361" s="32"/>
      <c r="D361" s="32"/>
      <c r="E361" s="32"/>
      <c r="F361" s="32"/>
      <c r="G361" s="32"/>
      <c r="H361" s="32"/>
      <c r="I361" s="32"/>
      <c r="J361" s="32"/>
      <c r="K361" s="32"/>
      <c r="L361" s="32"/>
      <c r="M361" s="32"/>
      <c r="N361" s="32"/>
      <c r="O361" s="32"/>
    </row>
    <row r="362" spans="1:16" s="15" customFormat="1" ht="54" customHeight="1">
      <c r="A362" s="74" t="str">
        <f>TEXT(DATE(CalendarYear,11,1),"mmmm")</f>
        <v>listopad</v>
      </c>
      <c r="B362" s="74"/>
      <c r="C362" s="74"/>
      <c r="D362" s="74"/>
      <c r="E362" s="74"/>
      <c r="F362" s="74"/>
      <c r="G362" s="74"/>
      <c r="H362" s="13"/>
      <c r="I362" s="4"/>
      <c r="J362" s="4"/>
      <c r="L362" s="72">
        <f>CalendarYear</f>
        <v>2011</v>
      </c>
      <c r="M362" s="72"/>
      <c r="N362" s="72"/>
      <c r="O362" s="72"/>
      <c r="P362" s="72"/>
    </row>
    <row r="363" spans="1:16" s="15" customFormat="1" ht="18.95" customHeight="1">
      <c r="A363" s="3"/>
      <c r="B363" s="1"/>
      <c r="C363" s="1"/>
      <c r="D363" s="1"/>
      <c r="E363" s="2"/>
      <c r="F363" s="2"/>
      <c r="G363" s="2"/>
      <c r="H363" s="4"/>
      <c r="I363" s="4"/>
      <c r="J363" s="4"/>
    </row>
    <row r="364" spans="1:16" s="15" customFormat="1" ht="18.95" customHeight="1">
      <c r="A364" s="3"/>
      <c r="B364" s="1"/>
      <c r="C364" s="1"/>
      <c r="D364" s="1"/>
      <c r="E364" s="2"/>
      <c r="F364" s="2"/>
      <c r="G364" s="2"/>
      <c r="H364" s="4"/>
      <c r="I364" s="4"/>
      <c r="J364" s="4"/>
    </row>
    <row r="365" spans="1:16" s="15" customFormat="1" ht="18.95" customHeight="1">
      <c r="A365" s="3"/>
      <c r="B365" s="1"/>
      <c r="C365" s="1"/>
      <c r="D365" s="1"/>
      <c r="E365" s="2"/>
      <c r="F365" s="2"/>
      <c r="G365" s="2"/>
      <c r="H365" s="4"/>
      <c r="I365" s="4"/>
      <c r="J365" s="4"/>
    </row>
    <row r="366" spans="1:16" s="15" customFormat="1" ht="18.95" customHeight="1">
      <c r="A366" s="3"/>
      <c r="B366" s="1"/>
      <c r="C366" s="1"/>
      <c r="D366" s="1"/>
      <c r="E366" s="2"/>
      <c r="F366" s="2"/>
      <c r="G366" s="2"/>
      <c r="H366" s="4"/>
      <c r="I366" s="4"/>
      <c r="J366" s="4"/>
    </row>
    <row r="367" spans="1:16" s="15" customFormat="1" ht="18.95" customHeight="1">
      <c r="A367" s="3"/>
      <c r="B367" s="1"/>
      <c r="C367" s="1"/>
      <c r="D367" s="1"/>
      <c r="E367" s="2"/>
      <c r="F367" s="2"/>
      <c r="G367" s="2"/>
      <c r="H367" s="4"/>
      <c r="I367" s="4"/>
      <c r="J367" s="4"/>
    </row>
    <row r="368" spans="1:16" s="15" customFormat="1" ht="18.95" customHeight="1">
      <c r="A368" s="3"/>
      <c r="B368" s="1"/>
      <c r="C368" s="1"/>
      <c r="D368" s="1"/>
      <c r="E368" s="2"/>
      <c r="F368" s="2"/>
      <c r="G368" s="2"/>
      <c r="H368" s="4"/>
      <c r="I368" s="4"/>
      <c r="J368" s="4"/>
    </row>
    <row r="369" spans="1:22" s="15" customFormat="1" ht="18.95" customHeight="1">
      <c r="A369" s="3"/>
      <c r="B369" s="1"/>
      <c r="C369" s="1"/>
      <c r="D369" s="1"/>
      <c r="E369" s="2"/>
      <c r="F369" s="2"/>
      <c r="G369" s="2"/>
      <c r="H369" s="4"/>
      <c r="I369" s="4"/>
      <c r="J369" s="4"/>
    </row>
    <row r="370" spans="1:22" s="15" customFormat="1" ht="18.95" customHeight="1">
      <c r="A370" s="3"/>
      <c r="B370" s="1"/>
      <c r="C370" s="1"/>
      <c r="D370" s="1"/>
      <c r="E370" s="2"/>
      <c r="F370" s="2"/>
      <c r="G370" s="2"/>
      <c r="H370" s="4"/>
      <c r="I370" s="4"/>
      <c r="J370" s="4"/>
    </row>
    <row r="371" spans="1:22" s="15" customFormat="1" ht="18.95" customHeight="1">
      <c r="A371" s="3"/>
      <c r="B371" s="1"/>
      <c r="C371" s="1"/>
      <c r="D371" s="1"/>
      <c r="E371" s="2"/>
      <c r="F371" s="2"/>
      <c r="G371" s="2"/>
      <c r="H371" s="4"/>
      <c r="I371" s="4"/>
      <c r="J371" s="4"/>
    </row>
    <row r="372" spans="1:22" s="15" customFormat="1" ht="18.95" customHeight="1">
      <c r="A372" s="3"/>
      <c r="B372" s="1"/>
      <c r="C372" s="1"/>
      <c r="D372" s="1"/>
      <c r="E372" s="2"/>
      <c r="F372" s="2"/>
      <c r="G372" s="2"/>
      <c r="H372" s="4"/>
      <c r="I372" s="4"/>
      <c r="J372" s="4"/>
    </row>
    <row r="373" spans="1:22" s="15" customFormat="1" ht="18.95" customHeight="1">
      <c r="A373" s="3"/>
      <c r="B373" s="1"/>
      <c r="C373" s="1"/>
      <c r="D373" s="1"/>
      <c r="E373" s="2"/>
      <c r="F373" s="2"/>
      <c r="G373" s="2"/>
      <c r="H373" s="4"/>
      <c r="I373" s="4"/>
      <c r="J373" s="4"/>
    </row>
    <row r="374" spans="1:22" s="15" customFormat="1" ht="18.95" customHeight="1">
      <c r="A374" s="3"/>
      <c r="B374" s="1"/>
      <c r="C374" s="1"/>
      <c r="D374" s="1"/>
      <c r="E374" s="2"/>
      <c r="F374" s="2"/>
      <c r="G374" s="2"/>
      <c r="H374" s="4"/>
      <c r="I374" s="4"/>
      <c r="J374" s="4"/>
    </row>
    <row r="375" spans="1:22" s="15" customFormat="1" ht="18.95" customHeight="1">
      <c r="A375" s="3"/>
      <c r="B375" s="1"/>
      <c r="C375" s="1"/>
      <c r="D375" s="1"/>
      <c r="E375" s="2"/>
      <c r="F375" s="2"/>
      <c r="G375" s="2"/>
      <c r="H375" s="4"/>
      <c r="I375" s="4"/>
      <c r="J375" s="4"/>
    </row>
    <row r="376" spans="1:22" s="15" customFormat="1" ht="18.95" customHeight="1">
      <c r="A376" s="3"/>
      <c r="B376" s="1"/>
      <c r="C376" s="1"/>
      <c r="D376" s="1"/>
      <c r="E376" s="2"/>
      <c r="F376" s="2"/>
      <c r="G376" s="2"/>
      <c r="H376" s="4"/>
      <c r="I376" s="4"/>
      <c r="J376" s="4"/>
    </row>
    <row r="377" spans="1:22" s="15" customFormat="1" ht="18.95" customHeight="1">
      <c r="A377" s="6"/>
      <c r="B377" s="7"/>
      <c r="C377" s="7"/>
      <c r="D377" s="7"/>
      <c r="E377" s="7"/>
      <c r="F377" s="7"/>
      <c r="G377" s="7"/>
      <c r="H377" s="7"/>
      <c r="I377" s="7"/>
      <c r="J377" s="7"/>
      <c r="K377" s="7"/>
      <c r="L377" s="7"/>
      <c r="M377" s="7"/>
      <c r="N377" s="7"/>
      <c r="O377" s="7"/>
    </row>
    <row r="378" spans="1:22" s="6" customFormat="1" ht="27" customHeight="1">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c r="B379" s="30"/>
      <c r="C379" s="24">
        <f>IF(DAY(NovSun1)=1,NovSun1-6,NovSun1+1)</f>
        <v>40847</v>
      </c>
      <c r="D379" s="31"/>
      <c r="E379" s="24">
        <f>IF(DAY(NovSun1)=1,NovSun1-5,NovSun1+2)</f>
        <v>40848</v>
      </c>
      <c r="F379" s="31"/>
      <c r="G379" s="24">
        <f>IF(DAY(NovSun1)=1,NovSun1-4,NovSun1+3)</f>
        <v>40849</v>
      </c>
      <c r="H379" s="31"/>
      <c r="I379" s="24">
        <f>IF(DAY(NovSun1)=1,NovSun1-3,NovSun1+4)</f>
        <v>40850</v>
      </c>
      <c r="J379" s="31"/>
      <c r="K379" s="24">
        <f>IF(DAY(NovSun1)=1,NovSun1-2,NovSun1+5)</f>
        <v>40851</v>
      </c>
      <c r="L379" s="31"/>
      <c r="M379" s="24">
        <f>IF(DAY(NovSun1)=1,NovSun1-1,NovSun1+6)</f>
        <v>40852</v>
      </c>
      <c r="N379" s="31"/>
      <c r="O379" s="24">
        <f>IF(DAY(NovSun1)=1,NovSun1,NovSun1+7)</f>
        <v>40853</v>
      </c>
      <c r="P379" s="10"/>
      <c r="Q379" s="10"/>
      <c r="U379" s="11"/>
      <c r="V379" s="10"/>
    </row>
    <row r="380" spans="1:22" s="12" customFormat="1" ht="55.5" customHeight="1">
      <c r="A380" s="6"/>
      <c r="B380" s="78"/>
      <c r="C380" s="79"/>
      <c r="D380" s="79"/>
      <c r="E380" s="79"/>
      <c r="F380" s="79"/>
      <c r="G380" s="79"/>
      <c r="H380" s="79"/>
      <c r="I380" s="79"/>
      <c r="J380" s="79"/>
      <c r="K380" s="79"/>
      <c r="L380" s="75"/>
      <c r="M380" s="75"/>
      <c r="N380" s="75"/>
      <c r="O380" s="75"/>
    </row>
    <row r="381" spans="1:22" s="12" customFormat="1" ht="8.25" customHeight="1">
      <c r="A381" s="6"/>
      <c r="B381" s="76"/>
      <c r="C381" s="76"/>
      <c r="D381" s="76"/>
      <c r="E381" s="76"/>
      <c r="F381" s="76"/>
      <c r="G381" s="76"/>
      <c r="H381" s="76"/>
      <c r="I381" s="76"/>
      <c r="J381" s="76"/>
      <c r="K381" s="76"/>
      <c r="L381" s="77"/>
      <c r="M381" s="77"/>
      <c r="N381" s="77"/>
      <c r="O381" s="77"/>
    </row>
    <row r="382" spans="1:22" s="10" customFormat="1" ht="16.5" customHeight="1">
      <c r="A382" s="9"/>
      <c r="B382" s="31"/>
      <c r="C382" s="24">
        <f>IF(DAY(NovSun1)=1,NovSun1+1,NovSun1+8)</f>
        <v>40854</v>
      </c>
      <c r="D382" s="31"/>
      <c r="E382" s="24">
        <f>IF(DAY(NovSun1)=1,NovSun1+2,NovSun1+9)</f>
        <v>40855</v>
      </c>
      <c r="F382" s="31"/>
      <c r="G382" s="24">
        <f>IF(DAY(NovSun1)=1,NovSun1+3,NovSun1+10)</f>
        <v>40856</v>
      </c>
      <c r="H382" s="31"/>
      <c r="I382" s="24">
        <f>IF(DAY(NovSun1)=1,NovSun1+4,NovSun1+11)</f>
        <v>40857</v>
      </c>
      <c r="J382" s="31"/>
      <c r="K382" s="24">
        <f>IF(DAY(NovSun1)=1,NovSun1+5,NovSun1+12)</f>
        <v>40858</v>
      </c>
      <c r="L382" s="31"/>
      <c r="M382" s="24">
        <f>IF(DAY(NovSun1)=1,NovSun1+6,NovSun1+13)</f>
        <v>40859</v>
      </c>
      <c r="N382" s="31"/>
      <c r="O382" s="24">
        <f>IF(DAY(NovSun1)=1,NovSun1+7,NovSun1+14)</f>
        <v>40860</v>
      </c>
    </row>
    <row r="383" spans="1:22" s="15" customFormat="1" ht="55.5" customHeight="1">
      <c r="A383" s="6"/>
      <c r="B383" s="78"/>
      <c r="C383" s="79"/>
      <c r="D383" s="79"/>
      <c r="E383" s="79"/>
      <c r="F383" s="79" t="s">
        <v>7</v>
      </c>
      <c r="G383" s="79"/>
      <c r="H383" s="79"/>
      <c r="I383" s="79"/>
      <c r="J383" s="79"/>
      <c r="K383" s="79"/>
      <c r="L383" s="75"/>
      <c r="M383" s="75"/>
      <c r="N383" s="75"/>
      <c r="O383" s="75"/>
    </row>
    <row r="384" spans="1:22" s="15" customFormat="1" ht="8.25" customHeight="1">
      <c r="A384" s="6"/>
      <c r="B384" s="76"/>
      <c r="C384" s="76"/>
      <c r="D384" s="76"/>
      <c r="E384" s="76"/>
      <c r="F384" s="76"/>
      <c r="G384" s="76"/>
      <c r="H384" s="76"/>
      <c r="I384" s="76"/>
      <c r="J384" s="76"/>
      <c r="K384" s="76"/>
      <c r="L384" s="77"/>
      <c r="M384" s="77"/>
      <c r="N384" s="77"/>
      <c r="O384" s="77"/>
    </row>
    <row r="385" spans="1:16" s="10" customFormat="1" ht="16.5" customHeight="1">
      <c r="A385" s="9"/>
      <c r="B385" s="31"/>
      <c r="C385" s="24">
        <f>IF(DAY(NovSun1)=1,NovSun1+8,NovSun1+15)</f>
        <v>40861</v>
      </c>
      <c r="D385" s="31"/>
      <c r="E385" s="24">
        <f>IF(DAY(NovSun1)=1,NovSun1+9,NovSun1+16)</f>
        <v>40862</v>
      </c>
      <c r="F385" s="31"/>
      <c r="G385" s="24">
        <f>IF(DAY(NovSun1)=1,NovSun1+10,NovSun1+17)</f>
        <v>40863</v>
      </c>
      <c r="H385" s="31"/>
      <c r="I385" s="24">
        <f>IF(DAY(NovSun1)=1,NovSun1+11,NovSun1+18)</f>
        <v>40864</v>
      </c>
      <c r="J385" s="31"/>
      <c r="K385" s="24">
        <f>IF(DAY(NovSun1)=1,NovSun1+12,NovSun1+19)</f>
        <v>40865</v>
      </c>
      <c r="L385" s="31"/>
      <c r="M385" s="24">
        <f>IF(DAY(NovSun1)=1,NovSun1+13,NovSun1+20)</f>
        <v>40866</v>
      </c>
      <c r="N385" s="31"/>
      <c r="O385" s="24">
        <f>IF(DAY(NovSun1)=1,NovSun1+14,NovSun1+21)</f>
        <v>40867</v>
      </c>
    </row>
    <row r="386" spans="1:16" s="15" customFormat="1" ht="55.5" customHeight="1">
      <c r="A386" s="6"/>
      <c r="B386" s="78"/>
      <c r="C386" s="79"/>
      <c r="D386" s="79"/>
      <c r="E386" s="79"/>
      <c r="F386" s="79"/>
      <c r="G386" s="79"/>
      <c r="H386" s="79"/>
      <c r="I386" s="79"/>
      <c r="J386" s="78"/>
      <c r="K386" s="79"/>
      <c r="L386" s="75"/>
      <c r="M386" s="75"/>
      <c r="N386" s="75"/>
      <c r="O386" s="75"/>
    </row>
    <row r="387" spans="1:16" s="15" customFormat="1" ht="8.25" customHeight="1">
      <c r="A387" s="6"/>
      <c r="B387" s="76"/>
      <c r="C387" s="76"/>
      <c r="D387" s="76"/>
      <c r="E387" s="76"/>
      <c r="F387" s="76"/>
      <c r="G387" s="76"/>
      <c r="H387" s="76"/>
      <c r="I387" s="76"/>
      <c r="J387" s="76"/>
      <c r="K387" s="76"/>
      <c r="L387" s="77"/>
      <c r="M387" s="77"/>
      <c r="N387" s="77"/>
      <c r="O387" s="77"/>
    </row>
    <row r="388" spans="1:16" s="10" customFormat="1" ht="16.5" customHeight="1">
      <c r="A388" s="9"/>
      <c r="B388" s="31"/>
      <c r="C388" s="24">
        <f>IF(DAY(NovSun1)=1,NovSun1+15,NovSun1+22)</f>
        <v>40868</v>
      </c>
      <c r="D388" s="31"/>
      <c r="E388" s="24">
        <f>IF(DAY(NovSun1)=1,NovSun1+16,NovSun1+23)</f>
        <v>40869</v>
      </c>
      <c r="F388" s="31"/>
      <c r="G388" s="24">
        <f>IF(DAY(NovSun1)=1,NovSun1+17,NovSun1+24)</f>
        <v>40870</v>
      </c>
      <c r="H388" s="31"/>
      <c r="I388" s="24">
        <f>IF(DAY(NovSun1)=1,NovSun1+18,NovSun1+25)</f>
        <v>40871</v>
      </c>
      <c r="J388" s="31"/>
      <c r="K388" s="24">
        <f>IF(DAY(NovSun1)=1,NovSun1+19,NovSun1+26)</f>
        <v>40872</v>
      </c>
      <c r="L388" s="31"/>
      <c r="M388" s="24">
        <f>IF(DAY(NovSun1)=1,NovSun1+20,NovSun1+27)</f>
        <v>40873</v>
      </c>
      <c r="N388" s="31"/>
      <c r="O388" s="24">
        <f>IF(DAY(NovSun1)=1,NovSun1+21,NovSun1+28)</f>
        <v>40874</v>
      </c>
    </row>
    <row r="389" spans="1:16" s="15" customFormat="1" ht="55.5" customHeight="1">
      <c r="A389" s="6"/>
      <c r="B389" s="78"/>
      <c r="C389" s="79"/>
      <c r="D389" s="79"/>
      <c r="E389" s="79"/>
      <c r="F389" s="79"/>
      <c r="G389" s="79"/>
      <c r="H389" s="79"/>
      <c r="I389" s="79"/>
      <c r="J389" s="79"/>
      <c r="K389" s="79"/>
      <c r="L389" s="75"/>
      <c r="M389" s="75"/>
      <c r="N389" s="75"/>
      <c r="O389" s="75"/>
    </row>
    <row r="390" spans="1:16" s="15" customFormat="1" ht="8.25" customHeight="1">
      <c r="A390" s="6"/>
      <c r="B390" s="76"/>
      <c r="C390" s="76"/>
      <c r="D390" s="76"/>
      <c r="E390" s="76"/>
      <c r="F390" s="76"/>
      <c r="G390" s="76"/>
      <c r="H390" s="76"/>
      <c r="I390" s="76"/>
      <c r="J390" s="76"/>
      <c r="K390" s="76"/>
      <c r="L390" s="77"/>
      <c r="M390" s="77"/>
      <c r="N390" s="77"/>
      <c r="O390" s="77"/>
    </row>
    <row r="391" spans="1:16" s="10" customFormat="1" ht="16.5" customHeight="1">
      <c r="A391" s="9"/>
      <c r="B391" s="31"/>
      <c r="C391" s="24">
        <f>IF(DAY(NovSun1)=1,NovSun1+22,NovSun1+29)</f>
        <v>40875</v>
      </c>
      <c r="D391" s="31"/>
      <c r="E391" s="24">
        <f>IF(DAY(NovSun1)=1,NovSun1+23,NovSun1+30)</f>
        <v>40876</v>
      </c>
      <c r="F391" s="31"/>
      <c r="G391" s="24">
        <f>IF(DAY(NovSun1)=1,NovSun1+24,NovSun1+31)</f>
        <v>40877</v>
      </c>
      <c r="H391" s="31"/>
      <c r="I391" s="24">
        <f>IF(DAY(NovSun1)=1,NovSun1+25,NovSun1+32)</f>
        <v>40878</v>
      </c>
      <c r="J391" s="31"/>
      <c r="K391" s="24">
        <f>IF(DAY(NovSun1)=1,NovSun1+26,NovSun1+33)</f>
        <v>40879</v>
      </c>
      <c r="L391" s="31"/>
      <c r="M391" s="24">
        <f>IF(DAY(NovSun1)=1,NovSun1+27,NovSun1+34)</f>
        <v>40880</v>
      </c>
      <c r="N391" s="31"/>
      <c r="O391" s="24">
        <f>IF(DAY(NovSun1)=1,NovSun1+28,NovSun1+35)</f>
        <v>40881</v>
      </c>
    </row>
    <row r="392" spans="1:16" s="15" customFormat="1" ht="55.5" customHeight="1">
      <c r="A392" s="6"/>
      <c r="B392" s="78"/>
      <c r="C392" s="79"/>
      <c r="D392" s="79"/>
      <c r="E392" s="79"/>
      <c r="F392" s="79"/>
      <c r="G392" s="79"/>
      <c r="H392" s="79"/>
      <c r="I392" s="79"/>
      <c r="J392" s="79"/>
      <c r="K392" s="79"/>
      <c r="L392" s="75"/>
      <c r="M392" s="75"/>
      <c r="N392" s="75"/>
      <c r="O392" s="75"/>
    </row>
    <row r="393" spans="1:16" s="15" customFormat="1" ht="8.25" customHeight="1">
      <c r="A393" s="6"/>
      <c r="B393" s="76"/>
      <c r="C393" s="76"/>
      <c r="D393" s="76"/>
      <c r="E393" s="76"/>
      <c r="F393" s="76"/>
      <c r="G393" s="76"/>
      <c r="H393" s="76"/>
      <c r="I393" s="76"/>
      <c r="J393" s="76"/>
      <c r="K393" s="76"/>
      <c r="L393" s="77"/>
      <c r="M393" s="77"/>
      <c r="N393" s="77"/>
      <c r="O393" s="77"/>
    </row>
    <row r="394" spans="1:16" s="10" customFormat="1" ht="16.5" customHeight="1">
      <c r="A394" s="9"/>
      <c r="B394" s="31"/>
      <c r="C394" s="24">
        <f>IF(DAY(NovSun1)=1,NovSun1+29,NovSun1+36)</f>
        <v>40882</v>
      </c>
      <c r="D394" s="31"/>
      <c r="E394" s="24">
        <f>IF(DAY(NovSun1)=1,NovSun1+30,NovSun1+37)</f>
        <v>40883</v>
      </c>
      <c r="F394" s="31"/>
      <c r="G394" s="24">
        <f>IF(DAY(NovSun1)=1,NovSun1+31,NovSun1+38)</f>
        <v>40884</v>
      </c>
      <c r="H394" s="31"/>
      <c r="I394" s="24">
        <f>IF(DAY(NovSun1)=1,NovSun1+32,NovSun1+39)</f>
        <v>40885</v>
      </c>
      <c r="J394" s="31"/>
      <c r="K394" s="24">
        <f>IF(DAY(NovSun1)=1,NovSun1+33,NovSun1+40)</f>
        <v>40886</v>
      </c>
      <c r="L394" s="31"/>
      <c r="M394" s="24">
        <f>IF(DAY(NovSun1)=1,NovSun1+34,NovSun1+41)</f>
        <v>40887</v>
      </c>
      <c r="N394" s="31"/>
      <c r="O394" s="24">
        <f>IF(DAY(NovSun1)=1,NovSun1+35,NovSun1+42)</f>
        <v>40888</v>
      </c>
    </row>
    <row r="395" spans="1:16" s="15" customFormat="1" ht="55.5" customHeight="1">
      <c r="A395" s="6"/>
      <c r="B395" s="78"/>
      <c r="C395" s="79"/>
      <c r="D395" s="79"/>
      <c r="E395" s="79"/>
      <c r="F395" s="80"/>
      <c r="G395" s="80"/>
      <c r="H395" s="80"/>
      <c r="I395" s="80"/>
      <c r="J395" s="80"/>
      <c r="K395" s="80"/>
      <c r="L395" s="80"/>
      <c r="M395" s="80"/>
      <c r="N395" s="80"/>
      <c r="O395" s="80"/>
    </row>
    <row r="396" spans="1:16" s="15" customFormat="1" ht="7.5" customHeight="1">
      <c r="B396" s="32"/>
      <c r="C396" s="32"/>
      <c r="D396" s="32"/>
      <c r="E396" s="32"/>
      <c r="F396" s="32"/>
      <c r="G396" s="32"/>
      <c r="H396" s="32"/>
      <c r="I396" s="32"/>
      <c r="J396" s="32"/>
      <c r="K396" s="32"/>
      <c r="L396" s="32"/>
      <c r="M396" s="32"/>
      <c r="N396" s="32"/>
      <c r="O396" s="32"/>
    </row>
    <row r="397" spans="1:16" s="15" customFormat="1">
      <c r="B397" s="25"/>
      <c r="C397" s="25"/>
      <c r="D397" s="25"/>
      <c r="E397" s="25"/>
      <c r="F397" s="25"/>
      <c r="G397" s="25"/>
      <c r="H397" s="25"/>
      <c r="I397" s="25"/>
      <c r="J397" s="25"/>
      <c r="K397" s="25"/>
      <c r="L397" s="25"/>
      <c r="M397" s="25"/>
      <c r="N397" s="25"/>
      <c r="O397" s="25"/>
    </row>
    <row r="398" spans="1:16" s="15" customFormat="1" ht="54" customHeight="1">
      <c r="A398" s="52" t="str">
        <f>TEXT(DATE(CalendarYear,12,1),"mmmm")</f>
        <v>grudzień</v>
      </c>
      <c r="B398" s="52"/>
      <c r="C398" s="52"/>
      <c r="D398" s="52"/>
      <c r="E398" s="52"/>
      <c r="F398" s="52"/>
      <c r="G398" s="52"/>
      <c r="H398" s="13"/>
      <c r="I398" s="4"/>
      <c r="J398" s="4"/>
      <c r="L398" s="43">
        <f>CalendarYear</f>
        <v>2011</v>
      </c>
      <c r="M398" s="43"/>
      <c r="N398" s="43"/>
      <c r="O398" s="43"/>
      <c r="P398" s="43"/>
    </row>
    <row r="399" spans="1:16" s="15" customFormat="1" ht="18.75" customHeight="1">
      <c r="A399" s="3"/>
      <c r="B399" s="1"/>
      <c r="C399" s="1"/>
      <c r="D399" s="1"/>
      <c r="E399" s="2"/>
      <c r="F399" s="2"/>
      <c r="G399" s="2"/>
      <c r="H399" s="4"/>
      <c r="I399" s="4"/>
      <c r="J399" s="4"/>
      <c r="L399" s="53"/>
      <c r="M399" s="53"/>
      <c r="N399" s="53"/>
      <c r="O399" s="53"/>
    </row>
    <row r="400" spans="1:16" s="15" customFormat="1" ht="18.75" customHeight="1">
      <c r="A400" s="3"/>
      <c r="B400" s="1"/>
      <c r="C400" s="1"/>
      <c r="D400" s="1"/>
      <c r="E400" s="2"/>
      <c r="F400" s="2"/>
      <c r="G400" s="2"/>
      <c r="H400" s="4"/>
      <c r="I400" s="4"/>
      <c r="J400" s="4"/>
    </row>
    <row r="401" spans="1:22" s="15" customFormat="1" ht="18.75" customHeight="1">
      <c r="A401" s="3"/>
      <c r="B401" s="1"/>
      <c r="C401" s="1"/>
      <c r="D401" s="1"/>
      <c r="E401" s="2"/>
      <c r="F401" s="2"/>
      <c r="G401" s="2"/>
      <c r="H401" s="4"/>
      <c r="I401" s="4"/>
      <c r="J401" s="4"/>
    </row>
    <row r="402" spans="1:22" s="15" customFormat="1" ht="18.75" customHeight="1">
      <c r="A402" s="3"/>
      <c r="B402" s="1"/>
      <c r="C402" s="1"/>
      <c r="D402" s="1"/>
      <c r="E402" s="2"/>
      <c r="F402" s="2"/>
      <c r="G402" s="2"/>
      <c r="H402" s="4"/>
      <c r="I402" s="4"/>
      <c r="J402" s="4"/>
    </row>
    <row r="403" spans="1:22" s="15" customFormat="1" ht="18.75" customHeight="1">
      <c r="A403" s="3"/>
      <c r="B403" s="1"/>
      <c r="C403" s="1"/>
      <c r="D403" s="1"/>
      <c r="E403" s="2"/>
      <c r="F403" s="2"/>
      <c r="G403" s="2"/>
      <c r="H403" s="4"/>
      <c r="I403" s="4"/>
      <c r="J403" s="4"/>
    </row>
    <row r="404" spans="1:22" s="15" customFormat="1" ht="18.75" customHeight="1">
      <c r="A404" s="3"/>
      <c r="B404" s="1"/>
      <c r="C404" s="1"/>
      <c r="D404" s="1"/>
      <c r="E404" s="2"/>
      <c r="F404" s="2"/>
      <c r="G404" s="2"/>
      <c r="H404" s="4"/>
      <c r="I404" s="4"/>
      <c r="J404" s="4"/>
    </row>
    <row r="405" spans="1:22" s="15" customFormat="1" ht="18.75" customHeight="1">
      <c r="A405" s="3"/>
      <c r="B405" s="1"/>
      <c r="C405" s="1"/>
      <c r="D405" s="1"/>
      <c r="E405" s="2"/>
      <c r="F405" s="2"/>
      <c r="G405" s="2"/>
      <c r="H405" s="4"/>
      <c r="I405" s="4"/>
      <c r="J405" s="4"/>
    </row>
    <row r="406" spans="1:22" s="15" customFormat="1" ht="18.75" customHeight="1">
      <c r="A406" s="3"/>
      <c r="B406" s="1"/>
      <c r="C406" s="1"/>
      <c r="D406" s="1"/>
      <c r="E406" s="2"/>
      <c r="F406" s="2"/>
      <c r="G406" s="2"/>
      <c r="H406" s="4"/>
      <c r="I406" s="4"/>
      <c r="J406" s="4"/>
    </row>
    <row r="407" spans="1:22" s="15" customFormat="1" ht="18.75" customHeight="1">
      <c r="A407" s="3"/>
      <c r="B407" s="1"/>
      <c r="C407" s="1"/>
      <c r="D407" s="1"/>
      <c r="E407" s="2"/>
      <c r="F407" s="2"/>
      <c r="G407" s="2"/>
      <c r="H407" s="4"/>
      <c r="I407" s="4"/>
      <c r="J407" s="4"/>
    </row>
    <row r="408" spans="1:22" s="15" customFormat="1" ht="18.75" customHeight="1">
      <c r="A408" s="3"/>
      <c r="B408" s="1"/>
      <c r="C408" s="1"/>
      <c r="D408" s="1"/>
      <c r="E408" s="2"/>
      <c r="F408" s="2"/>
      <c r="G408" s="2"/>
      <c r="H408" s="4"/>
      <c r="I408" s="4"/>
      <c r="J408" s="4"/>
    </row>
    <row r="409" spans="1:22" s="15" customFormat="1" ht="18.75" customHeight="1">
      <c r="A409" s="3"/>
      <c r="B409" s="1"/>
      <c r="C409" s="1"/>
      <c r="D409" s="1"/>
      <c r="E409" s="2"/>
      <c r="F409" s="2"/>
      <c r="G409" s="2"/>
      <c r="H409" s="4"/>
      <c r="I409" s="4"/>
      <c r="J409" s="4"/>
    </row>
    <row r="410" spans="1:22" s="15" customFormat="1" ht="18.75" customHeight="1">
      <c r="A410" s="3"/>
      <c r="B410" s="1"/>
      <c r="C410" s="1"/>
      <c r="D410" s="1"/>
      <c r="E410" s="2"/>
      <c r="F410" s="2"/>
      <c r="G410" s="2"/>
      <c r="H410" s="4"/>
      <c r="I410" s="4"/>
      <c r="J410" s="4"/>
    </row>
    <row r="411" spans="1:22" s="15" customFormat="1" ht="18.75" customHeight="1">
      <c r="A411" s="3"/>
      <c r="B411" s="1"/>
      <c r="C411" s="1"/>
      <c r="D411" s="1"/>
      <c r="E411" s="2"/>
      <c r="F411" s="2"/>
      <c r="G411" s="2"/>
      <c r="H411" s="4"/>
      <c r="I411" s="4"/>
      <c r="J411" s="4"/>
    </row>
    <row r="412" spans="1:22" s="15" customFormat="1" ht="18.75" customHeight="1">
      <c r="A412" s="3"/>
      <c r="B412" s="1"/>
      <c r="C412" s="1"/>
      <c r="D412" s="1"/>
      <c r="E412" s="2"/>
      <c r="F412" s="2"/>
      <c r="G412" s="2"/>
      <c r="H412" s="4"/>
      <c r="I412" s="4"/>
      <c r="J412" s="4"/>
    </row>
    <row r="413" spans="1:22" s="15" customFormat="1" ht="18.75" customHeight="1">
      <c r="A413" s="6"/>
      <c r="B413" s="7"/>
      <c r="C413" s="7"/>
      <c r="D413" s="7"/>
      <c r="E413" s="7"/>
      <c r="F413" s="7"/>
      <c r="G413" s="7"/>
      <c r="H413" s="7"/>
      <c r="I413" s="7"/>
      <c r="J413" s="7"/>
      <c r="K413" s="7"/>
      <c r="L413" s="7"/>
      <c r="M413" s="7"/>
      <c r="N413" s="7"/>
      <c r="O413" s="7"/>
    </row>
    <row r="414" spans="1:22" s="6" customFormat="1" ht="27" customHeight="1">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c r="B415" s="26"/>
      <c r="C415" s="19">
        <f>IF(DAY(DecSun1)=1,DecSun1-6,DecSun1+1)</f>
        <v>40875</v>
      </c>
      <c r="D415" s="27"/>
      <c r="E415" s="19">
        <f>IF(DAY(DecSun1)=1,DecSun1-5,DecSun1+2)</f>
        <v>40876</v>
      </c>
      <c r="F415" s="27"/>
      <c r="G415" s="19">
        <f>IF(DAY(DecSun1)=1,DecSun1-4,DecSun1+3)</f>
        <v>40877</v>
      </c>
      <c r="H415" s="27"/>
      <c r="I415" s="19">
        <f>IF(DAY(DecSun1)=1,DecSun1-3,DecSun1+4)</f>
        <v>40878</v>
      </c>
      <c r="J415" s="27"/>
      <c r="K415" s="19">
        <f>IF(DAY(DecSun1)=1,DecSun1-2,DecSun1+5)</f>
        <v>40879</v>
      </c>
      <c r="L415" s="27"/>
      <c r="M415" s="19">
        <f>IF(DAY(DecSun1)=1,DecSun1-1,DecSun1+6)</f>
        <v>40880</v>
      </c>
      <c r="N415" s="27"/>
      <c r="O415" s="19">
        <f>IF(DAY(DecSun1)=1,DecSun1,DecSun1+7)</f>
        <v>40881</v>
      </c>
      <c r="P415" s="10"/>
      <c r="Q415" s="10"/>
      <c r="U415" s="11"/>
      <c r="V415" s="10"/>
    </row>
    <row r="416" spans="1:22" s="12" customFormat="1" ht="55.5" customHeight="1">
      <c r="A416" s="6"/>
      <c r="B416" s="45"/>
      <c r="C416" s="46"/>
      <c r="D416" s="46"/>
      <c r="E416" s="46"/>
      <c r="F416" s="46"/>
      <c r="G416" s="46"/>
      <c r="H416" s="46"/>
      <c r="I416" s="46"/>
      <c r="J416" s="46"/>
      <c r="K416" s="46"/>
      <c r="L416" s="47"/>
      <c r="M416" s="47"/>
      <c r="N416" s="47"/>
      <c r="O416" s="47"/>
    </row>
    <row r="417" spans="1:15" s="12" customFormat="1" ht="8.25" customHeight="1">
      <c r="A417" s="6"/>
      <c r="B417" s="50"/>
      <c r="C417" s="50"/>
      <c r="D417" s="50"/>
      <c r="E417" s="50"/>
      <c r="F417" s="50"/>
      <c r="G417" s="50"/>
      <c r="H417" s="50"/>
      <c r="I417" s="50"/>
      <c r="J417" s="50"/>
      <c r="K417" s="50"/>
      <c r="L417" s="51"/>
      <c r="M417" s="51"/>
      <c r="N417" s="51"/>
      <c r="O417" s="51"/>
    </row>
    <row r="418" spans="1:15" s="10" customFormat="1" ht="16.5" customHeight="1">
      <c r="A418" s="9"/>
      <c r="B418" s="28"/>
      <c r="C418" s="19">
        <f>IF(DAY(DecSun1)=1,DecSun1+1,DecSun1+8)</f>
        <v>40882</v>
      </c>
      <c r="D418" s="27"/>
      <c r="E418" s="19">
        <f>IF(DAY(DecSun1)=1,DecSun1+2,DecSun1+9)</f>
        <v>40883</v>
      </c>
      <c r="F418" s="27"/>
      <c r="G418" s="19">
        <f>IF(DAY(DecSun1)=1,DecSun1+3,DecSun1+10)</f>
        <v>40884</v>
      </c>
      <c r="H418" s="27"/>
      <c r="I418" s="19">
        <f>IF(DAY(DecSun1)=1,DecSun1+4,DecSun1+11)</f>
        <v>40885</v>
      </c>
      <c r="J418" s="27"/>
      <c r="K418" s="19">
        <f>IF(DAY(DecSun1)=1,DecSun1+5,DecSun1+12)</f>
        <v>40886</v>
      </c>
      <c r="L418" s="27"/>
      <c r="M418" s="19">
        <f>IF(DAY(DecSun1)=1,DecSun1+6,DecSun1+13)</f>
        <v>40887</v>
      </c>
      <c r="N418" s="27"/>
      <c r="O418" s="20">
        <f>IF(DAY(DecSun1)=1,DecSun1+7,DecSun1+14)</f>
        <v>40888</v>
      </c>
    </row>
    <row r="419" spans="1:15" s="15" customFormat="1" ht="55.5" customHeight="1">
      <c r="A419" s="6"/>
      <c r="B419" s="45"/>
      <c r="C419" s="46"/>
      <c r="D419" s="46"/>
      <c r="E419" s="46"/>
      <c r="F419" s="46" t="s">
        <v>7</v>
      </c>
      <c r="G419" s="46"/>
      <c r="H419" s="46"/>
      <c r="I419" s="46"/>
      <c r="J419" s="46"/>
      <c r="K419" s="46"/>
      <c r="L419" s="47"/>
      <c r="M419" s="47"/>
      <c r="N419" s="47"/>
      <c r="O419" s="47"/>
    </row>
    <row r="420" spans="1:15" s="15" customFormat="1" ht="8.25" customHeight="1">
      <c r="A420" s="6"/>
      <c r="B420" s="50"/>
      <c r="C420" s="50"/>
      <c r="D420" s="50"/>
      <c r="E420" s="50"/>
      <c r="F420" s="50"/>
      <c r="G420" s="50"/>
      <c r="H420" s="50"/>
      <c r="I420" s="50"/>
      <c r="J420" s="50"/>
      <c r="K420" s="50"/>
      <c r="L420" s="51"/>
      <c r="M420" s="51"/>
      <c r="N420" s="51"/>
      <c r="O420" s="51"/>
    </row>
    <row r="421" spans="1:15" s="10" customFormat="1" ht="16.5" customHeight="1">
      <c r="A421" s="9"/>
      <c r="B421" s="28"/>
      <c r="C421" s="19">
        <f>IF(DAY(DecSun1)=1,DecSun1+8,DecSun1+15)</f>
        <v>40889</v>
      </c>
      <c r="D421" s="27"/>
      <c r="E421" s="19">
        <f>IF(DAY(DecSun1)=1,DecSun1+9,DecSun1+16)</f>
        <v>40890</v>
      </c>
      <c r="F421" s="27"/>
      <c r="G421" s="19">
        <f>IF(DAY(DecSun1)=1,DecSun1+10,DecSun1+17)</f>
        <v>40891</v>
      </c>
      <c r="H421" s="27"/>
      <c r="I421" s="19">
        <f>IF(DAY(DecSun1)=1,DecSun1+11,DecSun1+18)</f>
        <v>40892</v>
      </c>
      <c r="J421" s="27"/>
      <c r="K421" s="19">
        <f>IF(DAY(DecSun1)=1,DecSun1+12,DecSun1+19)</f>
        <v>40893</v>
      </c>
      <c r="L421" s="27"/>
      <c r="M421" s="19">
        <f>IF(DAY(DecSun1)=1,DecSun1+13,DecSun1+20)</f>
        <v>40894</v>
      </c>
      <c r="N421" s="27"/>
      <c r="O421" s="19">
        <f>IF(DAY(DecSun1)=1,DecSun1+14,DecSun1+21)</f>
        <v>40895</v>
      </c>
    </row>
    <row r="422" spans="1:15" s="15" customFormat="1" ht="55.5" customHeight="1">
      <c r="A422" s="6"/>
      <c r="B422" s="45"/>
      <c r="C422" s="46"/>
      <c r="D422" s="46"/>
      <c r="E422" s="46"/>
      <c r="F422" s="46"/>
      <c r="G422" s="46"/>
      <c r="H422" s="46"/>
      <c r="I422" s="46"/>
      <c r="J422" s="46"/>
      <c r="K422" s="46"/>
      <c r="L422" s="47"/>
      <c r="M422" s="47"/>
      <c r="N422" s="47"/>
      <c r="O422" s="47"/>
    </row>
    <row r="423" spans="1:15" s="15" customFormat="1" ht="8.25" customHeight="1">
      <c r="A423" s="6"/>
      <c r="B423" s="50"/>
      <c r="C423" s="50"/>
      <c r="D423" s="50"/>
      <c r="E423" s="50"/>
      <c r="F423" s="50"/>
      <c r="G423" s="50"/>
      <c r="H423" s="50"/>
      <c r="I423" s="50"/>
      <c r="J423" s="50"/>
      <c r="K423" s="50"/>
      <c r="L423" s="51"/>
      <c r="M423" s="51"/>
      <c r="N423" s="51"/>
      <c r="O423" s="51"/>
    </row>
    <row r="424" spans="1:15" s="10" customFormat="1" ht="16.5" customHeight="1">
      <c r="A424" s="9"/>
      <c r="B424" s="28"/>
      <c r="C424" s="19">
        <f>IF(DAY(DecSun1)=1,DecSun1+15,DecSun1+22)</f>
        <v>40896</v>
      </c>
      <c r="D424" s="27"/>
      <c r="E424" s="19">
        <f>IF(DAY(DecSun1)=1,DecSun1+16,DecSun1+23)</f>
        <v>40897</v>
      </c>
      <c r="F424" s="27"/>
      <c r="G424" s="19">
        <f>IF(DAY(DecSun1)=1,DecSun1+17,DecSun1+24)</f>
        <v>40898</v>
      </c>
      <c r="H424" s="27"/>
      <c r="I424" s="19">
        <f>IF(DAY(DecSun1)=1,DecSun1+18,DecSun1+25)</f>
        <v>40899</v>
      </c>
      <c r="J424" s="27"/>
      <c r="K424" s="19">
        <f>IF(DAY(DecSun1)=1,DecSun1+19,DecSun1+26)</f>
        <v>40900</v>
      </c>
      <c r="L424" s="27"/>
      <c r="M424" s="19">
        <f>IF(DAY(DecSun1)=1,DecSun1+20,DecSun1+27)</f>
        <v>40901</v>
      </c>
      <c r="N424" s="27"/>
      <c r="O424" s="19">
        <f>IF(DAY(DecSun1)=1,DecSun1+21,DecSun1+28)</f>
        <v>40902</v>
      </c>
    </row>
    <row r="425" spans="1:15" s="15" customFormat="1" ht="55.5" customHeight="1">
      <c r="A425" s="6"/>
      <c r="B425" s="45"/>
      <c r="C425" s="46"/>
      <c r="D425" s="46"/>
      <c r="E425" s="46"/>
      <c r="F425" s="46"/>
      <c r="G425" s="46"/>
      <c r="H425" s="46"/>
      <c r="I425" s="46"/>
      <c r="J425" s="46"/>
      <c r="K425" s="46"/>
      <c r="L425" s="47"/>
      <c r="M425" s="47"/>
      <c r="N425" s="47"/>
      <c r="O425" s="47"/>
    </row>
    <row r="426" spans="1:15" s="15" customFormat="1" ht="8.25" customHeight="1">
      <c r="A426" s="6"/>
      <c r="B426" s="50"/>
      <c r="C426" s="50"/>
      <c r="D426" s="50"/>
      <c r="E426" s="50"/>
      <c r="F426" s="50"/>
      <c r="G426" s="50"/>
      <c r="H426" s="50"/>
      <c r="I426" s="50"/>
      <c r="J426" s="50"/>
      <c r="K426" s="50"/>
      <c r="L426" s="51"/>
      <c r="M426" s="51"/>
      <c r="N426" s="51"/>
      <c r="O426" s="51"/>
    </row>
    <row r="427" spans="1:15" s="10" customFormat="1" ht="16.5" customHeight="1">
      <c r="A427" s="9"/>
      <c r="B427" s="28"/>
      <c r="C427" s="19">
        <f>IF(DAY(DecSun1)=1,DecSun1+22,DecSun1+29)</f>
        <v>40903</v>
      </c>
      <c r="D427" s="27"/>
      <c r="E427" s="19">
        <f>IF(DAY(DecSun1)=1,DecSun1+23,DecSun1+30)</f>
        <v>40904</v>
      </c>
      <c r="F427" s="27"/>
      <c r="G427" s="19">
        <f>IF(DAY(DecSun1)=1,DecSun1+24,DecSun1+31)</f>
        <v>40905</v>
      </c>
      <c r="H427" s="27"/>
      <c r="I427" s="19">
        <f>IF(DAY(DecSun1)=1,DecSun1+25,DecSun1+32)</f>
        <v>40906</v>
      </c>
      <c r="J427" s="27"/>
      <c r="K427" s="19">
        <f>IF(DAY(DecSun1)=1,DecSun1+26,DecSun1+33)</f>
        <v>40907</v>
      </c>
      <c r="L427" s="27"/>
      <c r="M427" s="19">
        <f>IF(DAY(DecSun1)=1,DecSun1+27,DecSun1+34)</f>
        <v>40908</v>
      </c>
      <c r="N427" s="27"/>
      <c r="O427" s="19">
        <f>IF(DAY(DecSun1)=1,DecSun1+28,DecSun1+35)</f>
        <v>40909</v>
      </c>
    </row>
    <row r="428" spans="1:15" s="15" customFormat="1" ht="55.5" customHeight="1">
      <c r="A428" s="6"/>
      <c r="B428" s="45"/>
      <c r="C428" s="46"/>
      <c r="D428" s="46"/>
      <c r="E428" s="46"/>
      <c r="F428" s="46"/>
      <c r="G428" s="46"/>
      <c r="H428" s="46"/>
      <c r="I428" s="46"/>
      <c r="J428" s="46"/>
      <c r="K428" s="46"/>
      <c r="L428" s="47"/>
      <c r="M428" s="47"/>
      <c r="N428" s="47"/>
      <c r="O428" s="47"/>
    </row>
    <row r="429" spans="1:15" s="15" customFormat="1" ht="8.25" customHeight="1">
      <c r="A429" s="6"/>
      <c r="B429" s="50"/>
      <c r="C429" s="50"/>
      <c r="D429" s="50"/>
      <c r="E429" s="50"/>
      <c r="F429" s="50"/>
      <c r="G429" s="50"/>
      <c r="H429" s="50"/>
      <c r="I429" s="50"/>
      <c r="J429" s="50"/>
      <c r="K429" s="50"/>
      <c r="L429" s="51"/>
      <c r="M429" s="51"/>
      <c r="N429" s="51"/>
      <c r="O429" s="51"/>
    </row>
    <row r="430" spans="1:15" s="10" customFormat="1" ht="16.5" customHeight="1">
      <c r="A430" s="9"/>
      <c r="B430" s="28"/>
      <c r="C430" s="19">
        <f>IF(DAY(DecSun1)=1,DecSun1+29,DecSun1+36)</f>
        <v>40910</v>
      </c>
      <c r="D430" s="27"/>
      <c r="E430" s="19">
        <f>IF(DAY(DecSun1)=1,DecSun1+30,DecSun1+37)</f>
        <v>40911</v>
      </c>
      <c r="F430" s="27"/>
      <c r="G430" s="19">
        <f>IF(DAY(DecSun1)=1,DecSun1+31,DecSun1+38)</f>
        <v>40912</v>
      </c>
      <c r="H430" s="27"/>
      <c r="I430" s="19">
        <f>IF(DAY(DecSun1)=1,DecSun1+32,DecSun1+39)</f>
        <v>40913</v>
      </c>
      <c r="J430" s="28"/>
      <c r="K430" s="19">
        <f>IF(DAY(DecSun1)=1,DecSun1+33,DecSun1+40)</f>
        <v>40914</v>
      </c>
      <c r="L430" s="27"/>
      <c r="M430" s="19">
        <f>IF(DAY(DecSun1)=1,DecSun1+34,DecSun1+41)</f>
        <v>40915</v>
      </c>
      <c r="N430" s="27"/>
      <c r="O430" s="19">
        <f>IF(DAY(DecSun1)=1,DecSun1+35,DecSun1+42)</f>
        <v>40916</v>
      </c>
    </row>
    <row r="431" spans="1:15" s="15" customFormat="1" ht="55.5" customHeight="1">
      <c r="A431" s="6"/>
      <c r="B431" s="45"/>
      <c r="C431" s="46"/>
      <c r="D431" s="46"/>
      <c r="E431" s="46"/>
      <c r="F431" s="49"/>
      <c r="G431" s="49"/>
      <c r="H431" s="49"/>
      <c r="I431" s="49"/>
      <c r="J431" s="49"/>
      <c r="K431" s="49"/>
      <c r="L431" s="49"/>
      <c r="M431" s="49"/>
      <c r="N431" s="49"/>
      <c r="O431" s="49"/>
    </row>
    <row r="432" spans="1:15" s="15" customFormat="1" ht="7.5" customHeight="1">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CFA5F52AA0A00C4CBEF2A37681B2318F04009FDCD24A096B5E4C8184D4910FEB1A76" ma:contentTypeVersion="56" ma:contentTypeDescription="Create a new document." ma:contentTypeScope="" ma:versionID="e2b161dd106aa6ff43a2053ab7ed0d23">
  <xsd:schema xmlns:xsd="http://www.w3.org/2001/XMLSchema" xmlns:xs="http://www.w3.org/2001/XMLSchema" xmlns:p="http://schemas.microsoft.com/office/2006/metadata/properties" xmlns:ns2="29baff33-f40f-4664-8054-1bde3cabf4f6" targetNamespace="http://schemas.microsoft.com/office/2006/metadata/properties" ma:root="true" ma:fieldsID="df3fe752eed498a1554dc026fa12eabd" ns2:_="">
    <xsd:import namespace="29baff33-f40f-4664-8054-1bde3cabf4f6"/>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baff33-f40f-4664-8054-1bde3cabf4f6"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35ae66bf-e87d-41c1-aaaa-5f9779661904}"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1DDBB892-E9C2-41BE-A746-120199994C31}" ma:internalName="CSXSubmissionMarket" ma:readOnly="false" ma:showField="MarketName" ma:web="29baff33-f40f-4664-8054-1bde3cabf4f6">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22649cd3-0638-4550-a153-a68664946fb0}"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2513E2E7-E2AF-440C-8567-37153D3865E2}" ma:internalName="InProjectListLookup" ma:readOnly="true" ma:showField="InProjectList"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961a284f-ead0-40ef-8222-26875887a96b}"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2513E2E7-E2AF-440C-8567-37153D3865E2}" ma:internalName="LastCompleteVersionLookup" ma:readOnly="true" ma:showField="LastCompleteVersion"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2513E2E7-E2AF-440C-8567-37153D3865E2}" ma:internalName="LastPreviewErrorLookup" ma:readOnly="true" ma:showField="LastPreviewError"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2513E2E7-E2AF-440C-8567-37153D3865E2}" ma:internalName="LastPreviewResultLookup" ma:readOnly="true" ma:showField="LastPreviewResult"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2513E2E7-E2AF-440C-8567-37153D3865E2}" ma:internalName="LastPreviewAttemptDateLookup" ma:readOnly="true" ma:showField="LastPreviewAttemptDate"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2513E2E7-E2AF-440C-8567-37153D3865E2}" ma:internalName="LastPreviewedByLookup" ma:readOnly="true" ma:showField="LastPreviewedBy"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2513E2E7-E2AF-440C-8567-37153D3865E2}" ma:internalName="LastPreviewTimeLookup" ma:readOnly="true" ma:showField="LastPreviewTime"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2513E2E7-E2AF-440C-8567-37153D3865E2}" ma:internalName="LastPreviewVersionLookup" ma:readOnly="true" ma:showField="LastPreviewVersion"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2513E2E7-E2AF-440C-8567-37153D3865E2}" ma:internalName="LastPublishErrorLookup" ma:readOnly="true" ma:showField="LastPublishError"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2513E2E7-E2AF-440C-8567-37153D3865E2}" ma:internalName="LastPublishResultLookup" ma:readOnly="true" ma:showField="LastPublishResult"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2513E2E7-E2AF-440C-8567-37153D3865E2}" ma:internalName="LastPublishAttemptDateLookup" ma:readOnly="true" ma:showField="LastPublishAttemptDate"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2513E2E7-E2AF-440C-8567-37153D3865E2}" ma:internalName="LastPublishedByLookup" ma:readOnly="true" ma:showField="LastPublishedBy"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2513E2E7-E2AF-440C-8567-37153D3865E2}" ma:internalName="LastPublishTimeLookup" ma:readOnly="true" ma:showField="LastPublishTime"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2513E2E7-E2AF-440C-8567-37153D3865E2}" ma:internalName="LastPublishVersionLookup" ma:readOnly="true" ma:showField="LastPublishVersion"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72723BFE-42E4-4BFD-ABEC-91FC880F9EED}" ma:internalName="LocLastLocAttemptVersionLookup" ma:readOnly="false" ma:showField="LastLocAttemptVersion" ma:web="29baff33-f40f-4664-8054-1bde3cabf4f6">
      <xsd:simpleType>
        <xsd:restriction base="dms:Lookup"/>
      </xsd:simpleType>
    </xsd:element>
    <xsd:element name="LocLastLocAttemptVersionTypeLookup" ma:index="71" nillable="true" ma:displayName="Loc Last Loc Attempt Version Type" ma:default="" ma:list="{72723BFE-42E4-4BFD-ABEC-91FC880F9EED}" ma:internalName="LocLastLocAttemptVersionTypeLookup" ma:readOnly="true" ma:showField="LastLocAttemptVersionType" ma:web="29baff33-f40f-4664-8054-1bde3cabf4f6">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72723BFE-42E4-4BFD-ABEC-91FC880F9EED}" ma:internalName="LocNewPublishedVersionLookup" ma:readOnly="true" ma:showField="NewPublishedVersion" ma:web="29baff33-f40f-4664-8054-1bde3cabf4f6">
      <xsd:simpleType>
        <xsd:restriction base="dms:Lookup"/>
      </xsd:simpleType>
    </xsd:element>
    <xsd:element name="LocOverallHandbackStatusLookup" ma:index="75" nillable="true" ma:displayName="Loc Overall Handback Status" ma:default="" ma:list="{72723BFE-42E4-4BFD-ABEC-91FC880F9EED}" ma:internalName="LocOverallHandbackStatusLookup" ma:readOnly="true" ma:showField="OverallHandbackStatus" ma:web="29baff33-f40f-4664-8054-1bde3cabf4f6">
      <xsd:simpleType>
        <xsd:restriction base="dms:Lookup"/>
      </xsd:simpleType>
    </xsd:element>
    <xsd:element name="LocOverallLocStatusLookup" ma:index="76" nillable="true" ma:displayName="Loc Overall Localize Status" ma:default="" ma:list="{72723BFE-42E4-4BFD-ABEC-91FC880F9EED}" ma:internalName="LocOverallLocStatusLookup" ma:readOnly="true" ma:showField="OverallLocStatus" ma:web="29baff33-f40f-4664-8054-1bde3cabf4f6">
      <xsd:simpleType>
        <xsd:restriction base="dms:Lookup"/>
      </xsd:simpleType>
    </xsd:element>
    <xsd:element name="LocOverallPreviewStatusLookup" ma:index="77" nillable="true" ma:displayName="Loc Overall Preview Status" ma:default="" ma:list="{72723BFE-42E4-4BFD-ABEC-91FC880F9EED}" ma:internalName="LocOverallPreviewStatusLookup" ma:readOnly="true" ma:showField="OverallPreviewStatus" ma:web="29baff33-f40f-4664-8054-1bde3cabf4f6">
      <xsd:simpleType>
        <xsd:restriction base="dms:Lookup"/>
      </xsd:simpleType>
    </xsd:element>
    <xsd:element name="LocOverallPublishStatusLookup" ma:index="78" nillable="true" ma:displayName="Loc Overall Publish Status" ma:default="" ma:list="{72723BFE-42E4-4BFD-ABEC-91FC880F9EED}" ma:internalName="LocOverallPublishStatusLookup" ma:readOnly="true" ma:showField="OverallPublishStatus" ma:web="29baff33-f40f-4664-8054-1bde3cabf4f6">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72723BFE-42E4-4BFD-ABEC-91FC880F9EED}" ma:internalName="LocProcessedForHandoffsLookup" ma:readOnly="true" ma:showField="ProcessedForHandoffs" ma:web="29baff33-f40f-4664-8054-1bde3cabf4f6">
      <xsd:simpleType>
        <xsd:restriction base="dms:Lookup"/>
      </xsd:simpleType>
    </xsd:element>
    <xsd:element name="LocProcessedForMarketsLookup" ma:index="81" nillable="true" ma:displayName="Loc Processed For Markets" ma:default="" ma:list="{72723BFE-42E4-4BFD-ABEC-91FC880F9EED}" ma:internalName="LocProcessedForMarketsLookup" ma:readOnly="true" ma:showField="ProcessedForMarkets" ma:web="29baff33-f40f-4664-8054-1bde3cabf4f6">
      <xsd:simpleType>
        <xsd:restriction base="dms:Lookup"/>
      </xsd:simpleType>
    </xsd:element>
    <xsd:element name="LocPublishedDependentAssetsLookup" ma:index="82" nillable="true" ma:displayName="Loc Published Dependent Assets" ma:default="" ma:list="{72723BFE-42E4-4BFD-ABEC-91FC880F9EED}" ma:internalName="LocPublishedDependentAssetsLookup" ma:readOnly="true" ma:showField="PublishedDependentAssets" ma:web="29baff33-f40f-4664-8054-1bde3cabf4f6">
      <xsd:simpleType>
        <xsd:restriction base="dms:Lookup"/>
      </xsd:simpleType>
    </xsd:element>
    <xsd:element name="LocPublishedLinkedAssetsLookup" ma:index="83" nillable="true" ma:displayName="Loc Published Linked Assets" ma:default="" ma:list="{72723BFE-42E4-4BFD-ABEC-91FC880F9EED}" ma:internalName="LocPublishedLinkedAssetsLookup" ma:readOnly="true" ma:showField="PublishedLinkedAssets" ma:web="29baff33-f40f-4664-8054-1bde3cabf4f6">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cb159bc7-6392-40eb-91ad-5e9404d69876}"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1DDBB892-E9C2-41BE-A746-120199994C31}" ma:internalName="Markets" ma:readOnly="false" ma:showField="MarketName"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2513E2E7-E2AF-440C-8567-37153D3865E2}" ma:internalName="NumOfRatingsLookup" ma:readOnly="true" ma:showField="NumOfRatings"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2513E2E7-E2AF-440C-8567-37153D3865E2}" ma:internalName="PublishStatusLookup" ma:readOnly="false" ma:showField="PublishStatus"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9e57b0ce-4b8f-49f5-b588-fc22682c04a3}"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9d66d6a4-c4b4-42e6-80e6-7373254461f0}" ma:internalName="TaxCatchAll" ma:showField="CatchAllData"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9d66d6a4-c4b4-42e6-80e6-7373254461f0}" ma:internalName="TaxCatchAllLabel" ma:readOnly="true" ma:showField="CatchAllDataLabel"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PExecutable xmlns="29baff33-f40f-4664-8054-1bde3cabf4f6" xsi:nil="true"/>
    <DirectSourceMarket xmlns="29baff33-f40f-4664-8054-1bde3cabf4f6">english</DirectSourceMarket>
    <ThumbnailAssetId xmlns="29baff33-f40f-4664-8054-1bde3cabf4f6" xsi:nil="true"/>
    <AssetType xmlns="29baff33-f40f-4664-8054-1bde3cabf4f6">TP</AssetType>
    <Milestone xmlns="29baff33-f40f-4664-8054-1bde3cabf4f6" xsi:nil="true"/>
    <OriginAsset xmlns="29baff33-f40f-4664-8054-1bde3cabf4f6" xsi:nil="true"/>
    <TPComponent xmlns="29baff33-f40f-4664-8054-1bde3cabf4f6" xsi:nil="true"/>
    <AssetId xmlns="29baff33-f40f-4664-8054-1bde3cabf4f6">TP102550573</AssetId>
    <TPFriendlyName xmlns="29baff33-f40f-4664-8054-1bde3cabf4f6" xsi:nil="true"/>
    <SourceTitle xmlns="29baff33-f40f-4664-8054-1bde3cabf4f6" xsi:nil="true"/>
    <TPApplication xmlns="29baff33-f40f-4664-8054-1bde3cabf4f6" xsi:nil="true"/>
    <TPLaunchHelpLink xmlns="29baff33-f40f-4664-8054-1bde3cabf4f6" xsi:nil="true"/>
    <OpenTemplate xmlns="29baff33-f40f-4664-8054-1bde3cabf4f6">true</OpenTemplate>
    <CrawlForDependencies xmlns="29baff33-f40f-4664-8054-1bde3cabf4f6">false</CrawlForDependencies>
    <TrustLevel xmlns="29baff33-f40f-4664-8054-1bde3cabf4f6">1 Microsoft Managed Content</TrustLevel>
    <PublishStatusLookup xmlns="29baff33-f40f-4664-8054-1bde3cabf4f6">
      <Value>298503</Value>
      <Value>311028</Value>
    </PublishStatusLookup>
    <LocLastLocAttemptVersionLookup xmlns="29baff33-f40f-4664-8054-1bde3cabf4f6">144652</LocLastLocAttemptVersionLookup>
    <TemplateTemplateType xmlns="29baff33-f40f-4664-8054-1bde3cabf4f6">Excel Chart Template</TemplateTemplateType>
    <TPNamespace xmlns="29baff33-f40f-4664-8054-1bde3cabf4f6" xsi:nil="true"/>
    <Markets xmlns="29baff33-f40f-4664-8054-1bde3cabf4f6"/>
    <OriginalSourceMarket xmlns="29baff33-f40f-4664-8054-1bde3cabf4f6">english</OriginalSourceMarket>
    <TPInstallLocation xmlns="29baff33-f40f-4664-8054-1bde3cabf4f6" xsi:nil="true"/>
    <TPAppVersion xmlns="29baff33-f40f-4664-8054-1bde3cabf4f6" xsi:nil="true"/>
    <TPCommandLine xmlns="29baff33-f40f-4664-8054-1bde3cabf4f6" xsi:nil="true"/>
    <APAuthor xmlns="29baff33-f40f-4664-8054-1bde3cabf4f6">
      <UserInfo>
        <DisplayName/>
        <AccountId>1073741823</AccountId>
        <AccountType/>
      </UserInfo>
    </APAuthor>
    <EditorialStatus xmlns="29baff33-f40f-4664-8054-1bde3cabf4f6" xsi:nil="true"/>
    <PublishTargets xmlns="29baff33-f40f-4664-8054-1bde3cabf4f6">OfficeOnline</PublishTargets>
    <TPLaunchHelpLinkType xmlns="29baff33-f40f-4664-8054-1bde3cabf4f6">Template</TPLaunchHelpLinkType>
    <TPClientViewer xmlns="29baff33-f40f-4664-8054-1bde3cabf4f6" xsi:nil="true"/>
    <CSXHash xmlns="29baff33-f40f-4664-8054-1bde3cabf4f6" xsi:nil="true"/>
    <IsDeleted xmlns="29baff33-f40f-4664-8054-1bde3cabf4f6">false</IsDeleted>
    <UANotes xmlns="29baff33-f40f-4664-8054-1bde3cabf4f6" xsi:nil="true"/>
    <TemplateStatus xmlns="29baff33-f40f-4664-8054-1bde3cabf4f6" xsi:nil="true"/>
    <Downloads xmlns="29baff33-f40f-4664-8054-1bde3cabf4f6">0</Downloads>
    <ApprovalLog xmlns="29baff33-f40f-4664-8054-1bde3cabf4f6" xsi:nil="true"/>
    <FriendlyTitle xmlns="29baff33-f40f-4664-8054-1bde3cabf4f6" xsi:nil="true"/>
    <InternalTagsTaxHTField0 xmlns="29baff33-f40f-4664-8054-1bde3cabf4f6">
      <Terms xmlns="http://schemas.microsoft.com/office/infopath/2007/PartnerControls"/>
    </InternalTagsTaxHTField0>
    <TimesCloned xmlns="29baff33-f40f-4664-8054-1bde3cabf4f6" xsi:nil="true"/>
    <ShowIn xmlns="29baff33-f40f-4664-8054-1bde3cabf4f6">Show everywhere</ShowIn>
    <CampaignTagsTaxHTField0 xmlns="29baff33-f40f-4664-8054-1bde3cabf4f6">
      <Terms xmlns="http://schemas.microsoft.com/office/infopath/2007/PartnerControls"/>
    </CampaignTagsTaxHTField0>
    <OutputCachingOn xmlns="29baff33-f40f-4664-8054-1bde3cabf4f6">false</OutputCachingOn>
    <PlannedPubDate xmlns="29baff33-f40f-4664-8054-1bde3cabf4f6" xsi:nil="true"/>
    <BlockPublish xmlns="29baff33-f40f-4664-8054-1bde3cabf4f6">false</BlockPublish>
    <MarketSpecific xmlns="29baff33-f40f-4664-8054-1bde3cabf4f6">false</MarketSpecific>
    <LocManualTestRequired xmlns="29baff33-f40f-4664-8054-1bde3cabf4f6">false</LocManualTestRequired>
    <LocRecommendedHandoff xmlns="29baff33-f40f-4664-8054-1bde3cabf4f6" xsi:nil="true"/>
    <LocalizationTagsTaxHTField0 xmlns="29baff33-f40f-4664-8054-1bde3cabf4f6">
      <Terms xmlns="http://schemas.microsoft.com/office/infopath/2007/PartnerControls"/>
    </LocalizationTagsTaxHTField0>
    <ContentItem xmlns="29baff33-f40f-4664-8054-1bde3cabf4f6" xsi:nil="true"/>
    <HandoffToMSDN xmlns="29baff33-f40f-4664-8054-1bde3cabf4f6" xsi:nil="true"/>
    <ArtSampleDocs xmlns="29baff33-f40f-4664-8054-1bde3cabf4f6" xsi:nil="true"/>
    <APEditor xmlns="29baff33-f40f-4664-8054-1bde3cabf4f6">
      <UserInfo>
        <DisplayName/>
        <AccountId xsi:nil="true"/>
        <AccountType/>
      </UserInfo>
    </APEditor>
    <MachineTranslated xmlns="29baff33-f40f-4664-8054-1bde3cabf4f6">false</MachineTranslated>
    <Manager xmlns="29baff33-f40f-4664-8054-1bde3cabf4f6" xsi:nil="true"/>
    <OOCacheId xmlns="29baff33-f40f-4664-8054-1bde3cabf4f6" xsi:nil="true"/>
    <APDescription xmlns="29baff33-f40f-4664-8054-1bde3cabf4f6" xsi:nil="true"/>
    <LastModifiedDateTime xmlns="29baff33-f40f-4664-8054-1bde3cabf4f6" xsi:nil="true"/>
    <BusinessGroup xmlns="29baff33-f40f-4664-8054-1bde3cabf4f6" xsi:nil="true"/>
    <AcquiredFrom xmlns="29baff33-f40f-4664-8054-1bde3cabf4f6">Internal MS</AcquiredFrom>
    <IntlLangReviewDate xmlns="29baff33-f40f-4664-8054-1bde3cabf4f6" xsi:nil="true"/>
    <DSATActionTaken xmlns="29baff33-f40f-4664-8054-1bde3cabf4f6" xsi:nil="true"/>
    <PolicheckWords xmlns="29baff33-f40f-4664-8054-1bde3cabf4f6" xsi:nil="true"/>
    <SubmitterId xmlns="29baff33-f40f-4664-8054-1bde3cabf4f6" xsi:nil="true"/>
    <IntlLocPriority xmlns="29baff33-f40f-4664-8054-1bde3cabf4f6" xsi:nil="true"/>
    <ApprovalStatus xmlns="29baff33-f40f-4664-8054-1bde3cabf4f6">InProgress</ApprovalStatus>
    <LastHandOff xmlns="29baff33-f40f-4664-8054-1bde3cabf4f6" xsi:nil="true"/>
    <LegacyData xmlns="29baff33-f40f-4664-8054-1bde3cabf4f6" xsi:nil="true"/>
    <Providers xmlns="29baff33-f40f-4664-8054-1bde3cabf4f6" xsi:nil="true"/>
    <UALocComments xmlns="29baff33-f40f-4664-8054-1bde3cabf4f6" xsi:nil="true"/>
    <UALocRecommendation xmlns="29baff33-f40f-4664-8054-1bde3cabf4f6">Localize</UALocRecommendation>
    <UACurrentWords xmlns="29baff33-f40f-4664-8054-1bde3cabf4f6" xsi:nil="true"/>
    <AssetExpire xmlns="29baff33-f40f-4664-8054-1bde3cabf4f6">2035-01-01T00:00:00+00:00</AssetExpire>
    <ParentAssetId xmlns="29baff33-f40f-4664-8054-1bde3cabf4f6" xsi:nil="true"/>
    <CSXUpdate xmlns="29baff33-f40f-4664-8054-1bde3cabf4f6">false</CSXUpdate>
    <FeatureTagsTaxHTField0 xmlns="29baff33-f40f-4664-8054-1bde3cabf4f6">
      <Terms xmlns="http://schemas.microsoft.com/office/infopath/2007/PartnerControls"/>
    </FeatureTagsTaxHTField0>
    <Provider xmlns="29baff33-f40f-4664-8054-1bde3cabf4f6" xsi:nil="true"/>
    <CSXSubmissionDate xmlns="29baff33-f40f-4664-8054-1bde3cabf4f6" xsi:nil="true"/>
    <TaxCatchAll xmlns="29baff33-f40f-4664-8054-1bde3cabf4f6"/>
    <AssetStart xmlns="29baff33-f40f-4664-8054-1bde3cabf4f6">2011-12-16T22:47:05+00:00</AssetStart>
    <BugNumber xmlns="29baff33-f40f-4664-8054-1bde3cabf4f6" xsi:nil="true"/>
    <EditorialTags xmlns="29baff33-f40f-4664-8054-1bde3cabf4f6" xsi:nil="true"/>
    <LocComments xmlns="29baff33-f40f-4664-8054-1bde3cabf4f6" xsi:nil="true"/>
    <OriginalRelease xmlns="29baff33-f40f-4664-8054-1bde3cabf4f6">14</OriginalRelease>
    <RecommendationsModifier xmlns="29baff33-f40f-4664-8054-1bde3cabf4f6" xsi:nil="true"/>
    <ScenarioTagsTaxHTField0 xmlns="29baff33-f40f-4664-8054-1bde3cabf4f6">
      <Terms xmlns="http://schemas.microsoft.com/office/infopath/2007/PartnerControls"/>
    </ScenarioTagsTaxHTField0>
    <VoteCount xmlns="29baff33-f40f-4664-8054-1bde3cabf4f6" xsi:nil="true"/>
    <IsSearchable xmlns="29baff33-f40f-4664-8054-1bde3cabf4f6">false</IsSearchable>
    <CSXSubmissionMarket xmlns="29baff33-f40f-4664-8054-1bde3cabf4f6" xsi:nil="true"/>
    <PrimaryImageGen xmlns="29baff33-f40f-4664-8054-1bde3cabf4f6">false</PrimaryImageGen>
    <IntlLangReview xmlns="29baff33-f40f-4664-8054-1bde3cabf4f6">false</IntlLangReview>
    <NumericId xmlns="29baff33-f40f-4664-8054-1bde3cabf4f6" xsi:nil="true"/>
    <ClipArtFilename xmlns="29baff33-f40f-4664-8054-1bde3cabf4f6" xsi:nil="true"/>
    <IntlLangReviewer xmlns="29baff33-f40f-4664-8054-1bde3cabf4f6" xsi:nil="true"/>
    <UAProjectedTotalWords xmlns="29baff33-f40f-4664-8054-1bde3cabf4f6" xsi:nil="true"/>
    <LocMarketGroupTiers2 xmlns="29baff33-f40f-4664-8054-1bde3cabf4f6" xsi:nil="true"/>
  </documentManagement>
</p:properties>
</file>

<file path=customXml/itemProps1.xml><?xml version="1.0" encoding="utf-8"?>
<ds:datastoreItem xmlns:ds="http://schemas.openxmlformats.org/officeDocument/2006/customXml" ds:itemID="{46209155-D214-4B19-B22F-B099DFCDAA75}"/>
</file>

<file path=customXml/itemProps2.xml><?xml version="1.0" encoding="utf-8"?>
<ds:datastoreItem xmlns:ds="http://schemas.openxmlformats.org/officeDocument/2006/customXml" ds:itemID="{0BA72F0E-7715-4458-924D-90BEB31837CD}"/>
</file>

<file path=customXml/itemProps3.xml><?xml version="1.0" encoding="utf-8"?>
<ds:datastoreItem xmlns:ds="http://schemas.openxmlformats.org/officeDocument/2006/customXml" ds:itemID="{2D5F55D8-FC66-4089-A0E0-E3BA61BCB9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Sezonowy kalendarz rodzinny</vt:lpstr>
      <vt:lpstr>CalendarYear</vt:lpstr>
      <vt:lpstr>'Sezonowy kalendarz rodzinny'!Print_Area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2011-12-13T10:46:10Z</dcterms:created>
  <dcterms:modified xsi:type="dcterms:W3CDTF">2011-12-16T19:14:07Z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0x010100CFA5F52AA0A00C4CBEF2A37681B2318F04009FDCD24A096B5E4C8184D4910FEB1A76</vt:lpwstr>
  </property>
</Properties>
</file>