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E01F62F9-9A07-4E4F-A0EC-C198F398220E}" xr6:coauthVersionLast="36" xr6:coauthVersionMax="36" xr10:uidLastSave="{00000000-0000-0000-0000-000000000000}"/>
  <bookViews>
    <workbookView xWindow="930" yWindow="0" windowWidth="20520" windowHeight="9675" activeTab="3" xr2:uid="{00000000-000D-0000-FFFF-FFFF00000000}"/>
  </bookViews>
  <sheets>
    <sheet name="Grafiekgegevens" sheetId="1" r:id="rId1"/>
    <sheet name="Gantt-diagram" sheetId="3" r:id="rId2"/>
    <sheet name="Dyn. grafiekgegevens verborgen" sheetId="2" state="hidden" r:id="rId3"/>
    <sheet name="Over" sheetId="6" r:id="rId4"/>
  </sheets>
  <definedNames>
    <definedName name="DateRange">{15,30,45,60,75,90,105,120}</definedName>
    <definedName name="Eind_Datum">IFERROR(IF(MAX(Taken[Einddatum])="",TODAY(),MAX(MAX(Taken[Einddatum]),MAX(Mijlpalen[datum]))),"")</definedName>
    <definedName name="Start_Datum">IFERROR(IF(MIN(Taken[Begindatum])="",TODAY(),MIN(Taken[Begindatum])),"")</definedName>
    <definedName name="Track_Today">Grafiekgegevens!$D$2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1" l="1"/>
  <c r="G24" i="2"/>
  <c r="G25" i="2"/>
  <c r="G26" i="2"/>
  <c r="G27" i="2"/>
  <c r="G28" i="2"/>
  <c r="G29" i="2"/>
  <c r="G30" i="2"/>
  <c r="G31" i="2"/>
  <c r="G32" i="2"/>
  <c r="D8" i="1"/>
  <c r="D10" i="1"/>
  <c r="D9" i="1"/>
  <c r="D7" i="1"/>
  <c r="K19" i="1" l="1"/>
  <c r="K20" i="1"/>
  <c r="K21" i="1"/>
  <c r="K22" i="1"/>
  <c r="K23" i="1"/>
  <c r="K24" i="1"/>
  <c r="K25" i="1"/>
  <c r="H7" i="1" l="1"/>
  <c r="H8" i="1"/>
  <c r="H9" i="1"/>
  <c r="H10" i="1"/>
  <c r="H11" i="1"/>
  <c r="H12" i="1"/>
  <c r="H13" i="1"/>
  <c r="H14" i="1"/>
  <c r="H15" i="1"/>
  <c r="H16" i="1"/>
  <c r="H17" i="1"/>
  <c r="H6" i="1"/>
  <c r="D6" i="1" l="1"/>
  <c r="I17" i="1"/>
  <c r="K17" i="1" s="1"/>
  <c r="I16" i="1"/>
  <c r="K16" i="1" s="1"/>
  <c r="I15" i="1"/>
  <c r="K15" i="1" s="1"/>
  <c r="I14" i="1"/>
  <c r="K14" i="1" s="1"/>
  <c r="I12" i="1"/>
  <c r="K12" i="1" s="1"/>
  <c r="I8" i="1"/>
  <c r="K8" i="1" s="1"/>
  <c r="I6" i="1"/>
  <c r="K6" i="1" s="1"/>
  <c r="I13" i="1"/>
  <c r="K13" i="1" s="1"/>
  <c r="I9" i="1"/>
  <c r="K9" i="1" s="1"/>
  <c r="I11" i="1"/>
  <c r="K11" i="1" s="1"/>
  <c r="I7" i="1"/>
  <c r="K7" i="1" s="1"/>
  <c r="I10" i="1"/>
  <c r="K10" i="1" s="1"/>
  <c r="B11" i="2" l="1"/>
  <c r="B12" i="2" s="1"/>
  <c r="K18" i="1"/>
  <c r="I25" i="2" l="1"/>
  <c r="I28" i="2"/>
  <c r="I31" i="2"/>
  <c r="I30" i="2"/>
  <c r="I26" i="2"/>
  <c r="I24" i="2"/>
  <c r="I29" i="2"/>
  <c r="I27" i="2"/>
  <c r="I32" i="2"/>
  <c r="G20" i="2" l="1"/>
  <c r="I20" i="2" s="1"/>
  <c r="G22" i="2"/>
  <c r="I22" i="2" s="1"/>
  <c r="G23" i="2"/>
  <c r="H23" i="2" s="1"/>
  <c r="G19" i="2"/>
  <c r="H19" i="2" s="1"/>
  <c r="G21" i="2"/>
  <c r="H21" i="2" s="1"/>
  <c r="G18" i="2"/>
  <c r="H18" i="2" s="1"/>
  <c r="B17" i="2"/>
  <c r="D17" i="2" s="1"/>
  <c r="B21" i="2"/>
  <c r="D21" i="2" s="1"/>
  <c r="B20" i="2"/>
  <c r="D20" i="2" s="1"/>
  <c r="B19" i="2"/>
  <c r="D19" i="2" s="1"/>
  <c r="B16" i="2"/>
  <c r="D16" i="2" s="1"/>
  <c r="B15" i="2"/>
  <c r="D15" i="2" s="1"/>
  <c r="B18" i="2"/>
  <c r="D18" i="2" s="1"/>
  <c r="H29" i="2"/>
  <c r="H27" i="2"/>
  <c r="H32" i="2"/>
  <c r="H24" i="2"/>
  <c r="H31" i="2"/>
  <c r="H30" i="2"/>
  <c r="H28" i="2"/>
  <c r="H26" i="2"/>
  <c r="H25" i="2"/>
  <c r="E21" i="2" l="1"/>
  <c r="E17" i="2"/>
  <c r="E18" i="2"/>
  <c r="E19" i="2"/>
  <c r="E20" i="2"/>
  <c r="E15" i="2"/>
  <c r="E16" i="2"/>
  <c r="C15" i="2"/>
  <c r="C19" i="2"/>
  <c r="C17" i="2"/>
  <c r="C18" i="2"/>
  <c r="C20" i="2"/>
  <c r="C16" i="2"/>
  <c r="C21" i="2"/>
  <c r="I21" i="2"/>
  <c r="I23" i="2"/>
  <c r="I19" i="2"/>
  <c r="H20" i="2"/>
  <c r="H22" i="2"/>
  <c r="I18" i="2"/>
  <c r="C4" i="2" l="1"/>
  <c r="C5" i="2"/>
  <c r="B2" i="2"/>
  <c r="B5" i="2"/>
  <c r="B4" i="2"/>
</calcChain>
</file>

<file path=xl/sharedStrings.xml><?xml version="1.0" encoding="utf-8"?>
<sst xmlns="http://schemas.openxmlformats.org/spreadsheetml/2006/main" count="88" uniqueCount="83">
  <si>
    <t>Maak in dit werkblad een Gantt-diagram voor het bijhouden van datums.
De titel van dit werkblad staat in cel B1. 
Informatie over hoe u dit werkblad gebruikt, waaronder instructies voor schermlezers, staat in het werkblad Over.
Navigeer verder omlaag in kolom A voor verdere instructies.</t>
  </si>
  <si>
    <t>Selecteer Ja in cel D2 als u de huidige datum wilt markeren in het werkblad Gantt-diagram. 
Selecteer Nee in cel D2 als u de huidige datum niet wilt markeren in het werkblad Gantt-diagram.
Druk in cel D2 op ALT+pijl-omlaag voor opties.</t>
  </si>
  <si>
    <t>De koptekst Mijlpalen voor de tabel Mijlpaal staat in cel B3.
De koptekst Taken voor de tabel Taken staat in cel G3.</t>
  </si>
  <si>
    <t>Informatie over de kolommen in de tabel Mijlpaal staat in deze rij in de cellen B4 t/m E4.
Informatie over de kolommen in de tabel Taken staat in deze rij in de cellen G4 t/m J4.</t>
  </si>
  <si>
    <t>Als u nog meer mijlpalen wilt toevoegen, voegt u boven deze rij een nieuwe rij in.
NB: het standaardaantal mijlpalen om op de grafiek te plaatsen is 15. Als u nieuwe mijlpalen toevoegt, moet het verborgen werkblad worden gewijzigd. Zie het werkblad Over in cel A9 voor meer informatie.
De volgende aanwijzing staat in cel A26.</t>
  </si>
  <si>
    <t>In cel G26 staat een notitie.
Dit is de laatste instructie in dit werkblad.</t>
  </si>
  <si>
    <t>Gantt-diagram voor het bijhouden van datums</t>
  </si>
  <si>
    <t>Huidige datum bijhouden?</t>
  </si>
  <si>
    <t>Mijlpalen</t>
  </si>
  <si>
    <t>Deze kolom moet opeenvolgend worden geordend.</t>
  </si>
  <si>
    <t>Getal</t>
  </si>
  <si>
    <t>Als u nog meer mijlpalen wilt toevoegen, voegt u boven deze rij een nieuwe rij in.</t>
  </si>
  <si>
    <t>De kolom Positie plaatst mijlpalen in het taakdiagram.</t>
  </si>
  <si>
    <t>Positie</t>
  </si>
  <si>
    <t>Ja</t>
  </si>
  <si>
    <t>Voer in deze kolom de datum voor een mijlpaal in.</t>
  </si>
  <si>
    <t>datum</t>
  </si>
  <si>
    <t>Voer in deze kolom een mijlpaalbeschrijving in. Deze beschrijvingen verschijnen in het diagram.</t>
  </si>
  <si>
    <t>Mijlpaal</t>
  </si>
  <si>
    <t>Mijlpaal 1</t>
  </si>
  <si>
    <t>Mijlpaal 2</t>
  </si>
  <si>
    <t>Mijlpaal 3</t>
  </si>
  <si>
    <t>Mijlpaal 4</t>
  </si>
  <si>
    <t>Mijlpaal 5</t>
  </si>
  <si>
    <t>Mijlpaal 6</t>
  </si>
  <si>
    <t>Taken</t>
  </si>
  <si>
    <t>Als u nog meer taken wilt toevoegen, voegt u boven deze rij een nieuwe rij in.</t>
  </si>
  <si>
    <t>Voer de begindatum voor elke taak hieronder in. Voor de beste resultaten sorteert u deze kolom in oplopende volgorde.</t>
  </si>
  <si>
    <t>Begindatum</t>
  </si>
  <si>
    <t>Voer in deze kolom de einddatum voor elke taak of activiteit hieronder in.</t>
  </si>
  <si>
    <t>Einddatum</t>
  </si>
  <si>
    <t>Voer in deze kolom taken en/of activiteiten in.</t>
  </si>
  <si>
    <t>Taak</t>
  </si>
  <si>
    <t>Activiteit 1</t>
  </si>
  <si>
    <t>Activiteit 2</t>
  </si>
  <si>
    <t>Activiteit 3</t>
  </si>
  <si>
    <t>Activiteit 4</t>
  </si>
  <si>
    <t>Activiteit 5</t>
  </si>
  <si>
    <t>Activiteit 6</t>
  </si>
  <si>
    <t>Activiteit 7</t>
  </si>
  <si>
    <t>Activiteit 8</t>
  </si>
  <si>
    <t>Activiteit 9</t>
  </si>
  <si>
    <t>Activiteit 10</t>
  </si>
  <si>
    <t>Activiteit 11</t>
  </si>
  <si>
    <t>Activiteit 12</t>
  </si>
  <si>
    <t>Automatisch berekende kolom die wordt gebruikt om de duur van elke taak op de grafiek te plaatsen. Verwijder of wijzig dit niet.</t>
  </si>
  <si>
    <t>Duur in dagen</t>
  </si>
  <si>
    <t>Een Gantt-diagram dat Vandaag, mijlpalen en taken binnen een datumbereik toont, staat in dit werkblad. 
In rij 1 staat een schuifbalk in de cellen B1 t/m R1 die het datumbereik verhoogt en toekomstige mijlpalen weergeeft.
Het diagram wordt getekend in de cellen B2 t/m R3.
Dit is de laatste instructie in dit werkblad.</t>
  </si>
  <si>
    <t>De titel van dit werkblad staat in cel B1.</t>
  </si>
  <si>
    <t>De tabeltitel staat in de cellen B2 en C2.</t>
  </si>
  <si>
    <t>De tabelkop staat in de cellen B3 en C3. Deze coördinaten maken de Vandaag-markering in het diagram.
De eerste kolom markeert de dag, de tweede geeft aan dat de lijn moet worden getekend die Vandaag markeert.
De datum in de eerste kolom kan veranderen, zodat het datumbereik van het diagram leesbaar blijft naarmate de datums vorderen. Als de y-coördinaat echter 0 is, geeft dit aan dat er geen lijn wordt getekend.
Wijzig of verwijder deze inhoud niet, anders kunnen de gegevens misschien niet op de grafiek worden geplaatst. Als u de huidige datum niet meer wilt markeren, selecteert u gewoon 'Nee' in cel D2 van het werkblad Grafiekgegevens.
De volgende aanwijzing staat in cel A7.</t>
  </si>
  <si>
    <t>De tabelkop staat in cel B7.
De scrolverhoging in cel B8 vertegenwoordigt de gegevens die op een willekeurig moment in het Gantt-diagram worden geplaatst en visueel verschijnen. 
Als u scrolt met de schuifbalk bovenaan het diagram in rij 1 van het werkblad Gantt-diagram, wordt dit getal verhoogd.
Het plaatsen van gegevens op de grafiek werkt het best met enkelvoudige verhogingen.
De volgende aanwijzing staat in cel A10.</t>
  </si>
  <si>
    <t xml:space="preserve">De tabelkop staat in de cellen B10 en D10.
Het Diagrambereik helpt het geschikte bereik van taken en mijlpalen te selecteren. Wijzig deze velden niet.
Het Ageoff-getal houdt het diagram leesbaar door taken in het bereik een leeftijd te geven en alleen de taken uit te zetten die binnen het bereik vallen. Wijzig dit getal niet.
De volgende aanwijzing staat in cel A14.
</t>
  </si>
  <si>
    <t>De tabelkop voor Dynamische mijlpaalgegevens staat in de cellen B14 t/m E14. In cel F14 staat een notitie.
Deze tabel maakt het Gantt-diagram in het werkblad Gantt-diagram, waarbij 7 mijlpalen tegelijk worden uitgezet.
De gegevens in dit diagram worden automatisch gegenereerd op basis van de inhoud in de tabel erboven. 
Zorg dat u deze tabel of de inhoud ervan niet wijzigt of verwijdert.
De volgende aanwijzing staat in cel A17.</t>
  </si>
  <si>
    <t>De cellen G15 t/m I15 bevatten tabelkoppen voor Dynamische mijlpaalgegevens. 
Gegevens in deze tabel kunnen er leeg uitzien en datums kunnen verkeerd lijken. Zorg dat u deze gegevens niet invult, wijzigt of verwijdert, anders overschrijft u wellicht formules en kunnen gegevens niet op de grafiek worden geplaatst.
Met de tabel kunnen er 15 mijlpalen op de grafiek worden geplaatst. Als u meer dan 15 wilt, breidt u de tabel gewoon uit tot het gewenste aantal. Voeg de mijlpalen alleen in het werkblad Grafiekgegevens toe. Voeg geen inhoud aan deze tabel toe.
In cel J15 staat een notitie.
De volgende aanwijzing staat in cel A32.</t>
  </si>
  <si>
    <t>In cel J32 staat een notitie.
Dit is de laatste instructie in dit werkblad.</t>
  </si>
  <si>
    <t>Dynamische grafiekgegevens, wijzig of verwijder dit werkblad NIET!</t>
  </si>
  <si>
    <t>x-coördinaat Vandaag-markering</t>
  </si>
  <si>
    <t>scrolverhoging</t>
  </si>
  <si>
    <t>Diagrambereik</t>
  </si>
  <si>
    <t>y-coördinaat</t>
  </si>
  <si>
    <t>ageoff</t>
  </si>
  <si>
    <t>Taakduur in dagen</t>
  </si>
  <si>
    <t>positie</t>
  </si>
  <si>
    <t>&lt;-- deze tabel maakt het Gantt-diagram, waarbij 7 mijlpalen tegelijk worden uitgezet</t>
  </si>
  <si>
    <t>Mijlpaalgrafieken</t>
  </si>
  <si>
    <t>Datum</t>
  </si>
  <si>
    <t>Basislijn</t>
  </si>
  <si>
    <t>&lt;-- deze tabel maakt de mijlpaalmarkeringen in het Gantt-diagram, waarbij alleen de mijlpalen worden uitgezet die in het weergegeven datumbereik passen; maximaal 15 mijlpalen</t>
  </si>
  <si>
    <t xml:space="preserve">&lt;-- Als u meer dan 15 mijlpalen op de grafiek wilt plaatsen, breidt u deze tabel gewoon uit en typt u nieuwe invoer in de tabel Mijlpaal in het werkblad Grafiekgegevens.
</t>
  </si>
  <si>
    <t>Over deze werkmap</t>
  </si>
  <si>
    <t xml:space="preserve">Voer in het werkblad Grafiekgegevens mijlpaal- en taakgegevens in. Als u mijlpalen langs de tijdlijn wilt plaatsen, voert u in de kolom Getal de waarde 0 in en werkt u vervolgens de labelpositie bij naar 'onder' om overlappende labels te voorkomen.
De kolom Positie in de tabel Mijlpaal plaatst mijlpalen in het taakdiagram op dezelfde rij of in gestapelde rijen. Als u ze op dezelfde rij wilt plaatsen, voert u in deze kolom hetzelfde getal in voor elke mijlpaal. Als u ze op verschillende rijen wilt plaatsen, voert u verschillende getallen in. Voorbeeldgegevens plaatsen alle mijlpalen langs de rijpositie 2.
</t>
  </si>
  <si>
    <t>Gids voor schermlezers</t>
  </si>
  <si>
    <t xml:space="preserve">
Zorg dat u de inhoud in het werkblad Verborgen niet verwijdert of wijzigt. Als u dit wel doet, kan dit de integriteit van het Gantt-diagram compromitteren.
Gegevens kunnen er leeg uitzien en datums kunnen verkeerd lijken. Zorg dat u de gegevens niet invult, wijzigt of verwijdert, anders overschrijft u wellicht formules en kunnen gegevens niet op de grafiek worden geplaatst.
Met de tabel DynamicMilestone kunnen er 15 mijlpalen op de grafiek worden geplaatst. Als u meer dan 15 wilt, breidt u de tabel gewoon uit tot het gewenste aantal. Voeg de daadwerkelijke mijlpaalgegevens alleen in het werkblad Grafiekgegevens toe.
</t>
  </si>
  <si>
    <t>Tips</t>
  </si>
  <si>
    <t xml:space="preserve">
Mijlpalen worden standaard in rij 1 van het Gantt-diagram geplaatst met behulp van de kolom Positie in het werkblad Grafiekgegevens, beginnend in cel C5. Als u mijlpalen op andere rijen wilt plaatsen, wijzigt u gewoon het getal. 
</t>
  </si>
  <si>
    <t xml:space="preserve">De huidige datum wordt standaard gemarkeerd in het Gantt-diagram. Als u de huidige datum niet meer wilt markeren, selecteert u gewoon 'Nee' in cel D2 van het werkblad Grafiekgegevens.
</t>
  </si>
  <si>
    <t xml:space="preserve">De tijdlijn van het Gantt-diagram wordt weergegeven met intervallen van 5 datums. Als u dit wilt wijzigen, selecteert u de tijdlijn in het werkblad Gantt-diagram en selecteert u As opmaken. Wijzig de primaire eenheid 5 bijvoorbeeld in 1 of 10. 
</t>
  </si>
  <si>
    <t>Dit is de laatste instructie in dit werkblad.</t>
  </si>
  <si>
    <t>Kopteksten voor de tabel Mijlpaal staan in de cellen B5 t/m E5. Kopteksten voor de tabel Taken staan in de cellen G5 t/m K5.
Voorbeeldgegevens voor mijlpalen staan in de cellen B6 t/m E17. 
Voorbeeldgegevens voor taken staan in de cellen G6 t/m J17.
De volgende aanwijzing staat in cel A21.</t>
  </si>
  <si>
    <t>markeert</t>
  </si>
  <si>
    <t xml:space="preserve">
Er zijn 4 werkbladen in deze werkmap. 
Grafiekgegevens
Gantt-diagram
Dyn. grafiekgegevens (verborgen)
Over
De instructies voor elk werkblad staan in kolom A, beginnend in cel A1 van elk werkblad. Ze zijn geschreven met verborgen tekst. Elke stap leidt u door de informatie in die rij. Elke volgende stap gaat verder in cel A2, A3 enzovoort, tenzij uitdrukkelijk anderszins vermeld, bijvoorbeeld wanneer de instructietekst voor de volgende stap "Ga naar cel A6" is. 
Verborgen tekst wordt niet afgedrukt.
Als u deze instructies van een werkblad wilt verwijderen, verwijdert u gewoon kolom A.
</t>
  </si>
  <si>
    <t>Dyn. grafiekgegevens (verborgen)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</si>
</sst>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_-&quot;kr&quot;\ * #,##0.00_-;\-&quot;kr&quot;\ * #,##0.00_-;_-&quot;kr&quot;\ * &quot;-&quot;??_-;_-@_-"/>
    <numFmt numFmtId="166" formatCode="_-&quot;kr&quot;\ * #,##0_-;\-&quot;kr&quot;\ * #,##0_-;_-&quot;kr&quot;\ * &quot;-&quot;_-;_-@_-"/>
    <numFmt numFmtId="167" formatCode="#,##0_ ;\-#,##0\ "/>
  </numFmts>
  <fonts count="18" x14ac:knownFonts="1">
    <font>
      <sz val="11"/>
      <color theme="1"/>
      <name val="Calibri"/>
      <family val="2"/>
      <scheme val="minor"/>
    </font>
    <font>
      <b/>
      <sz val="14"/>
      <color theme="5" tint="-0.24994659260841701"/>
      <name val="Calibri Light"/>
      <family val="2"/>
      <scheme val="major"/>
    </font>
    <font>
      <sz val="11"/>
      <color theme="0"/>
      <name val="Calibri"/>
      <family val="2"/>
      <scheme val="minor"/>
    </font>
    <font>
      <b/>
      <sz val="12"/>
      <color theme="5" tint="-0.24994659260841701"/>
      <name val="Calibri"/>
      <family val="2"/>
      <scheme val="minor"/>
    </font>
    <font>
      <b/>
      <sz val="11"/>
      <color theme="3"/>
      <name val="Calibri"/>
      <family val="2"/>
      <scheme val="minor"/>
    </font>
    <font>
      <b/>
      <sz val="20"/>
      <color theme="5" tint="-0.499984740745262"/>
      <name val="Calibri Light"/>
      <family val="2"/>
      <scheme val="major"/>
    </font>
    <font>
      <i/>
      <sz val="10"/>
      <color theme="3"/>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0" applyNumberFormat="0" applyFill="0" applyProtection="0"/>
    <xf numFmtId="0" fontId="3" fillId="0" borderId="0" applyNumberFormat="0" applyFill="0" applyProtection="0">
      <alignment horizontal="right" vertical="center" indent="1"/>
    </xf>
    <xf numFmtId="0" fontId="5" fillId="0" borderId="0" applyNumberFormat="0" applyFill="0" applyProtection="0">
      <alignment vertical="center"/>
    </xf>
    <xf numFmtId="0" fontId="4" fillId="0" borderId="0" applyNumberFormat="0" applyFill="0" applyProtection="0"/>
    <xf numFmtId="0" fontId="6" fillId="0" borderId="0" applyNumberFormat="0" applyFill="0" applyBorder="0" applyProtection="0">
      <alignment wrapText="1"/>
    </xf>
    <xf numFmtId="14" fontId="7" fillId="0" borderId="0" applyFill="0" applyBorder="0">
      <alignment horizontal="center"/>
    </xf>
    <xf numFmtId="167" fontId="7" fillId="0" borderId="0" applyFont="0" applyFill="0" applyBorder="0" applyProtection="0">
      <alignment horizontal="center"/>
    </xf>
    <xf numFmtId="164"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1" applyNumberFormat="0" applyAlignment="0" applyProtection="0"/>
    <xf numFmtId="0" fontId="12" fillId="9" borderId="2" applyNumberFormat="0" applyAlignment="0" applyProtection="0"/>
    <xf numFmtId="0" fontId="13" fillId="9" borderId="1" applyNumberFormat="0" applyAlignment="0" applyProtection="0"/>
    <xf numFmtId="0" fontId="14" fillId="0" borderId="3" applyNumberFormat="0" applyFill="0" applyAlignment="0" applyProtection="0"/>
    <xf numFmtId="0" fontId="15" fillId="10" borderId="4" applyNumberFormat="0" applyAlignment="0" applyProtection="0"/>
    <xf numFmtId="0" fontId="16" fillId="0" borderId="0" applyNumberFormat="0" applyFill="0" applyBorder="0" applyAlignment="0" applyProtection="0"/>
    <xf numFmtId="0" fontId="7" fillId="11" borderId="5" applyNumberFormat="0" applyFont="0" applyAlignment="0" applyProtection="0"/>
    <xf numFmtId="0" fontId="17" fillId="0" borderId="6" applyNumberFormat="0" applyFill="0" applyAlignment="0" applyProtection="0"/>
    <xf numFmtId="0" fontId="2"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cellStyleXfs>
  <cellXfs count="28">
    <xf numFmtId="0" fontId="0" fillId="0" borderId="0" xfId="0"/>
    <xf numFmtId="0" fontId="0" fillId="0" borderId="0" xfId="0" applyAlignment="1">
      <alignment wrapText="1"/>
    </xf>
    <xf numFmtId="14" fontId="0" fillId="0" borderId="0" xfId="0" applyNumberFormat="1"/>
    <xf numFmtId="0" fontId="0" fillId="0" borderId="0" xfId="0" applyNumberFormat="1"/>
    <xf numFmtId="0" fontId="0" fillId="0" borderId="0" xfId="0" applyAlignment="1">
      <alignment horizontal="right"/>
    </xf>
    <xf numFmtId="0" fontId="0" fillId="2" borderId="0" xfId="0" applyFill="1"/>
    <xf numFmtId="0" fontId="0" fillId="0" borderId="0" xfId="0" applyFont="1" applyFill="1" applyBorder="1"/>
    <xf numFmtId="0" fontId="0" fillId="0" borderId="0" xfId="0" applyFont="1" applyFill="1" applyBorder="1" applyAlignment="1">
      <alignment wrapText="1"/>
    </xf>
    <xf numFmtId="0" fontId="0" fillId="0" borderId="0" xfId="0" applyNumberFormat="1" applyFont="1" applyFill="1" applyBorder="1"/>
    <xf numFmtId="0" fontId="1" fillId="0" borderId="0" xfId="1"/>
    <xf numFmtId="0" fontId="1" fillId="0" borderId="0" xfId="1"/>
    <xf numFmtId="0" fontId="0" fillId="0" borderId="0" xfId="0" applyNumberFormat="1" applyFont="1" applyFill="1" applyBorder="1" applyAlignment="1">
      <alignment horizontal="center"/>
    </xf>
    <xf numFmtId="0" fontId="0" fillId="0" borderId="0" xfId="0" applyAlignment="1"/>
    <xf numFmtId="0" fontId="1" fillId="0" borderId="0" xfId="1"/>
    <xf numFmtId="0" fontId="2" fillId="0" borderId="0" xfId="0" applyFont="1" applyAlignment="1">
      <alignment wrapText="1"/>
    </xf>
    <xf numFmtId="0" fontId="2" fillId="0" borderId="0" xfId="0" applyFont="1" applyAlignment="1"/>
    <xf numFmtId="0" fontId="5" fillId="0" borderId="0" xfId="3">
      <alignment vertical="center"/>
    </xf>
    <xf numFmtId="0" fontId="0" fillId="3" borderId="0" xfId="0" applyFill="1"/>
    <xf numFmtId="0" fontId="6" fillId="0" borderId="0" xfId="5">
      <alignment wrapText="1"/>
    </xf>
    <xf numFmtId="0" fontId="6" fillId="0" borderId="0" xfId="5" applyFont="1">
      <alignment wrapText="1"/>
    </xf>
    <xf numFmtId="0" fontId="4" fillId="0" borderId="0" xfId="4"/>
    <xf numFmtId="0" fontId="0" fillId="0" borderId="0" xfId="0" applyNumberFormat="1" applyFont="1" applyFill="1" applyAlignment="1">
      <alignment horizontal="center"/>
    </xf>
    <xf numFmtId="14" fontId="7" fillId="0" borderId="0" xfId="6" applyFill="1" applyBorder="1">
      <alignment horizontal="center"/>
    </xf>
    <xf numFmtId="0" fontId="4" fillId="0" borderId="0" xfId="4" applyFill="1"/>
    <xf numFmtId="14" fontId="7" fillId="0" borderId="0" xfId="6">
      <alignment horizontal="center"/>
    </xf>
    <xf numFmtId="167" fontId="0" fillId="0" borderId="0" xfId="7" applyFont="1">
      <alignment horizontal="center"/>
    </xf>
    <xf numFmtId="0" fontId="0" fillId="4" borderId="0" xfId="0" applyFill="1"/>
    <xf numFmtId="0" fontId="3" fillId="0" borderId="0" xfId="2">
      <alignment horizontal="right" vertical="center" inden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erekening" xfId="18" builtinId="22" customBuiltin="1"/>
    <cellStyle name="Controlecel" xfId="20" builtinId="23" customBuiltin="1"/>
    <cellStyle name="Datum" xfId="6" xr:uid="{00000000-0005-0000-0000-00001A000000}"/>
    <cellStyle name="Gekoppelde cel" xfId="19" builtinId="24" customBuiltin="1"/>
    <cellStyle name="Goed" xfId="13" builtinId="26" customBuiltin="1"/>
    <cellStyle name="Invoer" xfId="16" builtinId="20" customBuiltin="1"/>
    <cellStyle name="Komma" xfId="8" builtinId="3" customBuiltin="1"/>
    <cellStyle name="Komma [0]" xfId="7" builtinId="6" customBuiltin="1"/>
    <cellStyle name="Kop 1" xfId="1" builtinId="16" customBuiltin="1"/>
    <cellStyle name="Kop 2" xfId="2" builtinId="17" customBuiltin="1"/>
    <cellStyle name="Kop 3" xfId="4" builtinId="18" customBuiltin="1"/>
    <cellStyle name="Kop 4" xfId="12" builtinId="19" customBuiltin="1"/>
    <cellStyle name="Neutraal" xfId="15" builtinId="28" customBuiltin="1"/>
    <cellStyle name="Notitie" xfId="22" builtinId="10" customBuiltin="1"/>
    <cellStyle name="Ongeldig" xfId="14" builtinId="27" customBuiltin="1"/>
    <cellStyle name="Procent" xfId="11" builtinId="5" customBuiltin="1"/>
    <cellStyle name="Standaard" xfId="0" builtinId="0" customBuiltin="1"/>
    <cellStyle name="Titel" xfId="3" builtinId="15" customBuiltin="1"/>
    <cellStyle name="Totaal" xfId="23" builtinId="25" customBuiltin="1"/>
    <cellStyle name="Uitvoer" xfId="17" builtinId="21" customBuiltin="1"/>
    <cellStyle name="Valuta" xfId="9" builtinId="4" customBuiltin="1"/>
    <cellStyle name="Valuta [0]" xfId="10" builtinId="7" customBuiltin="1"/>
    <cellStyle name="Verklarende tekst" xfId="5" builtinId="53" customBuiltin="1"/>
    <cellStyle name="Waarschuwingstekst" xfId="21" builtinId="11" customBuiltin="1"/>
  </cellStyles>
  <dxfs count="21">
    <dxf>
      <numFmt numFmtId="168" formatCode="m/d/yyyy"/>
    </dxf>
    <dxf>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bottom" textRotation="0" wrapText="0" indent="0" justifyLastLine="0" shrinkToFit="0" readingOrder="0"/>
    </dxf>
    <dxf>
      <numFmt numFmtId="0" formatCode="General"/>
      <fill>
        <patternFill patternType="none">
          <fgColor indexed="64"/>
          <bgColor indexed="65"/>
        </patternFill>
      </fill>
    </dxf>
    <dxf>
      <fill>
        <patternFill patternType="none">
          <fgColor indexed="64"/>
          <bgColor indexed="65"/>
        </patternFill>
      </fill>
    </dxf>
    <dxf>
      <numFmt numFmtId="0" formatCode="General"/>
      <fill>
        <patternFill patternType="none">
          <fgColor indexed="64"/>
          <bgColor indexed="65"/>
        </patternFill>
      </fill>
      <alignment horizontal="general" vertical="bottom" textRotation="0" wrapText="1" indent="0" justifyLastLine="0" shrinkToFit="0" readingOrder="0"/>
    </dxf>
    <dxf>
      <numFmt numFmtId="0" formatCode="General"/>
    </dxf>
    <dxf>
      <numFmt numFmtId="19" formatCode="d/m/yyyy"/>
    </dxf>
    <dxf>
      <numFmt numFmtId="0" formatCode="General"/>
    </dxf>
    <dxf>
      <numFmt numFmtId="0" formatCode="General"/>
    </dxf>
    <dxf>
      <numFmt numFmtId="0" formatCode="General"/>
      <alignment horizontal="general" vertical="bottom" textRotation="0" wrapText="1" indent="0" justifyLastLine="0" shrinkToFit="0" readingOrder="0"/>
    </dxf>
    <dxf>
      <fill>
        <patternFill>
          <bgColor theme="7"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ill>
        <patternFill patternType="solid">
          <fgColor theme="5" tint="0.79998168889431442"/>
          <bgColor theme="5" tint="0.79998168889431442"/>
        </patternFill>
      </fill>
    </dxf>
    <dxf>
      <font>
        <color theme="5" tint="-0.499984740745262"/>
      </font>
      <fill>
        <patternFill patternType="solid">
          <fgColor theme="5" tint="0.79995117038483843"/>
          <bgColor theme="0" tint="-4.9989318521683403E-2"/>
        </patternFill>
      </fill>
    </dxf>
    <dxf>
      <fill>
        <patternFill>
          <bgColor theme="0" tint="-4.9989318521683403E-2"/>
        </patternFill>
      </fill>
    </dxf>
    <dxf>
      <font>
        <b/>
        <color theme="5" tint="-0.249977111117893"/>
      </font>
      <border>
        <bottom style="thin">
          <color theme="5" tint="-0.24994659260841701"/>
        </bottom>
      </border>
    </dxf>
    <dxf>
      <font>
        <color theme="5" tint="-0.499984740745262"/>
      </font>
      <border>
        <top style="thin">
          <color theme="5" tint="-0.24994659260841701"/>
        </top>
        <bottom style="thin">
          <color theme="5" tint="-0.24994659260841701"/>
        </bottom>
      </border>
    </dxf>
  </dxfs>
  <tableStyles count="1" defaultTableStyle="Date Tracking Gantt Chart" defaultPivotStyle="PivotStyleLight16">
    <tableStyle name="Date Tracking Gantt Chart" pivot="0" count="5" xr9:uid="{00000000-0011-0000-FFFF-FFFF00000000}">
      <tableStyleElement type="wholeTable" dxfId="20"/>
      <tableStyleElement type="headerRow" dxfId="19"/>
      <tableStyleElement type="firstColumn" dxfId="18"/>
      <tableStyleElement type="firstRowStripe" dxfId="17"/>
      <tableStyleElement type="firstColumnStripe"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19050" cap="rnd">
              <a:noFill/>
              <a:round/>
            </a:ln>
            <a:effectLst/>
          </c:spPr>
          <c:marker>
            <c:symbol val="circle"/>
            <c:size val="5"/>
            <c:spPr>
              <a:noFill/>
              <a:ln w="9525">
                <a:noFill/>
              </a:ln>
              <a:effectLst/>
            </c:spPr>
          </c:marker>
          <c:dLbls>
            <c:dLbl>
              <c:idx val="0"/>
              <c:tx>
                <c:rich>
                  <a:bodyPr/>
                  <a:lstStyle/>
                  <a:p>
                    <a:fld id="{70BD90FB-0D1A-40B9-BA4D-ADE149D60B99}"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CF3-4D6B-A363-E3E4CAC6EE6E}"/>
                </c:ext>
              </c:extLst>
            </c:dLbl>
            <c:dLbl>
              <c:idx val="1"/>
              <c:tx>
                <c:rich>
                  <a:bodyPr/>
                  <a:lstStyle/>
                  <a:p>
                    <a:fld id="{8D2A6718-04EF-411D-987E-1E4EE82C1DE6}"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C258-4D68-8033-F69DE42A83B5}"/>
                </c:ext>
              </c:extLst>
            </c:dLbl>
            <c:dLbl>
              <c:idx val="2"/>
              <c:tx>
                <c:rich>
                  <a:bodyPr/>
                  <a:lstStyle/>
                  <a:p>
                    <a:fld id="{84AEE6BA-DAF6-4EE0-BD93-71E3E2DADB55}"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C258-4D68-8033-F69DE42A83B5}"/>
                </c:ext>
              </c:extLst>
            </c:dLbl>
            <c:dLbl>
              <c:idx val="3"/>
              <c:tx>
                <c:rich>
                  <a:bodyPr/>
                  <a:lstStyle/>
                  <a:p>
                    <a:fld id="{74428061-1A64-44EB-9B6D-9026E34A5DB1}"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258-4D68-8033-F69DE42A83B5}"/>
                </c:ext>
              </c:extLst>
            </c:dLbl>
            <c:dLbl>
              <c:idx val="4"/>
              <c:tx>
                <c:rich>
                  <a:bodyPr/>
                  <a:lstStyle/>
                  <a:p>
                    <a:fld id="{AF4B6650-6C56-4D3A-A681-CEE69687B33A}"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258-4D68-8033-F69DE42A83B5}"/>
                </c:ext>
              </c:extLst>
            </c:dLbl>
            <c:dLbl>
              <c:idx val="5"/>
              <c:tx>
                <c:rich>
                  <a:bodyPr/>
                  <a:lstStyle/>
                  <a:p>
                    <a:fld id="{C143496D-2122-46ED-979A-949202ECF0CD}"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258-4D68-8033-F69DE42A83B5}"/>
                </c:ext>
              </c:extLst>
            </c:dLbl>
            <c:dLbl>
              <c:idx val="6"/>
              <c:tx>
                <c:rich>
                  <a:bodyPr/>
                  <a:lstStyle/>
                  <a:p>
                    <a:fld id="{7FE4F03F-EB2B-4275-AB79-31E73998A021}"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258-4D68-8033-F69DE42A83B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2">
                        <a:lumMod val="60000"/>
                        <a:lumOff val="40000"/>
                      </a:schemeClr>
                    </a:solidFill>
                    <a:latin typeface="+mn-lt"/>
                    <a:ea typeface="+mn-ea"/>
                    <a:cs typeface="+mn-cs"/>
                  </a:defRPr>
                </a:pPr>
                <a:endParaRPr lang="nl-N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x"/>
            <c:errBarType val="plus"/>
            <c:errValType val="cust"/>
            <c:noEndCap val="1"/>
            <c:plus>
              <c:numRef>
                <c:f>'Dyn. grafiekgegevens verborgen'!$D$15:$D$21</c:f>
                <c:numCache>
                  <c:formatCode>General</c:formatCode>
                  <c:ptCount val="7"/>
                  <c:pt idx="0">
                    <c:v>2</c:v>
                  </c:pt>
                  <c:pt idx="1">
                    <c:v>2</c:v>
                  </c:pt>
                  <c:pt idx="2">
                    <c:v>6</c:v>
                  </c:pt>
                  <c:pt idx="3">
                    <c:v>8</c:v>
                  </c:pt>
                  <c:pt idx="4">
                    <c:v>7</c:v>
                  </c:pt>
                  <c:pt idx="5">
                    <c:v>3</c:v>
                  </c:pt>
                  <c:pt idx="6">
                    <c:v>16</c:v>
                  </c:pt>
                </c:numCache>
              </c:numRef>
            </c:plus>
            <c:minus>
              <c:numLit>
                <c:formatCode>General</c:formatCode>
                <c:ptCount val="1"/>
                <c:pt idx="0">
                  <c:v>1</c:v>
                </c:pt>
              </c:numLit>
            </c:minus>
            <c:spPr>
              <a:noFill/>
              <a:ln w="101600" cap="flat" cmpd="sng" algn="ctr">
                <a:solidFill>
                  <a:schemeClr val="accent2">
                    <a:lumMod val="60000"/>
                    <a:lumOff val="40000"/>
                  </a:schemeClr>
                </a:solidFill>
                <a:round/>
              </a:ln>
              <a:effectLst/>
            </c:spPr>
          </c:errBars>
          <c:xVal>
            <c:numRef>
              <c:f>'Dyn. grafiekgegevens verborgen'!$C$15:$C$21</c:f>
              <c:numCache>
                <c:formatCode>m/d/yyyy</c:formatCode>
                <c:ptCount val="7"/>
                <c:pt idx="0">
                  <c:v>43327</c:v>
                </c:pt>
                <c:pt idx="1">
                  <c:v>43328</c:v>
                </c:pt>
                <c:pt idx="2">
                  <c:v>43328</c:v>
                </c:pt>
                <c:pt idx="3">
                  <c:v>43329</c:v>
                </c:pt>
                <c:pt idx="4">
                  <c:v>43336</c:v>
                </c:pt>
                <c:pt idx="5">
                  <c:v>43340</c:v>
                </c:pt>
                <c:pt idx="6">
                  <c:v>43343</c:v>
                </c:pt>
              </c:numCache>
            </c:numRef>
          </c:xVal>
          <c:yVal>
            <c:numRef>
              <c:f>'Dyn. grafiekgegevens verborgen'!$E$15:$E$21</c:f>
              <c:numCache>
                <c:formatCode>General</c:formatCode>
                <c:ptCount val="7"/>
                <c:pt idx="0">
                  <c:v>8</c:v>
                </c:pt>
                <c:pt idx="1">
                  <c:v>7</c:v>
                </c:pt>
                <c:pt idx="2">
                  <c:v>6</c:v>
                </c:pt>
                <c:pt idx="3">
                  <c:v>5</c:v>
                </c:pt>
                <c:pt idx="4">
                  <c:v>4</c:v>
                </c:pt>
                <c:pt idx="5">
                  <c:v>3</c:v>
                </c:pt>
                <c:pt idx="6">
                  <c:v>2</c:v>
                </c:pt>
              </c:numCache>
            </c:numRef>
          </c:yVal>
          <c:smooth val="0"/>
          <c:extLst>
            <c:ext xmlns:c15="http://schemas.microsoft.com/office/drawing/2012/chart" uri="{02D57815-91ED-43cb-92C2-25804820EDAC}">
              <c15:datalabelsRange>
                <c15:f>'Dyn. grafiekgegevens verborgen'!$B$15:$B$21</c15:f>
                <c15:dlblRangeCache>
                  <c:ptCount val="7"/>
                  <c:pt idx="0">
                    <c:v>Activiteit 1</c:v>
                  </c:pt>
                  <c:pt idx="1">
                    <c:v>Activiteit 2</c:v>
                  </c:pt>
                  <c:pt idx="2">
                    <c:v>Activiteit 3</c:v>
                  </c:pt>
                  <c:pt idx="3">
                    <c:v>Activiteit 4</c:v>
                  </c:pt>
                  <c:pt idx="4">
                    <c:v>Activiteit 5</c:v>
                  </c:pt>
                  <c:pt idx="5">
                    <c:v>Activiteit 6</c:v>
                  </c:pt>
                  <c:pt idx="6">
                    <c:v>Activiteit 7</c:v>
                  </c:pt>
                </c15:dlblRangeCache>
              </c15:datalabelsRange>
            </c:ext>
            <c:ext xmlns:c16="http://schemas.microsoft.com/office/drawing/2014/chart" uri="{C3380CC4-5D6E-409C-BE32-E72D297353CC}">
              <c16:uniqueId val="{0000000A-CCF3-4D6B-A363-E3E4CAC6EE6E}"/>
            </c:ext>
          </c:extLst>
        </c:ser>
        <c:ser>
          <c:idx val="1"/>
          <c:order val="1"/>
          <c:tx>
            <c:strRef>
              <c:f>'Dyn. grafiekgegevens verborgen'!$B$2</c:f>
              <c:strCache>
                <c:ptCount val="1"/>
                <c:pt idx="0">
                  <c:v>Vandaag</c:v>
                </c:pt>
              </c:strCache>
            </c:strRef>
          </c:tx>
          <c:spPr>
            <a:ln w="25400" cap="rnd">
              <a:noFill/>
              <a:round/>
            </a:ln>
            <a:effectLst/>
          </c:spPr>
          <c:marker>
            <c:symbol val="circle"/>
            <c:size val="5"/>
            <c:spPr>
              <a:noFill/>
              <a:ln w="9525">
                <a:noFill/>
              </a:ln>
              <a:effectLst/>
            </c:spPr>
          </c:marker>
          <c:dLbls>
            <c:dLbl>
              <c:idx val="0"/>
              <c:tx>
                <c:rich>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fld id="{EA8B3EE0-DB9B-40F4-942A-CEBCCD72785C}" type="CELLRANGE">
                      <a:rPr lang="en-US"/>
                      <a:pPr>
                        <a:defRPr sz="1100">
                          <a:solidFill>
                            <a:schemeClr val="bg2"/>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2"/>
                      </a:solidFill>
                      <a:latin typeface="+mn-lt"/>
                      <a:ea typeface="+mn-ea"/>
                      <a:cs typeface="+mn-cs"/>
                    </a:defRPr>
                  </a:pPr>
                  <a:endParaRPr lang="nl-NL"/>
                </a:p>
              </c:txPr>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CCF3-4D6B-A363-E3E4CAC6EE6E}"/>
                </c:ext>
              </c:extLst>
            </c:dLbl>
            <c:dLbl>
              <c:idx val="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CF3-4D6B-A363-E3E4CAC6EE6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nl-N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errBars>
            <c:errDir val="y"/>
            <c:errBarType val="minus"/>
            <c:errValType val="percentage"/>
            <c:noEndCap val="0"/>
            <c:val val="100"/>
            <c:spPr>
              <a:noFill/>
              <a:ln w="25400" cap="flat" cmpd="sng" algn="ctr">
                <a:solidFill>
                  <a:schemeClr val="bg2"/>
                </a:solidFill>
                <a:prstDash val="solid"/>
                <a:miter lim="800000"/>
              </a:ln>
              <a:effectLst/>
            </c:spPr>
          </c:errBars>
          <c:xVal>
            <c:numRef>
              <c:f>'Dyn. grafiekgegevens verborgen'!$B$4:$B$5</c:f>
              <c:numCache>
                <c:formatCode>m/d/yyyy</c:formatCode>
                <c:ptCount val="2"/>
                <c:pt idx="0">
                  <c:v>43328</c:v>
                </c:pt>
                <c:pt idx="1">
                  <c:v>43328</c:v>
                </c:pt>
              </c:numCache>
            </c:numRef>
          </c:xVal>
          <c:yVal>
            <c:numRef>
              <c:f>'Dyn. grafiekgegevens verborgen'!$C$4:$C$5</c:f>
              <c:numCache>
                <c:formatCode>General</c:formatCode>
                <c:ptCount val="2"/>
                <c:pt idx="0">
                  <c:v>9</c:v>
                </c:pt>
                <c:pt idx="1">
                  <c:v>9</c:v>
                </c:pt>
              </c:numCache>
            </c:numRef>
          </c:yVal>
          <c:smooth val="0"/>
          <c:extLst>
            <c:ext xmlns:c15="http://schemas.microsoft.com/office/drawing/2012/chart" uri="{02D57815-91ED-43cb-92C2-25804820EDAC}">
              <c15:datalabelsRange>
                <c15:f>'Dyn. grafiekgegevens verborgen'!$B$2</c15:f>
                <c15:dlblRangeCache>
                  <c:ptCount val="1"/>
                  <c:pt idx="0">
                    <c:v>Vandaag</c:v>
                  </c:pt>
                </c15:dlblRangeCache>
              </c15:datalabelsRange>
            </c:ext>
            <c:ext xmlns:c16="http://schemas.microsoft.com/office/drawing/2014/chart" uri="{C3380CC4-5D6E-409C-BE32-E72D297353CC}">
              <c16:uniqueId val="{00000011-CCF3-4D6B-A363-E3E4CAC6EE6E}"/>
            </c:ext>
          </c:extLst>
        </c:ser>
        <c:ser>
          <c:idx val="2"/>
          <c:order val="2"/>
          <c:spPr>
            <a:ln w="25400" cap="rnd">
              <a:noFill/>
              <a:round/>
            </a:ln>
            <a:effectLst/>
          </c:spPr>
          <c:marker>
            <c:symbol val="circle"/>
            <c:size val="5"/>
            <c:spPr>
              <a:solidFill>
                <a:schemeClr val="accent6"/>
              </a:solidFill>
              <a:ln w="9525" cap="rnd">
                <a:noFill/>
              </a:ln>
              <a:effectLst/>
            </c:spPr>
          </c:marker>
          <c:dLbls>
            <c:dLbl>
              <c:idx val="0"/>
              <c:tx>
                <c:rich>
                  <a:bodyPr/>
                  <a:lstStyle/>
                  <a:p>
                    <a:fld id="{5181CE12-EBBB-43EC-B60D-595AD3FF8E13}" type="CELLRANGE">
                      <a:rPr lang="en-US"/>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CF3-4D6B-A363-E3E4CAC6EE6E}"/>
                </c:ext>
              </c:extLst>
            </c:dLbl>
            <c:dLbl>
              <c:idx val="1"/>
              <c:tx>
                <c:rich>
                  <a:bodyPr/>
                  <a:lstStyle/>
                  <a:p>
                    <a:fld id="{F8BB60E7-A12F-4B32-A920-159B7E971CAD}"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258-4D68-8033-F69DE42A83B5}"/>
                </c:ext>
              </c:extLst>
            </c:dLbl>
            <c:dLbl>
              <c:idx val="2"/>
              <c:tx>
                <c:rich>
                  <a:bodyPr/>
                  <a:lstStyle/>
                  <a:p>
                    <a:fld id="{746ADA5D-0CB7-4E91-85E4-603589224903}"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258-4D68-8033-F69DE42A83B5}"/>
                </c:ext>
              </c:extLst>
            </c:dLbl>
            <c:dLbl>
              <c:idx val="3"/>
              <c:tx>
                <c:rich>
                  <a:bodyPr/>
                  <a:lstStyle/>
                  <a:p>
                    <a:fld id="{DF87F32D-D212-47BB-9170-F60C94596521}"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258-4D68-8033-F69DE42A83B5}"/>
                </c:ext>
              </c:extLst>
            </c:dLbl>
            <c:dLbl>
              <c:idx val="4"/>
              <c:tx>
                <c:rich>
                  <a:bodyPr/>
                  <a:lstStyle/>
                  <a:p>
                    <a:fld id="{ECE69648-4FAD-4F3D-AAE3-BAD8E9F85F9D}"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258-4D68-8033-F69DE42A83B5}"/>
                </c:ext>
              </c:extLst>
            </c:dLbl>
            <c:dLbl>
              <c:idx val="5"/>
              <c:tx>
                <c:rich>
                  <a:bodyPr/>
                  <a:lstStyle/>
                  <a:p>
                    <a:fld id="{1624C512-C514-4523-AA0E-8FABE7B347DF}"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258-4D68-8033-F69DE42A83B5}"/>
                </c:ext>
              </c:extLst>
            </c:dLbl>
            <c:dLbl>
              <c:idx val="6"/>
              <c:tx>
                <c:rich>
                  <a:bodyPr/>
                  <a:lstStyle/>
                  <a:p>
                    <a:fld id="{C972E1BE-AC57-4A78-B5B2-6BDCF3F1D22F}"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258-4D68-8033-F69DE42A83B5}"/>
                </c:ext>
              </c:extLst>
            </c:dLbl>
            <c:dLbl>
              <c:idx val="7"/>
              <c:tx>
                <c:rich>
                  <a:bodyPr/>
                  <a:lstStyle/>
                  <a:p>
                    <a:fld id="{C8CB9FC7-7343-438B-BFFA-6B664E150277}"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258-4D68-8033-F69DE42A83B5}"/>
                </c:ext>
              </c:extLst>
            </c:dLbl>
            <c:dLbl>
              <c:idx val="8"/>
              <c:tx>
                <c:rich>
                  <a:bodyPr/>
                  <a:lstStyle/>
                  <a:p>
                    <a:fld id="{D05174D5-3DA4-46E1-8232-F99957E9B5C0}"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258-4D68-8033-F69DE42A83B5}"/>
                </c:ext>
              </c:extLst>
            </c:dLbl>
            <c:dLbl>
              <c:idx val="9"/>
              <c:tx>
                <c:rich>
                  <a:bodyPr/>
                  <a:lstStyle/>
                  <a:p>
                    <a:fld id="{C5142967-1D90-47B0-9E3C-8699441EAAAB}"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258-4D68-8033-F69DE42A83B5}"/>
                </c:ext>
              </c:extLst>
            </c:dLbl>
            <c:dLbl>
              <c:idx val="10"/>
              <c:tx>
                <c:rich>
                  <a:bodyPr/>
                  <a:lstStyle/>
                  <a:p>
                    <a:fld id="{B7F9A9AD-AC5E-4AA9-8852-9E49EB7469AD}"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C258-4D68-8033-F69DE42A83B5}"/>
                </c:ext>
              </c:extLst>
            </c:dLbl>
            <c:dLbl>
              <c:idx val="11"/>
              <c:tx>
                <c:rich>
                  <a:bodyPr/>
                  <a:lstStyle/>
                  <a:p>
                    <a:fld id="{AB1016E7-7426-4F9E-AD9E-A8BC3BFBD489}"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258-4D68-8033-F69DE42A83B5}"/>
                </c:ext>
              </c:extLst>
            </c:dLbl>
            <c:dLbl>
              <c:idx val="12"/>
              <c:tx>
                <c:rich>
                  <a:bodyPr/>
                  <a:lstStyle/>
                  <a:p>
                    <a:fld id="{13ED96FE-FCF5-4AF9-A831-01CEEE418199}"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C258-4D68-8033-F69DE42A83B5}"/>
                </c:ext>
              </c:extLst>
            </c:dLbl>
            <c:dLbl>
              <c:idx val="13"/>
              <c:tx>
                <c:rich>
                  <a:bodyPr/>
                  <a:lstStyle/>
                  <a:p>
                    <a:fld id="{A4FBEB47-1D4C-4BF7-8367-4AFD96C157C0}"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258-4D68-8033-F69DE42A83B5}"/>
                </c:ext>
              </c:extLst>
            </c:dLbl>
            <c:dLbl>
              <c:idx val="14"/>
              <c:tx>
                <c:rich>
                  <a:bodyPr/>
                  <a:lstStyle/>
                  <a:p>
                    <a:fld id="{47E7C568-4185-44C6-957A-79B2337C67F2}" type="CELLRANGE">
                      <a:rPr lang="nl-NL"/>
                      <a:pPr/>
                      <a:t>[CELLRANGE]</a:t>
                    </a:fld>
                    <a:endParaRPr lang="nl-NL"/>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C258-4D68-8033-F69DE42A83B5}"/>
                </c:ext>
              </c:extLst>
            </c:dLbl>
            <c:dLbl>
              <c:idx val="15"/>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16-4FC6-AE94-903701FF51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accent6"/>
                    </a:solidFill>
                    <a:latin typeface="+mn-lt"/>
                    <a:ea typeface="+mn-ea"/>
                    <a:cs typeface="+mn-cs"/>
                  </a:defRPr>
                </a:pPr>
                <a:endParaRPr lang="nl-NL"/>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'Dyn. grafiekgegevens verborgen'!$H$18:$H$32</c:f>
              <c:numCache>
                <c:formatCode>m/d/yyyy</c:formatCode>
                <c:ptCount val="15"/>
                <c:pt idx="0">
                  <c:v>43337</c:v>
                </c:pt>
                <c:pt idx="1">
                  <c:v>43342</c:v>
                </c:pt>
                <c:pt idx="2">
                  <c:v>43342</c:v>
                </c:pt>
                <c:pt idx="3">
                  <c:v>43342</c:v>
                </c:pt>
                <c:pt idx="4">
                  <c:v>43342</c:v>
                </c:pt>
                <c:pt idx="5">
                  <c:v>43342</c:v>
                </c:pt>
                <c:pt idx="6">
                  <c:v>43342</c:v>
                </c:pt>
                <c:pt idx="7">
                  <c:v>43342</c:v>
                </c:pt>
                <c:pt idx="8">
                  <c:v>43342</c:v>
                </c:pt>
                <c:pt idx="9">
                  <c:v>43342</c:v>
                </c:pt>
                <c:pt idx="10">
                  <c:v>43342</c:v>
                </c:pt>
                <c:pt idx="11">
                  <c:v>43342</c:v>
                </c:pt>
                <c:pt idx="12">
                  <c:v>43342</c:v>
                </c:pt>
                <c:pt idx="13">
                  <c:v>43342</c:v>
                </c:pt>
                <c:pt idx="14">
                  <c:v>43342</c:v>
                </c:pt>
              </c:numCache>
            </c:numRef>
          </c:xVal>
          <c:yVal>
            <c:numRef>
              <c:f>'Dyn. grafiekgegevens verborgen'!$I$18:$I$33</c:f>
              <c:numCache>
                <c:formatCode>General</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yVal>
          <c:smooth val="0"/>
          <c:extLst>
            <c:ext xmlns:c15="http://schemas.microsoft.com/office/drawing/2012/chart" uri="{02D57815-91ED-43cb-92C2-25804820EDAC}">
              <c15:datalabelsRange>
                <c15:f>'Dyn. grafiekgegevens verborgen'!$G$18:$G$33</c15:f>
                <c15:dlblRangeCache>
                  <c:ptCount val="16"/>
                  <c:pt idx="0">
                    <c:v>Mijlpaal 1</c:v>
                  </c:pt>
                </c15:dlblRangeCache>
              </c15:datalabelsRange>
            </c:ext>
            <c:ext xmlns:c16="http://schemas.microsoft.com/office/drawing/2014/chart" uri="{C3380CC4-5D6E-409C-BE32-E72D297353CC}">
              <c16:uniqueId val="{00000017-CCF3-4D6B-A363-E3E4CAC6EE6E}"/>
            </c:ext>
          </c:extLst>
        </c:ser>
        <c:dLbls>
          <c:dLblPos val="t"/>
          <c:showLegendKey val="0"/>
          <c:showVal val="1"/>
          <c:showCatName val="0"/>
          <c:showSerName val="0"/>
          <c:showPercent val="0"/>
          <c:showBubbleSize val="0"/>
        </c:dLbls>
        <c:axId val="848632160"/>
        <c:axId val="848620736"/>
      </c:scatterChart>
      <c:valAx>
        <c:axId val="848632160"/>
        <c:scaling>
          <c:orientation val="minMax"/>
        </c:scaling>
        <c:delete val="0"/>
        <c:axPos val="b"/>
        <c:majorGridlines>
          <c:spPr>
            <a:ln w="9525" cap="flat" cmpd="sng" algn="ctr">
              <a:solidFill>
                <a:schemeClr val="tx2"/>
              </a:solidFill>
              <a:round/>
            </a:ln>
            <a:effectLst/>
          </c:spPr>
        </c:majorGridlines>
        <c:numFmt formatCode="m/d/yyyy" sourceLinked="1"/>
        <c:majorTickMark val="none"/>
        <c:minorTickMark val="none"/>
        <c:tickLblPos val="nextTo"/>
        <c:spPr>
          <a:noFill/>
          <a:ln w="101600" cap="flat" cmpd="sng" algn="ctr">
            <a:solidFill>
              <a:schemeClr val="accent6"/>
            </a:solidFill>
            <a:round/>
          </a:ln>
          <a:effectLst/>
        </c:spPr>
        <c:txPr>
          <a:bodyPr rot="-1800000" spcFirstLastPara="1" vertOverflow="ellipsis" wrap="square" anchor="ctr" anchorCtr="1"/>
          <a:lstStyle/>
          <a:p>
            <a:pPr>
              <a:defRPr sz="1100" b="0" i="0" u="none" strike="noStrike" kern="1200" baseline="0">
                <a:solidFill>
                  <a:schemeClr val="accent6"/>
                </a:solidFill>
                <a:latin typeface="+mn-lt"/>
                <a:ea typeface="+mn-ea"/>
                <a:cs typeface="+mn-cs"/>
              </a:defRPr>
            </a:pPr>
            <a:endParaRPr lang="nl-NL"/>
          </a:p>
        </c:txPr>
        <c:crossAx val="848620736"/>
        <c:crosses val="autoZero"/>
        <c:crossBetween val="midCat"/>
        <c:majorUnit val="5"/>
      </c:valAx>
      <c:valAx>
        <c:axId val="848620736"/>
        <c:scaling>
          <c:orientation val="minMax"/>
        </c:scaling>
        <c:delete val="1"/>
        <c:axPos val="l"/>
        <c:numFmt formatCode="General" sourceLinked="1"/>
        <c:majorTickMark val="none"/>
        <c:minorTickMark val="none"/>
        <c:tickLblPos val="none"/>
        <c:crossAx val="8486321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tx1"/>
    </a:solidFill>
    <a:ln w="9525" cap="flat" cmpd="sng" algn="ctr">
      <a:noFill/>
      <a:round/>
    </a:ln>
    <a:effectLst/>
  </c:spPr>
  <c:txPr>
    <a:bodyPr/>
    <a:lstStyle/>
    <a:p>
      <a:pPr>
        <a:defRPr/>
      </a:pPr>
      <a:endParaRPr lang="nl-N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yn. grafiekgegevens verborgen'!$B$8" horiz="1" max="10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195262</xdr:colOff>
      <xdr:row>0</xdr:row>
      <xdr:rowOff>295276</xdr:rowOff>
    </xdr:from>
    <xdr:to>
      <xdr:col>17</xdr:col>
      <xdr:colOff>609599</xdr:colOff>
      <xdr:row>2</xdr:row>
      <xdr:rowOff>2019300</xdr:rowOff>
    </xdr:to>
    <xdr:graphicFrame macro="">
      <xdr:nvGraphicFramePr>
        <xdr:cNvPr id="5" name="Grafiek 4" descr="A Gantt Chart graphing 8 tasks and milestones at a time, with a highlighted marker tracking the current date. A scrollbar above the chart allows paginating through all of the tasks and milestones in the Chart Data worksheet.">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38100</xdr:colOff>
          <xdr:row>0</xdr:row>
          <xdr:rowOff>85725</xdr:rowOff>
        </xdr:from>
        <xdr:to>
          <xdr:col>17</xdr:col>
          <xdr:colOff>609600</xdr:colOff>
          <xdr:row>0</xdr:row>
          <xdr:rowOff>266700</xdr:rowOff>
        </xdr:to>
        <xdr:sp macro="" textlink="">
          <xdr:nvSpPr>
            <xdr:cNvPr id="3074" name="Schuifbalk 2" descr="Scrollbar for scrolling through 8 tasks at a time within the Gantt Chart."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ken" displayName="Taken" ref="G5:K25" totalsRowShown="0">
  <autoFilter ref="G5:K25" xr:uid="{00000000-0009-0000-0100-000001000000}"/>
  <sortState ref="G6:J25">
    <sortCondition ref="H5:H25"/>
  </sortState>
  <tableColumns count="5">
    <tableColumn id="4" xr3:uid="{00000000-0010-0000-0000-000004000000}" name="Getal" dataDxfId="15"/>
    <tableColumn id="1" xr3:uid="{00000000-0010-0000-0000-000001000000}" name="Begindatum" dataCellStyle="Datum"/>
    <tableColumn id="2" xr3:uid="{00000000-0010-0000-0000-000002000000}" name="Einddatum" dataCellStyle="Datum"/>
    <tableColumn id="3" xr3:uid="{00000000-0010-0000-0000-000003000000}" name="Taak"/>
    <tableColumn id="5" xr3:uid="{00000000-0010-0000-0000-000005000000}" name="Duur in dagen">
      <calculatedColumnFormula>IFERROR(IF(LEN(Taken[[#This Row],[Begindatum]])=0,"",(INT(Taken[[#This Row],[Einddatum]])-INT(Taken[[#This Row],[Begindatum]]))-(INT(Taken[[#This Row],[Begindatum]])-INT(Taken[[#This Row],[Begindatum]]))+1),"")</calculatedColumnFormula>
    </tableColumn>
  </tableColumns>
  <tableStyleInfo name="Date Tracking Gantt Chart"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ijlpalen" displayName="Mijlpalen" ref="B5:E20" totalsRowShown="0">
  <autoFilter ref="B5:E20" xr:uid="{00000000-0009-0000-0100-000002000000}">
    <filterColumn colId="0" hiddenButton="1"/>
    <filterColumn colId="1" hiddenButton="1"/>
    <filterColumn colId="2" hiddenButton="1"/>
    <filterColumn colId="3" hiddenButton="1"/>
  </autoFilter>
  <sortState ref="B6:E16">
    <sortCondition ref="D6:D16"/>
  </sortState>
  <tableColumns count="4">
    <tableColumn id="5" xr3:uid="{00000000-0010-0000-0100-000005000000}" name="Getal" dataDxfId="14"/>
    <tableColumn id="3" xr3:uid="{00000000-0010-0000-0100-000003000000}" name="Positie" dataDxfId="13"/>
    <tableColumn id="1" xr3:uid="{00000000-0010-0000-0100-000001000000}" name="datum" dataCellStyle="Datum"/>
    <tableColumn id="2" xr3:uid="{00000000-0010-0000-0100-000002000000}" name="Mijlpaal"/>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Milestones to chart in the Gantt Chart graph. To chart milestones along the timeline instead of within the chart, enter 0 in the No. colum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DynamischeTaakGegevens" displayName="DynamischeTaakGegevens" ref="B14:E21" totalsRowShown="0">
  <autoFilter ref="B14:E21" xr:uid="{00000000-0009-0000-0100-000004000000}">
    <filterColumn colId="0" hiddenButton="1"/>
    <filterColumn colId="1" hiddenButton="1"/>
    <filterColumn colId="2" hiddenButton="1"/>
    <filterColumn colId="3" hiddenButton="1"/>
  </autoFilter>
  <tableColumns count="4">
    <tableColumn id="1" xr3:uid="{00000000-0010-0000-0200-000001000000}" name="Taken" dataDxfId="11">
      <calculatedColumnFormula>IFERROR(IF(LEN(OFFSET(Grafiekgegevens!$H6,ScrollingIncrement[scrolverhoging],0,1,1))=0,"",IF(OR(OFFSET(Grafiekgegevens!$I6,ScrollingIncrement[scrolverhoging],0,1,1)&lt;=$B$12,OFFSET(Grafiekgegevens!$H6,ScrollingIncrement[scrolverhoging],0,1,1)&gt;=($B$11-$D$11)),INDEX(Taken[],OFFSET(Grafiekgegevens!$G6,ScrollingIncrement[scrolverhoging],0,1,1),4),"")),"")</calculatedColumnFormula>
    </tableColumn>
    <tableColumn id="2" xr3:uid="{00000000-0010-0000-0200-000002000000}" name="Begindatum" dataCellStyle="Datum">
      <calculatedColumnFormula>IFERROR(IF(LEN(DynamischeTaakGegevens[[#This Row],[Taken]])=0,$B$11,INDEX(Taken[],OFFSET(Grafiekgegevens!$G6,ScrollingIncrement[scrolverhoging],0,1,1),2)),"")</calculatedColumnFormula>
    </tableColumn>
    <tableColumn id="3" xr3:uid="{00000000-0010-0000-0200-000003000000}" name="Taakduur in dagen" dataDxfId="10">
      <calculatedColumnFormula>IFERROR(IF(LEN(DynamischeTaakGegevens[[#This Row],[Taken]])=0,0,IF(AND(Grafiekgegevens!$H6&lt;=$B$12,Grafiekgegevens!$I6&gt;=$B$12),ABS(OFFSET(Grafiekgegevens!$H6,ScrollingIncrement[scrolverhoging],0,1,1)-$B$12)+1,OFFSET(Grafiekgegevens!$K6,ScrollingIncrement[scrolverhoging],0,1,1))),"")</calculatedColumnFormula>
    </tableColumn>
    <tableColumn id="4" xr3:uid="{00000000-0010-0000-0200-000004000000}" name="positie" dataDxfId="9">
      <calculatedColumnFormula>IFERROR(IF(LEN(DynamischeTaakGegevens[[#This Row],[Taken]])=0,"",ROW($A1)),"")</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entries for the Gantt Chart. This table will auto update based on the entries in the Scratch Table abo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VandaagHoogtepunt" displayName="VandaagHoogtepunt" ref="B3:C5" totalsRowShown="0">
  <autoFilter ref="B3:C5" xr:uid="{00000000-0009-0000-0100-000006000000}"/>
  <tableColumns count="2">
    <tableColumn id="1" xr3:uid="{00000000-0010-0000-0300-000001000000}" name="x-coördinaat Vandaag-markering" dataDxfId="8">
      <calculatedColumnFormula>IFERROR(IF(TODAY()&lt;MIN(DynamischeTaakGegevens[Begindatum]),MIN($B$11,MIN(DynamischeTaakGegevens[Begindatum])),TODAY()),TODAY())</calculatedColumnFormula>
    </tableColumn>
    <tableColumn id="2" xr3:uid="{00000000-0010-0000-0300-000002000000}" name="y-coördinaat" dataDxfId="7">
      <calculatedColumnFormula>IFERROR(IF(Track_Today="Ja",IF(TODAY()&lt;MIN(DynamischeTaakGegevens[Begindatum]),0,9),0),0)</calculatedColumnFormula>
    </tableColumn>
  </tableColumns>
  <tableStyleInfo name="Date Tracking Gantt Chart" showFirstColumn="1" showLastColumn="0" showRowStripes="1" showColumnStripes="0"/>
  <extLst>
    <ext xmlns:x14="http://schemas.microsoft.com/office/spreadsheetml/2009/9/main" uri="{504A1905-F514-4f6f-8877-14C23A59335A}">
      <x14:table altTextSummary="This table creates a line in the Gantt chart that shows where today is relative to the timeli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DynamischeMilestoneGegevens" displayName="DynamischeMilestoneGegevens" ref="G17:I32" totalsRowShown="0">
  <autoFilter ref="G17:I32" xr:uid="{00000000-0009-0000-0100-000008000000}">
    <filterColumn colId="0" hiddenButton="1"/>
    <filterColumn colId="1" hiddenButton="1"/>
    <filterColumn colId="2" hiddenButton="1"/>
  </autoFilter>
  <tableColumns count="3">
    <tableColumn id="1" xr3:uid="{00000000-0010-0000-0400-000001000000}" name="Mijlpalen" dataDxfId="6">
      <calculatedColumnFormula>IFERROR(IF(LEN(Grafiekgegevens!D6)=0,"",IF(AND(Grafiekgegevens!D6&lt;=$B$12,Grafiekgegevens!D6&gt;=$B$11-$D$11),Grafiekgegevens!E6,"")),"")</calculatedColumnFormula>
    </tableColumn>
    <tableColumn id="4" xr3:uid="{00000000-0010-0000-0400-000004000000}" name="Datum" dataDxfId="5" dataCellStyle="Datum">
      <calculatedColumnFormula>IFERROR(IF(LEN(DynamischeMilestoneGegevens[[#This Row],[Mijlpalen]])=0,$B$12,Grafiekgegevens!$D6),2)</calculatedColumnFormula>
    </tableColumn>
    <tableColumn id="5" xr3:uid="{00000000-0010-0000-0400-000005000000}" name="Basislijn" dataDxfId="4">
      <calculatedColumnFormula>IFERROR(IF(LEN(DynamischeMilestoneGegevens[[#This Row],[Mijlpalen]])=0,"",Grafiekgegevens!$C6),"")</calculatedColumnFormula>
    </tableColumn>
  </tableColumns>
  <tableStyleInfo name="Date Tracking Gantt Chart"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ScrollingIncrement" displayName="ScrollingIncrement" ref="B7:B8" totalsRowShown="0" headerRowDxfId="3" dataDxfId="2">
  <autoFilter ref="B7:B8" xr:uid="{00000000-0009-0000-0100-000005000000}">
    <filterColumn colId="0" hiddenButton="1"/>
  </autoFilter>
  <tableColumns count="1">
    <tableColumn id="1" xr3:uid="{00000000-0010-0000-0500-000001000000}" name="scrolverhoging" dataDxfId="1"/>
  </tableColumns>
  <tableStyleInfo name="Date Tracking Gantt Chart" showFirstColumn="1" showLastColumn="0" showRowStripes="1" showColumnStripes="0"/>
  <extLst>
    <ext xmlns:x14="http://schemas.microsoft.com/office/spreadsheetml/2009/9/main" uri="{504A1905-F514-4f6f-8877-14C23A59335A}">
      <x14:table altTextSummary="This table contains the scrolling increment for the scrollbar in the Chart Data worksheet. The number represents the scrolling page visually represented in the chart and captured in this worksheet to auto update the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grafiekBereik" displayName="grafiekBereik" ref="B10:B12" totalsRowShown="0">
  <autoFilter ref="B10:B12" xr:uid="{00000000-0009-0000-0100-000009000000}"/>
  <tableColumns count="1">
    <tableColumn id="1" xr3:uid="{00000000-0010-0000-0600-000001000000}" name="Diagrambereik" dataDxfId="0">
      <calculatedColumnFormula>IFERROR(IF(LEN(#REF!)=0,End_Date+15,MIN(#REF!)+15),TODAY())</calculatedColumnFormula>
    </tableColumn>
  </tableColumns>
  <tableStyleInfo name="Date Tracking Gantt Chart"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Leeftijdvanaf" displayName="Leeftijdvanaf" ref="D10:D11" totalsRowShown="0">
  <autoFilter ref="D10:D11" xr:uid="{00000000-0009-0000-0100-000003000000}"/>
  <tableColumns count="1">
    <tableColumn id="1" xr3:uid="{00000000-0010-0000-0700-000001000000}" name="ageoff"/>
  </tableColumns>
  <tableStyleInfo name="Date Tracking Gantt Chart" showFirstColumn="1" showLastColumn="0" showRowStripes="1" showColumnStripes="0"/>
</table>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showGridLines="0" workbookViewId="0"/>
  </sheetViews>
  <sheetFormatPr defaultRowHeight="15" x14ac:dyDescent="0.25"/>
  <cols>
    <col min="1" max="1" width="2.7109375" style="15" customWidth="1"/>
    <col min="2" max="2" width="13.7109375" customWidth="1"/>
    <col min="3" max="3" width="15.7109375" customWidth="1"/>
    <col min="4" max="4" width="14.7109375" customWidth="1"/>
    <col min="5" max="5" width="30.7109375" customWidth="1"/>
    <col min="6" max="6" width="2.7109375" customWidth="1"/>
    <col min="7" max="7" width="13.7109375" customWidth="1"/>
    <col min="8" max="8" width="15.7109375" customWidth="1"/>
    <col min="9" max="9" width="14.7109375" customWidth="1"/>
    <col min="10" max="10" width="30.7109375" customWidth="1"/>
    <col min="11" max="11" width="19.28515625" hidden="1" customWidth="1"/>
  </cols>
  <sheetData>
    <row r="1" spans="1:11" ht="50.1" customHeight="1" x14ac:dyDescent="0.25">
      <c r="A1" s="14" t="s">
        <v>0</v>
      </c>
      <c r="B1" s="16" t="s">
        <v>6</v>
      </c>
    </row>
    <row r="2" spans="1:11" ht="15.75" x14ac:dyDescent="0.25">
      <c r="A2" s="15" t="s">
        <v>1</v>
      </c>
      <c r="B2" s="27" t="s">
        <v>7</v>
      </c>
      <c r="C2" s="27"/>
      <c r="D2" s="17" t="s">
        <v>14</v>
      </c>
    </row>
    <row r="3" spans="1:11" ht="35.1" customHeight="1" x14ac:dyDescent="0.3">
      <c r="A3" s="14" t="s">
        <v>2</v>
      </c>
      <c r="B3" s="9" t="s">
        <v>8</v>
      </c>
      <c r="G3" s="13" t="s">
        <v>25</v>
      </c>
    </row>
    <row r="4" spans="1:11" ht="102.75" customHeight="1" x14ac:dyDescent="0.25">
      <c r="A4" s="14" t="s">
        <v>3</v>
      </c>
      <c r="B4" s="19" t="s">
        <v>9</v>
      </c>
      <c r="C4" s="18" t="s">
        <v>12</v>
      </c>
      <c r="D4" s="18" t="s">
        <v>15</v>
      </c>
      <c r="E4" s="18" t="s">
        <v>17</v>
      </c>
      <c r="G4" s="19" t="s">
        <v>9</v>
      </c>
      <c r="H4" s="18" t="s">
        <v>27</v>
      </c>
      <c r="I4" s="18" t="s">
        <v>29</v>
      </c>
      <c r="J4" s="18" t="s">
        <v>31</v>
      </c>
      <c r="K4" s="18" t="s">
        <v>45</v>
      </c>
    </row>
    <row r="5" spans="1:11" x14ac:dyDescent="0.25">
      <c r="A5" s="14" t="s">
        <v>79</v>
      </c>
      <c r="B5" s="6" t="s">
        <v>10</v>
      </c>
      <c r="C5" s="6" t="s">
        <v>13</v>
      </c>
      <c r="D5" s="6" t="s">
        <v>16</v>
      </c>
      <c r="E5" s="6" t="s">
        <v>18</v>
      </c>
      <c r="G5" s="6" t="s">
        <v>10</v>
      </c>
      <c r="H5" s="6" t="s">
        <v>28</v>
      </c>
      <c r="I5" s="6" t="s">
        <v>30</v>
      </c>
      <c r="J5" s="6" t="s">
        <v>32</v>
      </c>
      <c r="K5" t="s">
        <v>46</v>
      </c>
    </row>
    <row r="6" spans="1:11" x14ac:dyDescent="0.25">
      <c r="A6" s="14"/>
      <c r="B6" s="11">
        <v>1</v>
      </c>
      <c r="C6" s="21">
        <v>1</v>
      </c>
      <c r="D6" s="22">
        <f ca="1">Start_Datum+10</f>
        <v>43337</v>
      </c>
      <c r="E6" s="6" t="s">
        <v>19</v>
      </c>
      <c r="F6" s="12"/>
      <c r="G6" s="11">
        <v>1</v>
      </c>
      <c r="H6" s="22">
        <f ca="1">TODAY()-1</f>
        <v>43327</v>
      </c>
      <c r="I6" s="22">
        <f ca="1">Taken[[#This Row],[Begindatum]]+1</f>
        <v>43328</v>
      </c>
      <c r="J6" s="7" t="s">
        <v>33</v>
      </c>
      <c r="K6" s="25">
        <f ca="1">IFERROR(IF(LEN(Taken[[#This Row],[Begindatum]])=0,"",(INT(Taken[[#This Row],[Einddatum]])-INT(Taken[[#This Row],[Begindatum]]))-(INT(Taken[[#This Row],[Begindatum]])-INT(Taken[[#This Row],[Begindatum]]))+1),"")</f>
        <v>2</v>
      </c>
    </row>
    <row r="7" spans="1:11" x14ac:dyDescent="0.25">
      <c r="B7" s="11">
        <v>2</v>
      </c>
      <c r="C7" s="21">
        <v>1</v>
      </c>
      <c r="D7" s="22">
        <f ca="1">TODAY()+25</f>
        <v>43353</v>
      </c>
      <c r="E7" s="6" t="s">
        <v>20</v>
      </c>
      <c r="G7" s="11">
        <v>2</v>
      </c>
      <c r="H7" s="22">
        <f ca="1">TODAY()</f>
        <v>43328</v>
      </c>
      <c r="I7" s="22">
        <f ca="1">Taken[[#This Row],[Begindatum]]+1</f>
        <v>43329</v>
      </c>
      <c r="J7" s="7" t="s">
        <v>34</v>
      </c>
      <c r="K7" s="25">
        <f ca="1">IFERROR(IF(LEN(Taken[[#This Row],[Begindatum]])=0,"",(INT(Taken[[#This Row],[Einddatum]])-INT(Taken[[#This Row],[Begindatum]]))-(INT(Taken[[#This Row],[Begindatum]])-INT(Taken[[#This Row],[Begindatum]]))+1),"")</f>
        <v>2</v>
      </c>
    </row>
    <row r="8" spans="1:11" x14ac:dyDescent="0.25">
      <c r="B8" s="11">
        <v>3</v>
      </c>
      <c r="C8" s="21">
        <v>1</v>
      </c>
      <c r="D8" s="22">
        <f ca="1">TODAY()+35</f>
        <v>43363</v>
      </c>
      <c r="E8" s="6" t="s">
        <v>21</v>
      </c>
      <c r="G8" s="11">
        <v>3</v>
      </c>
      <c r="H8" s="22">
        <f ca="1">TODAY()</f>
        <v>43328</v>
      </c>
      <c r="I8" s="22">
        <f ca="1">Taken[[#This Row],[Begindatum]]+5</f>
        <v>43333</v>
      </c>
      <c r="J8" s="7" t="s">
        <v>35</v>
      </c>
      <c r="K8" s="25">
        <f ca="1">IFERROR(IF(LEN(Taken[[#This Row],[Begindatum]])=0,"",(INT(Taken[[#This Row],[Einddatum]])-INT(Taken[[#This Row],[Begindatum]]))-(INT(Taken[[#This Row],[Begindatum]])-INT(Taken[[#This Row],[Begindatum]]))+1),"")</f>
        <v>6</v>
      </c>
    </row>
    <row r="9" spans="1:11" x14ac:dyDescent="0.25">
      <c r="B9" s="11">
        <v>4</v>
      </c>
      <c r="C9" s="21">
        <v>1</v>
      </c>
      <c r="D9" s="22">
        <f ca="1">TODAY()+45</f>
        <v>43373</v>
      </c>
      <c r="E9" s="6" t="s">
        <v>22</v>
      </c>
      <c r="G9" s="11">
        <v>4</v>
      </c>
      <c r="H9" s="22">
        <f ca="1">TODAY()+1</f>
        <v>43329</v>
      </c>
      <c r="I9" s="22">
        <f ca="1">Taken[[#This Row],[Begindatum]]+7</f>
        <v>43336</v>
      </c>
      <c r="J9" s="7" t="s">
        <v>36</v>
      </c>
      <c r="K9" s="25">
        <f ca="1">IFERROR(IF(LEN(Taken[[#This Row],[Begindatum]])=0,"",(INT(Taken[[#This Row],[Einddatum]])-INT(Taken[[#This Row],[Begindatum]]))-(INT(Taken[[#This Row],[Begindatum]])-INT(Taken[[#This Row],[Begindatum]]))+1),"")</f>
        <v>8</v>
      </c>
    </row>
    <row r="10" spans="1:11" x14ac:dyDescent="0.25">
      <c r="B10" s="11">
        <v>5</v>
      </c>
      <c r="C10" s="21">
        <v>1</v>
      </c>
      <c r="D10" s="22">
        <f ca="1">TODAY()+60</f>
        <v>43388</v>
      </c>
      <c r="E10" s="6" t="s">
        <v>23</v>
      </c>
      <c r="G10" s="11">
        <v>5</v>
      </c>
      <c r="H10" s="22">
        <f ca="1">TODAY()+8</f>
        <v>43336</v>
      </c>
      <c r="I10" s="22">
        <f ca="1">Taken[[#This Row],[Begindatum]]+10</f>
        <v>43346</v>
      </c>
      <c r="J10" s="7" t="s">
        <v>37</v>
      </c>
      <c r="K10" s="25">
        <f ca="1">IFERROR(IF(LEN(Taken[[#This Row],[Begindatum]])=0,"",(INT(Taken[[#This Row],[Einddatum]])-INT(Taken[[#This Row],[Begindatum]]))-(INT(Taken[[#This Row],[Begindatum]])-INT(Taken[[#This Row],[Begindatum]]))+1),"")</f>
        <v>11</v>
      </c>
    </row>
    <row r="11" spans="1:11" x14ac:dyDescent="0.25">
      <c r="B11" s="11">
        <v>6</v>
      </c>
      <c r="C11" s="21">
        <v>1</v>
      </c>
      <c r="D11" s="22">
        <f ca="1">TODAY()+70</f>
        <v>43398</v>
      </c>
      <c r="E11" s="6" t="s">
        <v>24</v>
      </c>
      <c r="G11" s="11">
        <v>6</v>
      </c>
      <c r="H11" s="22">
        <f ca="1">TODAY()+12</f>
        <v>43340</v>
      </c>
      <c r="I11" s="22">
        <f ca="1">Taken[[#This Row],[Begindatum]]+30</f>
        <v>43370</v>
      </c>
      <c r="J11" s="7" t="s">
        <v>38</v>
      </c>
      <c r="K11" s="25">
        <f ca="1">IFERROR(IF(LEN(Taken[[#This Row],[Begindatum]])=0,"",(INT(Taken[[#This Row],[Einddatum]])-INT(Taken[[#This Row],[Begindatum]]))-(INT(Taken[[#This Row],[Begindatum]])-INT(Taken[[#This Row],[Begindatum]]))+1),"")</f>
        <v>31</v>
      </c>
    </row>
    <row r="12" spans="1:11" x14ac:dyDescent="0.25">
      <c r="B12" s="11"/>
      <c r="C12" s="21"/>
      <c r="D12" s="22"/>
      <c r="E12" s="6"/>
      <c r="G12" s="11">
        <v>7</v>
      </c>
      <c r="H12" s="22">
        <f ca="1">TODAY()+15</f>
        <v>43343</v>
      </c>
      <c r="I12" s="22">
        <f ca="1">Taken[[#This Row],[Begindatum]]+15</f>
        <v>43358</v>
      </c>
      <c r="J12" s="7" t="s">
        <v>39</v>
      </c>
      <c r="K12" s="25">
        <f ca="1">IFERROR(IF(LEN(Taken[[#This Row],[Begindatum]])=0,"",(INT(Taken[[#This Row],[Einddatum]])-INT(Taken[[#This Row],[Begindatum]]))-(INT(Taken[[#This Row],[Begindatum]])-INT(Taken[[#This Row],[Begindatum]]))+1),"")</f>
        <v>16</v>
      </c>
    </row>
    <row r="13" spans="1:11" x14ac:dyDescent="0.25">
      <c r="B13" s="11"/>
      <c r="C13" s="21"/>
      <c r="D13" s="22"/>
      <c r="E13" s="6"/>
      <c r="G13" s="11">
        <v>8</v>
      </c>
      <c r="H13" s="22">
        <f ca="1">TODAY()+25</f>
        <v>43353</v>
      </c>
      <c r="I13" s="22">
        <f ca="1">Taken[[#This Row],[Begindatum]]+5</f>
        <v>43358</v>
      </c>
      <c r="J13" s="7" t="s">
        <v>40</v>
      </c>
      <c r="K13" s="25">
        <f ca="1">IFERROR(IF(LEN(Taken[[#This Row],[Begindatum]])=0,"",(INT(Taken[[#This Row],[Einddatum]])-INT(Taken[[#This Row],[Begindatum]]))-(INT(Taken[[#This Row],[Begindatum]])-INT(Taken[[#This Row],[Begindatum]]))+1),"")</f>
        <v>6</v>
      </c>
    </row>
    <row r="14" spans="1:11" x14ac:dyDescent="0.25">
      <c r="B14" s="11"/>
      <c r="C14" s="21"/>
      <c r="D14" s="22"/>
      <c r="E14" s="6"/>
      <c r="G14" s="11">
        <v>9</v>
      </c>
      <c r="H14" s="22">
        <f ca="1">TODAY()+34</f>
        <v>43362</v>
      </c>
      <c r="I14" s="22">
        <f ca="1">Taken[[#This Row],[Begindatum]]+2</f>
        <v>43364</v>
      </c>
      <c r="J14" s="7" t="s">
        <v>41</v>
      </c>
      <c r="K14" s="25">
        <f ca="1">IFERROR(IF(LEN(Taken[[#This Row],[Begindatum]])=0,"",(INT(Taken[[#This Row],[Einddatum]])-INT(Taken[[#This Row],[Begindatum]]))-(INT(Taken[[#This Row],[Begindatum]])-INT(Taken[[#This Row],[Begindatum]]))+1),"")</f>
        <v>3</v>
      </c>
    </row>
    <row r="15" spans="1:11" x14ac:dyDescent="0.25">
      <c r="B15" s="11"/>
      <c r="C15" s="21"/>
      <c r="D15" s="22"/>
      <c r="E15" s="6"/>
      <c r="G15" s="11">
        <v>10</v>
      </c>
      <c r="H15" s="22">
        <f ca="1">TODAY()+40</f>
        <v>43368</v>
      </c>
      <c r="I15" s="22">
        <f ca="1">Taken[[#This Row],[Begindatum]]+30</f>
        <v>43398</v>
      </c>
      <c r="J15" s="7" t="s">
        <v>42</v>
      </c>
      <c r="K15" s="25">
        <f ca="1">IFERROR(IF(LEN(Taken[[#This Row],[Begindatum]])=0,"",(INT(Taken[[#This Row],[Einddatum]])-INT(Taken[[#This Row],[Begindatum]]))-(INT(Taken[[#This Row],[Begindatum]])-INT(Taken[[#This Row],[Begindatum]]))+1),"")</f>
        <v>31</v>
      </c>
    </row>
    <row r="16" spans="1:11" x14ac:dyDescent="0.25">
      <c r="B16" s="11"/>
      <c r="C16" s="21"/>
      <c r="D16" s="22"/>
      <c r="E16" s="6"/>
      <c r="G16" s="11">
        <v>11</v>
      </c>
      <c r="H16" s="22">
        <f ca="1">TODAY()+42</f>
        <v>43370</v>
      </c>
      <c r="I16" s="22">
        <f ca="1">Taken[[#This Row],[Begindatum]]+23</f>
        <v>43393</v>
      </c>
      <c r="J16" s="7" t="s">
        <v>43</v>
      </c>
      <c r="K16" s="25">
        <f ca="1">IFERROR(IF(LEN(Taken[[#This Row],[Begindatum]])=0,"",(INT(Taken[[#This Row],[Einddatum]])-INT(Taken[[#This Row],[Begindatum]]))-(INT(Taken[[#This Row],[Begindatum]])-INT(Taken[[#This Row],[Begindatum]]))+1),"")</f>
        <v>24</v>
      </c>
    </row>
    <row r="17" spans="1:11" x14ac:dyDescent="0.25">
      <c r="B17" s="11"/>
      <c r="C17" s="21"/>
      <c r="D17" s="22"/>
      <c r="E17" s="6"/>
      <c r="G17" s="11">
        <v>12</v>
      </c>
      <c r="H17" s="22">
        <f ca="1">TODAY()+50</f>
        <v>43378</v>
      </c>
      <c r="I17" s="22">
        <f ca="1">Taken[[#This Row],[Begindatum]]+5</f>
        <v>43383</v>
      </c>
      <c r="J17" s="7" t="s">
        <v>44</v>
      </c>
      <c r="K17" s="25">
        <f ca="1">IFERROR(IF(LEN(Taken[[#This Row],[Begindatum]])=0,"",(INT(Taken[[#This Row],[Einddatum]])-INT(Taken[[#This Row],[Begindatum]]))-(INT(Taken[[#This Row],[Begindatum]])-INT(Taken[[#This Row],[Begindatum]]))+1),"")</f>
        <v>6</v>
      </c>
    </row>
    <row r="18" spans="1:11" x14ac:dyDescent="0.25">
      <c r="B18" s="11"/>
      <c r="C18" s="21"/>
      <c r="D18" s="22"/>
      <c r="E18" s="6"/>
      <c r="G18" s="11"/>
      <c r="H18" s="22"/>
      <c r="I18" s="22"/>
      <c r="J18" s="7"/>
      <c r="K18" s="25" t="str">
        <f>IFERROR(IF(LEN(Taken[[#This Row],[Begindatum]])=0,"",(INT(Taken[[#This Row],[Einddatum]])-INT(Taken[[#This Row],[Begindatum]]))-(INT(Taken[[#This Row],[Begindatum]])-INT(Taken[[#This Row],[Begindatum]]))+1),"")</f>
        <v/>
      </c>
    </row>
    <row r="19" spans="1:11" x14ac:dyDescent="0.25">
      <c r="B19" s="11"/>
      <c r="C19" s="21"/>
      <c r="D19" s="22"/>
      <c r="E19" s="6"/>
      <c r="G19" s="11"/>
      <c r="H19" s="22"/>
      <c r="I19" s="22"/>
      <c r="J19" s="7"/>
      <c r="K19" s="25" t="str">
        <f>IFERROR(IF(LEN(Taken[[#This Row],[Begindatum]])=0,"",(INT(Taken[[#This Row],[Einddatum]])-INT(Taken[[#This Row],[Begindatum]]))-(INT(Taken[[#This Row],[Begindatum]])-INT(Taken[[#This Row],[Begindatum]]))+1),"")</f>
        <v/>
      </c>
    </row>
    <row r="20" spans="1:11" x14ac:dyDescent="0.25">
      <c r="B20" s="11"/>
      <c r="C20" s="21"/>
      <c r="D20" s="22"/>
      <c r="E20" s="6"/>
      <c r="G20" s="11"/>
      <c r="H20" s="22"/>
      <c r="I20" s="22"/>
      <c r="J20" s="7"/>
      <c r="K20" s="25" t="str">
        <f>IFERROR(IF(LEN(Taken[[#This Row],[Begindatum]])=0,"",(INT(Taken[[#This Row],[Einddatum]])-INT(Taken[[#This Row],[Begindatum]]))-(INT(Taken[[#This Row],[Begindatum]])-INT(Taken[[#This Row],[Begindatum]]))+1),"")</f>
        <v/>
      </c>
    </row>
    <row r="21" spans="1:11" x14ac:dyDescent="0.25">
      <c r="A21" s="15" t="s">
        <v>4</v>
      </c>
      <c r="B21" s="5" t="s">
        <v>11</v>
      </c>
      <c r="C21" s="5"/>
      <c r="D21" s="5"/>
      <c r="E21" s="5"/>
      <c r="G21" s="11"/>
      <c r="H21" s="22"/>
      <c r="I21" s="22"/>
      <c r="J21" s="7"/>
      <c r="K21" s="25" t="str">
        <f>IFERROR(IF(LEN(Taken[[#This Row],[Begindatum]])=0,"",(INT(Taken[[#This Row],[Einddatum]])-INT(Taken[[#This Row],[Begindatum]]))-(INT(Taken[[#This Row],[Begindatum]])-INT(Taken[[#This Row],[Begindatum]]))+1),"")</f>
        <v/>
      </c>
    </row>
    <row r="22" spans="1:11" x14ac:dyDescent="0.25">
      <c r="G22" s="11"/>
      <c r="H22" s="22"/>
      <c r="I22" s="22"/>
      <c r="J22" s="7"/>
      <c r="K22" s="25" t="str">
        <f>IFERROR(IF(LEN(Taken[[#This Row],[Begindatum]])=0,"",(INT(Taken[[#This Row],[Einddatum]])-INT(Taken[[#This Row],[Begindatum]]))-(INT(Taken[[#This Row],[Begindatum]])-INT(Taken[[#This Row],[Begindatum]]))+1),"")</f>
        <v/>
      </c>
    </row>
    <row r="23" spans="1:11" x14ac:dyDescent="0.25">
      <c r="G23" s="11"/>
      <c r="H23" s="22"/>
      <c r="I23" s="22"/>
      <c r="J23" s="7"/>
      <c r="K23" s="25" t="str">
        <f>IFERROR(IF(LEN(Taken[[#This Row],[Begindatum]])=0,"",(INT(Taken[[#This Row],[Einddatum]])-INT(Taken[[#This Row],[Begindatum]]))-(INT(Taken[[#This Row],[Begindatum]])-INT(Taken[[#This Row],[Begindatum]]))+1),"")</f>
        <v/>
      </c>
    </row>
    <row r="24" spans="1:11" x14ac:dyDescent="0.25">
      <c r="G24" s="11"/>
      <c r="H24" s="22"/>
      <c r="I24" s="22"/>
      <c r="J24" s="7"/>
      <c r="K24" s="25" t="str">
        <f>IFERROR(IF(LEN(Taken[[#This Row],[Begindatum]])=0,"",(INT(Taken[[#This Row],[Einddatum]])-INT(Taken[[#This Row],[Begindatum]]))-(INT(Taken[[#This Row],[Begindatum]])-INT(Taken[[#This Row],[Begindatum]]))+1),"")</f>
        <v/>
      </c>
    </row>
    <row r="25" spans="1:11" x14ac:dyDescent="0.25">
      <c r="G25" s="11"/>
      <c r="H25" s="22"/>
      <c r="I25" s="22"/>
      <c r="J25" s="7"/>
      <c r="K25" s="25" t="str">
        <f>IFERROR(IF(LEN(Taken[[#This Row],[Begindatum]])=0,"",(INT(Taken[[#This Row],[Einddatum]])-INT(Taken[[#This Row],[Begindatum]]))-(INT(Taken[[#This Row],[Begindatum]])-INT(Taken[[#This Row],[Begindatum]]))+1),"")</f>
        <v/>
      </c>
    </row>
    <row r="26" spans="1:11" x14ac:dyDescent="0.25">
      <c r="A26" s="15" t="s">
        <v>5</v>
      </c>
      <c r="G26" s="5" t="s">
        <v>26</v>
      </c>
      <c r="H26" s="5"/>
      <c r="I26" s="5"/>
      <c r="J26" s="5"/>
    </row>
  </sheetData>
  <mergeCells count="1">
    <mergeCell ref="B2:C2"/>
  </mergeCells>
  <dataValidations count="1">
    <dataValidation type="list" allowBlank="1" showInputMessage="1" sqref="D2" xr:uid="{00000000-0002-0000-0000-000000000000}">
      <formula1>"Ja,Nee"</formula1>
    </dataValidation>
  </dataValidations>
  <printOptions horizontalCentered="1"/>
  <pageMargins left="0.7" right="0.7" top="0.75" bottom="0.75" header="0.3" footer="0.3"/>
  <pageSetup paperSize="9" scale="61" fitToHeight="0" orientation="portrait" horizontalDpi="1200" verticalDpi="1200"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
  <sheetViews>
    <sheetView showGridLines="0" workbookViewId="0"/>
  </sheetViews>
  <sheetFormatPr defaultRowHeight="15" x14ac:dyDescent="0.25"/>
  <cols>
    <col min="1" max="1" width="2.7109375" customWidth="1"/>
    <col min="2" max="2" width="10.28515625" customWidth="1"/>
    <col min="3" max="14" width="6.7109375" customWidth="1"/>
    <col min="15" max="15" width="4.28515625" customWidth="1"/>
  </cols>
  <sheetData>
    <row r="1" spans="1:18" ht="27" customHeight="1" x14ac:dyDescent="0.25">
      <c r="A1" s="14" t="s">
        <v>47</v>
      </c>
      <c r="B1" s="26"/>
      <c r="C1" s="26"/>
      <c r="D1" s="26"/>
      <c r="E1" s="26"/>
      <c r="F1" s="26"/>
      <c r="G1" s="26"/>
      <c r="H1" s="26"/>
      <c r="I1" s="26"/>
      <c r="J1" s="26"/>
      <c r="K1" s="26"/>
      <c r="L1" s="26"/>
      <c r="M1" s="26"/>
      <c r="N1" s="26"/>
      <c r="O1" s="26"/>
      <c r="P1" s="26"/>
      <c r="Q1" s="26"/>
      <c r="R1" s="26"/>
    </row>
    <row r="2" spans="1:18" ht="255.75" customHeight="1" x14ac:dyDescent="0.25"/>
    <row r="3" spans="1:18" ht="162.4" customHeight="1" x14ac:dyDescent="0.25"/>
  </sheetData>
  <conditionalFormatting sqref="C2:O2">
    <cfRule type="expression" dxfId="12" priority="4">
      <formula>#REF!&lt;=TODAY()+7</formula>
    </cfRule>
  </conditionalFormatting>
  <printOptions horizontalCentered="1"/>
  <pageMargins left="0.25" right="0.25" top="0.75" bottom="0.75" header="0.3" footer="0.3"/>
  <pageSetup paperSize="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Schuifbalk 2">
              <controlPr defaultSize="0" autoPict="0" altText="Scrollbar for scrolling through 8 tasks at a time within the Gantt Chart.">
                <anchor moveWithCells="1">
                  <from>
                    <xdr:col>1</xdr:col>
                    <xdr:colOff>38100</xdr:colOff>
                    <xdr:row>0</xdr:row>
                    <xdr:rowOff>85725</xdr:rowOff>
                  </from>
                  <to>
                    <xdr:col>17</xdr:col>
                    <xdr:colOff>609600</xdr:colOff>
                    <xdr:row>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showGridLines="0" workbookViewId="0"/>
  </sheetViews>
  <sheetFormatPr defaultRowHeight="15" x14ac:dyDescent="0.25"/>
  <cols>
    <col min="1" max="1" width="2.7109375" style="15" customWidth="1"/>
    <col min="2" max="2" width="50.7109375" customWidth="1"/>
    <col min="3" max="3" width="15.28515625" customWidth="1"/>
    <col min="4" max="4" width="21.5703125" customWidth="1"/>
    <col min="5" max="5" width="15.7109375" customWidth="1"/>
    <col min="6" max="6" width="13" customWidth="1"/>
    <col min="7" max="7" width="50.7109375" customWidth="1"/>
    <col min="8" max="8" width="15.42578125" customWidth="1"/>
    <col min="9" max="9" width="28" customWidth="1"/>
  </cols>
  <sheetData>
    <row r="1" spans="1:7" ht="50.1" customHeight="1" x14ac:dyDescent="0.3">
      <c r="A1" s="15" t="s">
        <v>48</v>
      </c>
      <c r="B1" s="10" t="s">
        <v>56</v>
      </c>
    </row>
    <row r="2" spans="1:7" x14ac:dyDescent="0.25">
      <c r="A2" s="15" t="s">
        <v>49</v>
      </c>
      <c r="B2" s="4" t="str">
        <f ca="1">IF(TODAY()&gt;=MIN(DynamischeTaakGegevens[Begindatum]),"Vandaag","")</f>
        <v>Vandaag</v>
      </c>
      <c r="C2" t="s">
        <v>80</v>
      </c>
    </row>
    <row r="3" spans="1:7" x14ac:dyDescent="0.25">
      <c r="A3" s="15" t="s">
        <v>50</v>
      </c>
      <c r="B3" t="s">
        <v>57</v>
      </c>
      <c r="C3" t="s">
        <v>60</v>
      </c>
    </row>
    <row r="4" spans="1:7" x14ac:dyDescent="0.25">
      <c r="B4" s="2">
        <f ca="1">IFERROR(IF(TODAY()&lt;MIN(DynamischeTaakGegevens[Begindatum]),MIN($B$11,MIN(DynamischeTaakGegevens[Begindatum])),TODAY()),TODAY())</f>
        <v>43328</v>
      </c>
      <c r="C4" s="3">
        <f ca="1">IFERROR(IF(Track_Today="Ja",IF(TODAY()&lt;MIN(DynamischeTaakGegevens[Begindatum]),0,9),0),0)</f>
        <v>9</v>
      </c>
    </row>
    <row r="5" spans="1:7" x14ac:dyDescent="0.25">
      <c r="B5" s="2">
        <f ca="1">IFERROR(IF(TODAY()&lt;MIN(DynamischeTaakGegevens[Begindatum]),MIN($B$11,MIN(DynamischeTaakGegevens[Begindatum])),TODAY()),TODAY())</f>
        <v>43328</v>
      </c>
      <c r="C5" s="3">
        <f ca="1">IFERROR(IF(Track_Today="Ja",IF(TODAY()&lt;MIN(DynamischeTaakGegevens[Begindatum]),0,9),0),0)</f>
        <v>9</v>
      </c>
    </row>
    <row r="6" spans="1:7" x14ac:dyDescent="0.25">
      <c r="B6" s="3"/>
    </row>
    <row r="7" spans="1:7" x14ac:dyDescent="0.25">
      <c r="A7" s="15" t="s">
        <v>51</v>
      </c>
      <c r="B7" s="4" t="s">
        <v>58</v>
      </c>
    </row>
    <row r="8" spans="1:7" x14ac:dyDescent="0.25">
      <c r="B8" s="4">
        <v>0</v>
      </c>
    </row>
    <row r="9" spans="1:7" x14ac:dyDescent="0.25">
      <c r="B9" s="4"/>
    </row>
    <row r="10" spans="1:7" ht="15" customHeight="1" x14ac:dyDescent="0.25">
      <c r="A10" s="14" t="s">
        <v>52</v>
      </c>
      <c r="B10" t="s">
        <v>59</v>
      </c>
      <c r="D10" t="s">
        <v>61</v>
      </c>
    </row>
    <row r="11" spans="1:7" x14ac:dyDescent="0.25">
      <c r="B11" s="2">
        <f ca="1">IFERROR(IF(ScrollingIncrement[scrolverhoging]=0,Start_Datum,IF(Start_Datum+ScrollingIncrement[scrolverhoging]*15&lt;Eind_Datum,Start_Datum+ScrollingIncrement[scrolverhoging]*15,Eind_Datum-1)),"")</f>
        <v>43327</v>
      </c>
      <c r="D11">
        <v>45</v>
      </c>
    </row>
    <row r="12" spans="1:7" x14ac:dyDescent="0.25">
      <c r="B12" s="2">
        <f ca="1">IFERROR(IF($B$11+15&lt;Eind_Datum,$B$11+15,Eind_Datum),"")</f>
        <v>43342</v>
      </c>
    </row>
    <row r="14" spans="1:7" x14ac:dyDescent="0.25">
      <c r="A14" s="15" t="s">
        <v>53</v>
      </c>
      <c r="B14" t="s">
        <v>25</v>
      </c>
      <c r="C14" t="s">
        <v>28</v>
      </c>
      <c r="D14" t="s">
        <v>62</v>
      </c>
      <c r="E14" t="s">
        <v>63</v>
      </c>
      <c r="F14" s="12" t="s">
        <v>64</v>
      </c>
    </row>
    <row r="15" spans="1:7" x14ac:dyDescent="0.25">
      <c r="B15" s="1" t="str">
        <f ca="1">IFERROR(IF(LEN(OFFSET(Grafiekgegevens!$H6,ScrollingIncrement[scrolverhoging],0,1,1))=0,"",IF(OR(OFFSET(Grafiekgegevens!$I6,ScrollingIncrement[scrolverhoging],0,1,1)&lt;=$B$12,OFFSET(Grafiekgegevens!$H6,ScrollingIncrement[scrolverhoging],0,1,1)&gt;=($B$11-$D$11)),INDEX(Taken[],OFFSET(Grafiekgegevens!$G6,ScrollingIncrement[scrolverhoging],0,1,1),4),"")),"")</f>
        <v>Activiteit 1</v>
      </c>
      <c r="C15" s="24">
        <f ca="1">IFERROR(IF(LEN(DynamischeTaakGegevens[[#This Row],[Taken]])=0,$B$11,INDEX(Taken[],OFFSET(Grafiekgegevens!$G6,ScrollingIncrement[scrolverhoging],0,1,1),2)),"")</f>
        <v>43327</v>
      </c>
      <c r="D15" s="3">
        <f ca="1">IFERROR(IF(LEN(DynamischeTaakGegevens[[#This Row],[Taken]])=0,0,IF(AND(Grafiekgegevens!$H6&lt;=$B$12,Grafiekgegevens!$I6&gt;=$B$12),ABS(OFFSET(Grafiekgegevens!$H6,ScrollingIncrement[scrolverhoging],0,1,1)-$B$12)+1,OFFSET(Grafiekgegevens!$K6,ScrollingIncrement[scrolverhoging],0,1,1))),"")</f>
        <v>2</v>
      </c>
      <c r="E15">
        <f ca="1">IFERROR(IF(LEN(DynamischeTaakGegevens[[#This Row],[Taken]])=0,"",8),"")</f>
        <v>8</v>
      </c>
    </row>
    <row r="16" spans="1:7" x14ac:dyDescent="0.25">
      <c r="B16" s="1" t="str">
        <f ca="1">IFERROR(IF(LEN(OFFSET(Grafiekgegevens!$H7,ScrollingIncrement[scrolverhoging],0,1,1))=0,"",IF(OR(OFFSET(Grafiekgegevens!$I7,ScrollingIncrement[scrolverhoging],0,1,1)&lt;=$B$12,OFFSET(Grafiekgegevens!$H7,ScrollingIncrement[scrolverhoging],0,1,1)&gt;=($B$11-$D$11)),INDEX(Taken[],OFFSET(Grafiekgegevens!$G7,ScrollingIncrement[scrolverhoging],0,1,1),4),"")),"")</f>
        <v>Activiteit 2</v>
      </c>
      <c r="C16" s="24">
        <f ca="1">IFERROR(IF(LEN(DynamischeTaakGegevens[[#This Row],[Taken]])=0,$B$11,INDEX(Taken[],OFFSET(Grafiekgegevens!$G7,ScrollingIncrement[scrolverhoging],0,1,1),2)),"")</f>
        <v>43328</v>
      </c>
      <c r="D16" s="3">
        <f ca="1">IFERROR(IF(LEN(DynamischeTaakGegevens[[#This Row],[Taken]])=0,0,IF(AND(Grafiekgegevens!$H7&lt;=$B$12,Grafiekgegevens!$I7&gt;=$B$12),ABS(OFFSET(Grafiekgegevens!$H7,ScrollingIncrement[scrolverhoging],0,1,1)-$B$12)+1,OFFSET(Grafiekgegevens!$K7,ScrollingIncrement[scrolverhoging],0,1,1))),"")</f>
        <v>2</v>
      </c>
      <c r="E16" s="3">
        <f ca="1">IFERROR(IF(LEN(DynamischeTaakGegevens[[#This Row],[Taken]])=0,"",7),"")</f>
        <v>7</v>
      </c>
      <c r="G16" t="s">
        <v>65</v>
      </c>
    </row>
    <row r="17" spans="1:10" x14ac:dyDescent="0.25">
      <c r="A17" s="15" t="s">
        <v>54</v>
      </c>
      <c r="B17" s="1" t="str">
        <f ca="1">IFERROR(IF(LEN(OFFSET(Grafiekgegevens!$H8,ScrollingIncrement[scrolverhoging],0,1,1))=0,"",IF(OR(OFFSET(Grafiekgegevens!$I8,ScrollingIncrement[scrolverhoging],0,1,1)&lt;=$B$12,OFFSET(Grafiekgegevens!$H8,ScrollingIncrement[scrolverhoging],0,1,1)&gt;=($B$11-$D$11)),INDEX(Taken[],OFFSET(Grafiekgegevens!$G8,ScrollingIncrement[scrolverhoging],0,1,1),4),"")),"")</f>
        <v>Activiteit 3</v>
      </c>
      <c r="C17" s="24">
        <f ca="1">IFERROR(IF(LEN(DynamischeTaakGegevens[[#This Row],[Taken]])=0,$B$11,INDEX(Taken[],OFFSET(Grafiekgegevens!$G8,ScrollingIncrement[scrolverhoging],0,1,1),2)),"")</f>
        <v>43328</v>
      </c>
      <c r="D17" s="3">
        <f ca="1">IFERROR(IF(LEN(DynamischeTaakGegevens[[#This Row],[Taken]])=0,0,IF(AND(Grafiekgegevens!$H8&lt;=$B$12,Grafiekgegevens!$I8&gt;=$B$12),ABS(OFFSET(Grafiekgegevens!$H8,ScrollingIncrement[scrolverhoging],0,1,1)-$B$12)+1,OFFSET(Grafiekgegevens!$K8,ScrollingIncrement[scrolverhoging],0,1,1))),"")</f>
        <v>6</v>
      </c>
      <c r="E17" s="3">
        <f ca="1">IFERROR(IF(LEN(DynamischeTaakGegevens[[#This Row],[Taken]])=0,"",6),"")</f>
        <v>6</v>
      </c>
      <c r="G17" s="6" t="s">
        <v>8</v>
      </c>
      <c r="H17" s="6" t="s">
        <v>66</v>
      </c>
      <c r="I17" s="6" t="s">
        <v>67</v>
      </c>
      <c r="J17" t="s">
        <v>68</v>
      </c>
    </row>
    <row r="18" spans="1:10" x14ac:dyDescent="0.25">
      <c r="B18" s="1" t="str">
        <f ca="1">IFERROR(IF(LEN(OFFSET(Grafiekgegevens!$H9,ScrollingIncrement[scrolverhoging],0,1,1))=0,"",IF(OR(OFFSET(Grafiekgegevens!$I9,ScrollingIncrement[scrolverhoging],0,1,1)&lt;=$B$12,OFFSET(Grafiekgegevens!$H9,ScrollingIncrement[scrolverhoging],0,1,1)&gt;=($B$11-$D$11)),INDEX(Taken[],OFFSET(Grafiekgegevens!$G9,ScrollingIncrement[scrolverhoging],0,1,1),4),"")),"")</f>
        <v>Activiteit 4</v>
      </c>
      <c r="C18" s="24">
        <f ca="1">IFERROR(IF(LEN(DynamischeTaakGegevens[[#This Row],[Taken]])=0,$B$11,INDEX(Taken[],OFFSET(Grafiekgegevens!$G9,ScrollingIncrement[scrolverhoging],0,1,1),2)),"")</f>
        <v>43329</v>
      </c>
      <c r="D18" s="3">
        <f ca="1">IFERROR(IF(LEN(DynamischeTaakGegevens[[#This Row],[Taken]])=0,0,IF(AND(Grafiekgegevens!$H9&lt;=$B$12,Grafiekgegevens!$I9&gt;=$B$12),ABS(OFFSET(Grafiekgegevens!$H9,ScrollingIncrement[scrolverhoging],0,1,1)-$B$12)+1,OFFSET(Grafiekgegevens!$K9,ScrollingIncrement[scrolverhoging],0,1,1))),"")</f>
        <v>8</v>
      </c>
      <c r="E18" s="3">
        <f ca="1">IFERROR(IF(LEN(DynamischeTaakGegevens[[#This Row],[Taken]])=0,"",5),"")</f>
        <v>5</v>
      </c>
      <c r="G18" s="7" t="str">
        <f ca="1">IFERROR(IF(LEN(Grafiekgegevens!D6)=0,"",IF(AND(Grafiekgegevens!D6&lt;=$B$12,Grafiekgegevens!D6&gt;=$B$11-$D$11),Grafiekgegevens!E6,"")),"")</f>
        <v>Mijlpaal 1</v>
      </c>
      <c r="H18" s="22">
        <f ca="1">IFERROR(IF(LEN(DynamischeMilestoneGegevens[[#This Row],[Mijlpalen]])=0,$B$12,Grafiekgegevens!$D6),2)</f>
        <v>43337</v>
      </c>
      <c r="I18" s="8">
        <f ca="1">IFERROR(IF(LEN(DynamischeMilestoneGegevens[[#This Row],[Mijlpalen]])=0,"",Grafiekgegevens!$C6),"")</f>
        <v>1</v>
      </c>
    </row>
    <row r="19" spans="1:10" x14ac:dyDescent="0.25">
      <c r="B19" s="1" t="str">
        <f ca="1">IFERROR(IF(LEN(OFFSET(Grafiekgegevens!$H10,ScrollingIncrement[scrolverhoging],0,1,1))=0,"",IF(OR(OFFSET(Grafiekgegevens!$I10,ScrollingIncrement[scrolverhoging],0,1,1)&lt;=$B$12,OFFSET(Grafiekgegevens!$H10,ScrollingIncrement[scrolverhoging],0,1,1)&gt;=($B$11-$D$11)),INDEX(Taken[],OFFSET(Grafiekgegevens!$G10,ScrollingIncrement[scrolverhoging],0,1,1),4),"")),"")</f>
        <v>Activiteit 5</v>
      </c>
      <c r="C19" s="24">
        <f ca="1">IFERROR(IF(LEN(DynamischeTaakGegevens[[#This Row],[Taken]])=0,$B$11,INDEX(Taken[],OFFSET(Grafiekgegevens!$G10,ScrollingIncrement[scrolverhoging],0,1,1),2)),"")</f>
        <v>43336</v>
      </c>
      <c r="D19" s="3">
        <f ca="1">IFERROR(IF(LEN(DynamischeTaakGegevens[[#This Row],[Taken]])=0,0,IF(AND(Grafiekgegevens!$H10&lt;=$B$12,Grafiekgegevens!$I10&gt;=$B$12),ABS(OFFSET(Grafiekgegevens!$H10,ScrollingIncrement[scrolverhoging],0,1,1)-$B$12)+1,OFFSET(Grafiekgegevens!$K10,ScrollingIncrement[scrolverhoging],0,1,1))),"")</f>
        <v>7</v>
      </c>
      <c r="E19" s="3">
        <f ca="1">IFERROR(IF(LEN(DynamischeTaakGegevens[[#This Row],[Taken]])=0,"",4),"")</f>
        <v>4</v>
      </c>
      <c r="G19" s="7" t="str">
        <f ca="1">IFERROR(IF(LEN(Grafiekgegevens!D7)=0,"",IF(AND(Grafiekgegevens!D7&lt;=$B$12,Grafiekgegevens!D7&gt;=$B$11-$D$11),Grafiekgegevens!E7,"")),"")</f>
        <v/>
      </c>
      <c r="H19" s="22">
        <f ca="1">IFERROR(IF(LEN(DynamischeMilestoneGegevens[[#This Row],[Mijlpalen]])=0,$B$12,Grafiekgegevens!$D7),2)</f>
        <v>43342</v>
      </c>
      <c r="I19" s="8" t="str">
        <f ca="1">IFERROR(IF(LEN(DynamischeMilestoneGegevens[[#This Row],[Mijlpalen]])=0,"",Grafiekgegevens!$C7),"")</f>
        <v/>
      </c>
    </row>
    <row r="20" spans="1:10" x14ac:dyDescent="0.25">
      <c r="B20" s="1" t="str">
        <f ca="1">IFERROR(IF(LEN(OFFSET(Grafiekgegevens!$H11,ScrollingIncrement[scrolverhoging],0,1,1))=0,"",IF(OR(OFFSET(Grafiekgegevens!$I11,ScrollingIncrement[scrolverhoging],0,1,1)&lt;=$B$12,OFFSET(Grafiekgegevens!$H11,ScrollingIncrement[scrolverhoging],0,1,1)&gt;=($B$11-$D$11)),INDEX(Taken[],OFFSET(Grafiekgegevens!$G11,ScrollingIncrement[scrolverhoging],0,1,1),4),"")),"")</f>
        <v>Activiteit 6</v>
      </c>
      <c r="C20" s="24">
        <f ca="1">IFERROR(IF(LEN(DynamischeTaakGegevens[[#This Row],[Taken]])=0,$B$11,INDEX(Taken[],OFFSET(Grafiekgegevens!$G11,ScrollingIncrement[scrolverhoging],0,1,1),2)),"")</f>
        <v>43340</v>
      </c>
      <c r="D20" s="3">
        <f ca="1">IFERROR(IF(LEN(DynamischeTaakGegevens[[#This Row],[Taken]])=0,0,IF(AND(Grafiekgegevens!$H11&lt;=$B$12,Grafiekgegevens!$I11&gt;=$B$12),ABS(OFFSET(Grafiekgegevens!$H11,ScrollingIncrement[scrolverhoging],0,1,1)-$B$12)+1,OFFSET(Grafiekgegevens!$K11,ScrollingIncrement[scrolverhoging],0,1,1))),"")</f>
        <v>3</v>
      </c>
      <c r="E20" s="3">
        <f ca="1">IFERROR(IF(LEN(DynamischeTaakGegevens[[#This Row],[Taken]])=0,"",3),"")</f>
        <v>3</v>
      </c>
      <c r="G20" s="7" t="str">
        <f ca="1">IFERROR(IF(LEN(Grafiekgegevens!D8)=0,"",IF(AND(Grafiekgegevens!D8&lt;=$B$12,Grafiekgegevens!D8&gt;=$B$11-$D$11),Grafiekgegevens!E8,"")),"")</f>
        <v/>
      </c>
      <c r="H20" s="22">
        <f ca="1">IFERROR(IF(LEN(DynamischeMilestoneGegevens[[#This Row],[Mijlpalen]])=0,$B$12,Grafiekgegevens!$D8),2)</f>
        <v>43342</v>
      </c>
      <c r="I20" s="8" t="str">
        <f ca="1">IFERROR(IF(LEN(DynamischeMilestoneGegevens[[#This Row],[Mijlpalen]])=0,"",Grafiekgegevens!$C8),"")</f>
        <v/>
      </c>
    </row>
    <row r="21" spans="1:10" x14ac:dyDescent="0.25">
      <c r="B21" s="1" t="str">
        <f ca="1">IFERROR(IF(LEN(OFFSET(Grafiekgegevens!$H12,ScrollingIncrement[scrolverhoging],0,1,1))=0,"",IF(OR(OFFSET(Grafiekgegevens!$I12,ScrollingIncrement[scrolverhoging],0,1,1)&lt;=$B$12,OFFSET(Grafiekgegevens!$H12,ScrollingIncrement[scrolverhoging],0,1,1)&gt;=($B$11-$D$11)),INDEX(Taken[],OFFSET(Grafiekgegevens!$G12,ScrollingIncrement[scrolverhoging],0,1,1),4),"")),"")</f>
        <v>Activiteit 7</v>
      </c>
      <c r="C21" s="24">
        <f ca="1">IFERROR(IF(LEN(DynamischeTaakGegevens[[#This Row],[Taken]])=0,$B$11,INDEX(Taken[],OFFSET(Grafiekgegevens!$G12,ScrollingIncrement[scrolverhoging],0,1,1),2)),"")</f>
        <v>43343</v>
      </c>
      <c r="D21" s="3">
        <f ca="1">IFERROR(IF(LEN(DynamischeTaakGegevens[[#This Row],[Taken]])=0,0,IF(AND(Grafiekgegevens!$H12&lt;=$B$12,Grafiekgegevens!$I12&gt;=$B$12),ABS(OFFSET(Grafiekgegevens!$H12,ScrollingIncrement[scrolverhoging],0,1,1)-$B$12)+1,OFFSET(Grafiekgegevens!$K12,ScrollingIncrement[scrolverhoging],0,1,1))),"")</f>
        <v>16</v>
      </c>
      <c r="E21" s="3">
        <f ca="1">IFERROR(IF(LEN(DynamischeTaakGegevens[[#This Row],[Taken]])=0,"",2),"")</f>
        <v>2</v>
      </c>
      <c r="G21" s="7" t="str">
        <f ca="1">IFERROR(IF(LEN(Grafiekgegevens!D9)=0,"",IF(AND(Grafiekgegevens!D9&lt;=$B$12,Grafiekgegevens!D9&gt;=$B$11-$D$11),Grafiekgegevens!E9,"")),"")</f>
        <v/>
      </c>
      <c r="H21" s="22">
        <f ca="1">IFERROR(IF(LEN(DynamischeMilestoneGegevens[[#This Row],[Mijlpalen]])=0,$B$12,Grafiekgegevens!$D9),2)</f>
        <v>43342</v>
      </c>
      <c r="I21" s="8" t="str">
        <f ca="1">IFERROR(IF(LEN(DynamischeMilestoneGegevens[[#This Row],[Mijlpalen]])=0,"",Grafiekgegevens!$C9),"")</f>
        <v/>
      </c>
    </row>
    <row r="22" spans="1:10" x14ac:dyDescent="0.25">
      <c r="G22" s="7" t="str">
        <f ca="1">IFERROR(IF(LEN(Grafiekgegevens!D10)=0,"",IF(AND(Grafiekgegevens!D10&lt;=$B$12,Grafiekgegevens!D10&gt;=$B$11-$D$11),Grafiekgegevens!E10,"")),"")</f>
        <v/>
      </c>
      <c r="H22" s="22">
        <f ca="1">IFERROR(IF(LEN(DynamischeMilestoneGegevens[[#This Row],[Mijlpalen]])=0,$B$12,Grafiekgegevens!$D10),2)</f>
        <v>43342</v>
      </c>
      <c r="I22" s="8" t="str">
        <f ca="1">IFERROR(IF(LEN(DynamischeMilestoneGegevens[[#This Row],[Mijlpalen]])=0,"",Grafiekgegevens!$C10),"")</f>
        <v/>
      </c>
    </row>
    <row r="23" spans="1:10" x14ac:dyDescent="0.25">
      <c r="G23" s="7" t="str">
        <f ca="1">IFERROR(IF(LEN(Grafiekgegevens!D11)=0,"",IF(AND(Grafiekgegevens!D11&lt;=$B$12,Grafiekgegevens!D11&gt;=$B$11-$D$11),Grafiekgegevens!E11,"")),"")</f>
        <v/>
      </c>
      <c r="H23" s="22">
        <f ca="1">IFERROR(IF(LEN(DynamischeMilestoneGegevens[[#This Row],[Mijlpalen]])=0,$B$12,Grafiekgegevens!$D11),2)</f>
        <v>43342</v>
      </c>
      <c r="I23" s="8" t="str">
        <f ca="1">IFERROR(IF(LEN(DynamischeMilestoneGegevens[[#This Row],[Mijlpalen]])=0,"",Grafiekgegevens!$C11),"")</f>
        <v/>
      </c>
    </row>
    <row r="24" spans="1:10" x14ac:dyDescent="0.25">
      <c r="G24" s="7" t="str">
        <f>IFERROR(IF(LEN(Grafiekgegevens!D12)=0,"",IF(AND(Grafiekgegevens!D12&lt;=$B$12,Grafiekgegevens!D12&gt;=$B$11-$D$11),Grafiekgegevens!E12,"")),"")</f>
        <v/>
      </c>
      <c r="H24" s="22">
        <f ca="1">IFERROR(IF(LEN(DynamischeMilestoneGegevens[[#This Row],[Mijlpalen]])=0,$B$12,Grafiekgegevens!$D12),2)</f>
        <v>43342</v>
      </c>
      <c r="I24" s="8" t="str">
        <f>IFERROR(IF(LEN(DynamischeMilestoneGegevens[[#This Row],[Mijlpalen]])=0,"",Grafiekgegevens!$C12),"")</f>
        <v/>
      </c>
    </row>
    <row r="25" spans="1:10" x14ac:dyDescent="0.25">
      <c r="G25" s="7" t="str">
        <f>IFERROR(IF(LEN(Grafiekgegevens!D13)=0,"",IF(AND(Grafiekgegevens!D13&lt;=$B$12,Grafiekgegevens!D13&gt;=$B$11-$D$11),Grafiekgegevens!E13,"")),"")</f>
        <v/>
      </c>
      <c r="H25" s="22">
        <f ca="1">IFERROR(IF(LEN(DynamischeMilestoneGegevens[[#This Row],[Mijlpalen]])=0,$B$12,Grafiekgegevens!$D13),2)</f>
        <v>43342</v>
      </c>
      <c r="I25" s="8" t="str">
        <f>IFERROR(IF(LEN(DynamischeMilestoneGegevens[[#This Row],[Mijlpalen]])=0,"",Grafiekgegevens!$C13),"")</f>
        <v/>
      </c>
    </row>
    <row r="26" spans="1:10" x14ac:dyDescent="0.25">
      <c r="G26" s="7" t="str">
        <f>IFERROR(IF(LEN(Grafiekgegevens!D14)=0,"",IF(AND(Grafiekgegevens!D14&lt;=$B$12,Grafiekgegevens!D14&gt;=$B$11-$D$11),Grafiekgegevens!E14,"")),"")</f>
        <v/>
      </c>
      <c r="H26" s="22">
        <f ca="1">IFERROR(IF(LEN(DynamischeMilestoneGegevens[[#This Row],[Mijlpalen]])=0,$B$12,Grafiekgegevens!$D14),2)</f>
        <v>43342</v>
      </c>
      <c r="I26" s="8" t="str">
        <f>IFERROR(IF(LEN(DynamischeMilestoneGegevens[[#This Row],[Mijlpalen]])=0,"",Grafiekgegevens!$C14),"")</f>
        <v/>
      </c>
    </row>
    <row r="27" spans="1:10" x14ac:dyDescent="0.25">
      <c r="G27" s="7" t="str">
        <f>IFERROR(IF(LEN(Grafiekgegevens!D15)=0,"",IF(AND(Grafiekgegevens!D15&lt;=$B$12,Grafiekgegevens!D15&gt;=$B$11-$D$11),Grafiekgegevens!E15,"")),"")</f>
        <v/>
      </c>
      <c r="H27" s="22">
        <f ca="1">IFERROR(IF(LEN(DynamischeMilestoneGegevens[[#This Row],[Mijlpalen]])=0,$B$12,Grafiekgegevens!$D15),2)</f>
        <v>43342</v>
      </c>
      <c r="I27" s="8" t="str">
        <f>IFERROR(IF(LEN(DynamischeMilestoneGegevens[[#This Row],[Mijlpalen]])=0,"",Grafiekgegevens!$C15),"")</f>
        <v/>
      </c>
    </row>
    <row r="28" spans="1:10" x14ac:dyDescent="0.25">
      <c r="G28" s="7" t="str">
        <f>IFERROR(IF(LEN(Grafiekgegevens!D16)=0,"",IF(AND(Grafiekgegevens!D16&lt;=$B$12,Grafiekgegevens!D16&gt;=$B$11-$D$11),Grafiekgegevens!E16,"")),"")</f>
        <v/>
      </c>
      <c r="H28" s="22">
        <f ca="1">IFERROR(IF(LEN(DynamischeMilestoneGegevens[[#This Row],[Mijlpalen]])=0,$B$12,Grafiekgegevens!$D16),2)</f>
        <v>43342</v>
      </c>
      <c r="I28" s="8" t="str">
        <f>IFERROR(IF(LEN(DynamischeMilestoneGegevens[[#This Row],[Mijlpalen]])=0,"",Grafiekgegevens!$C16),"")</f>
        <v/>
      </c>
    </row>
    <row r="29" spans="1:10" x14ac:dyDescent="0.25">
      <c r="G29" s="7" t="str">
        <f>IFERROR(IF(LEN(Grafiekgegevens!D17)=0,"",IF(AND(Grafiekgegevens!D17&lt;=$B$12,Grafiekgegevens!D17&gt;=$B$11-$D$11),Grafiekgegevens!E17,"")),"")</f>
        <v/>
      </c>
      <c r="H29" s="22">
        <f ca="1">IFERROR(IF(LEN(DynamischeMilestoneGegevens[[#This Row],[Mijlpalen]])=0,$B$12,Grafiekgegevens!$D17),2)</f>
        <v>43342</v>
      </c>
      <c r="I29" s="8" t="str">
        <f>IFERROR(IF(LEN(DynamischeMilestoneGegevens[[#This Row],[Mijlpalen]])=0,"",Grafiekgegevens!$C17),"")</f>
        <v/>
      </c>
    </row>
    <row r="30" spans="1:10" x14ac:dyDescent="0.25">
      <c r="G30" s="7" t="str">
        <f>IFERROR(IF(LEN(Grafiekgegevens!D18)=0,"",IF(AND(Grafiekgegevens!D18&lt;=$B$12,Grafiekgegevens!D18&gt;=$B$11-$D$11),Grafiekgegevens!E18,"")),"")</f>
        <v/>
      </c>
      <c r="H30" s="22">
        <f ca="1">IFERROR(IF(LEN(DynamischeMilestoneGegevens[[#This Row],[Mijlpalen]])=0,$B$12,Grafiekgegevens!$D18),2)</f>
        <v>43342</v>
      </c>
      <c r="I30" s="8" t="str">
        <f>IFERROR(IF(LEN(DynamischeMilestoneGegevens[[#This Row],[Mijlpalen]])=0,"",Grafiekgegevens!$C18),"")</f>
        <v/>
      </c>
    </row>
    <row r="31" spans="1:10" x14ac:dyDescent="0.25">
      <c r="G31" s="7" t="str">
        <f>IFERROR(IF(LEN(Grafiekgegevens!D19)=0,"",IF(AND(Grafiekgegevens!D19&lt;=$B$12,Grafiekgegevens!D19&gt;=$B$11-$D$11),Grafiekgegevens!E19,"")),"")</f>
        <v/>
      </c>
      <c r="H31" s="22">
        <f ca="1">IFERROR(IF(LEN(DynamischeMilestoneGegevens[[#This Row],[Mijlpalen]])=0,$B$12,Grafiekgegevens!$D19),2)</f>
        <v>43342</v>
      </c>
      <c r="I31" s="8" t="str">
        <f>IFERROR(IF(LEN(DynamischeMilestoneGegevens[[#This Row],[Mijlpalen]])=0,"",Grafiekgegevens!$C19),"")</f>
        <v/>
      </c>
    </row>
    <row r="32" spans="1:10" x14ac:dyDescent="0.25">
      <c r="A32" s="15" t="s">
        <v>55</v>
      </c>
      <c r="G32" s="7" t="str">
        <f>IFERROR(IF(LEN(Grafiekgegevens!D20)=0,"",IF(AND(Grafiekgegevens!D20&lt;=$B$12,Grafiekgegevens!D20&gt;=$B$11-$D$11),Grafiekgegevens!E20,"")),"")</f>
        <v/>
      </c>
      <c r="H32" s="22">
        <f ca="1">IFERROR(IF(LEN(DynamischeMilestoneGegevens[[#This Row],[Mijlpalen]])=0,$B$12,Grafiekgegevens!$D20),2)</f>
        <v>43342</v>
      </c>
      <c r="I32" s="8" t="str">
        <f>IFERROR(IF(LEN(DynamischeMilestoneGegevens[[#This Row],[Mijlpalen]])=0,"",Grafiekgegevens!$C20),"")</f>
        <v/>
      </c>
      <c r="J32" s="12" t="s">
        <v>69</v>
      </c>
    </row>
  </sheetData>
  <printOptions horizontalCentered="1"/>
  <pageMargins left="0.7" right="0.7" top="0.75" bottom="0.75" header="0.3" footer="0.3"/>
  <pageSetup paperSize="9" scale="24" fitToHeight="0" orientation="portrait" horizontalDpi="1200" verticalDpi="1200" r:id="rId1"/>
  <headerFooter differentFirst="1">
    <oddFooter>Page &amp;P of &amp;N</oddFooter>
  </headerFooter>
  <ignoredErrors>
    <ignoredError sqref="E15:E21 B11:B12" calculatedColumn="1"/>
  </ignoredErrors>
  <tableParts count="6">
    <tablePart r:id="rId2"/>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1"/>
  <sheetViews>
    <sheetView showGridLines="0" tabSelected="1" workbookViewId="0"/>
  </sheetViews>
  <sheetFormatPr defaultRowHeight="15" x14ac:dyDescent="0.25"/>
  <cols>
    <col min="1" max="1" width="78.7109375" customWidth="1"/>
  </cols>
  <sheetData>
    <row r="1" spans="1:1" ht="50.1" customHeight="1" x14ac:dyDescent="0.3">
      <c r="A1" s="13" t="s">
        <v>70</v>
      </c>
    </row>
    <row r="2" spans="1:1" ht="150" x14ac:dyDescent="0.25">
      <c r="A2" s="1" t="s">
        <v>71</v>
      </c>
    </row>
    <row r="3" spans="1:1" x14ac:dyDescent="0.25">
      <c r="A3" s="20" t="s">
        <v>72</v>
      </c>
    </row>
    <row r="4" spans="1:1" ht="270" x14ac:dyDescent="0.25">
      <c r="A4" s="1" t="s">
        <v>81</v>
      </c>
    </row>
    <row r="5" spans="1:1" x14ac:dyDescent="0.25">
      <c r="A5" s="20" t="s">
        <v>82</v>
      </c>
    </row>
    <row r="6" spans="1:1" ht="195" x14ac:dyDescent="0.25">
      <c r="A6" s="1" t="s">
        <v>73</v>
      </c>
    </row>
    <row r="7" spans="1:1" x14ac:dyDescent="0.25">
      <c r="A7" s="23" t="s">
        <v>74</v>
      </c>
    </row>
    <row r="8" spans="1:1" ht="75" x14ac:dyDescent="0.25">
      <c r="A8" s="1" t="s">
        <v>75</v>
      </c>
    </row>
    <row r="9" spans="1:1" ht="60" x14ac:dyDescent="0.25">
      <c r="A9" s="1" t="s">
        <v>76</v>
      </c>
    </row>
    <row r="10" spans="1:1" ht="60" x14ac:dyDescent="0.25">
      <c r="A10" s="1" t="s">
        <v>77</v>
      </c>
    </row>
    <row r="11" spans="1:1" x14ac:dyDescent="0.25">
      <c r="A11" s="1" t="s">
        <v>78</v>
      </c>
    </row>
  </sheetData>
  <printOptions horizontalCentered="1"/>
  <pageMargins left="0.7" right="0.7" top="0.75" bottom="0.75" header="0.3" footer="0.3"/>
  <pageSetup paperSize="9" orientation="portrait" horizontalDpi="1200" verticalDpi="1200"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Grafiekgegevens</vt:lpstr>
      <vt:lpstr>Gantt-diagram</vt:lpstr>
      <vt:lpstr>Dyn. grafiekgegevens verborgen</vt:lpstr>
      <vt:lpstr>Over</vt:lpstr>
      <vt:lpstr>Track_Today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2018-08-16T08:00:14Z</dcterms:created>
  <dcterms:modified xsi:type="dcterms:W3CDTF">2018-08-16T09:52:36Z</dcterms:modified>
</cp:coreProperties>
</file>