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19200" windowHeight="11595"/>
  </bookViews>
  <sheets>
    <sheet name="Calculator voor leningen" sheetId="1" r:id="rId1"/>
  </sheets>
  <definedNames>
    <definedName name="BeginLeningVandaag">IF(BeginTerugbetalingLening&lt;TODAY(),TRUE,FALSE)</definedName>
    <definedName name="BeginTerugbetalingLening">'Calculator voor leningen'!$L$2</definedName>
    <definedName name="ConsTerugbetalingLening">'Calculator voor leningen'!$M$20</definedName>
    <definedName name="GecombineerdeMaandelijkseBetaling">Universiteitsleningen[[#Totals],[Huidige maandelijkse betaling]]</definedName>
    <definedName name="GeschatJaarlijksSalaris">'Calculator voor leningen'!$G$2</definedName>
    <definedName name="GeschatMaandelijksSalaris">'Calculator voor leningen'!$M$22</definedName>
    <definedName name="PercentageBovenMinimum">Universiteitsleningen[[#Totals],[Huidige maandelijkse betaling]]/GeschatMaandelijksSalaris</definedName>
    <definedName name="PercentageVanInkomen">Universiteitsleningen[[#Totals],[Huidige maandelijkse betaling]]/GeschatMaandelijksSalaris</definedName>
    <definedName name="PercentageVanMaandelijksInkomsten">'Calculator voor leningen'!$J$18/GeschatMaandelijksSalaris</definedName>
  </definedNames>
  <calcPr calcId="152511"/>
</workbook>
</file>

<file path=xl/calcChain.xml><?xml version="1.0" encoding="utf-8"?>
<calcChain xmlns="http://schemas.openxmlformats.org/spreadsheetml/2006/main">
  <c r="L13" i="1" l="1"/>
  <c r="M13" i="1" s="1"/>
  <c r="L14" i="1"/>
  <c r="K14" i="1" s="1"/>
  <c r="L15" i="1"/>
  <c r="M15" i="1" s="1"/>
  <c r="L16" i="1"/>
  <c r="K16" i="1" s="1"/>
  <c r="J14" i="1"/>
  <c r="J15" i="1"/>
  <c r="J16" i="1"/>
  <c r="J13" i="1"/>
  <c r="E18" i="1"/>
  <c r="I14" i="1"/>
  <c r="I15" i="1"/>
  <c r="I16" i="1"/>
  <c r="I13" i="1"/>
  <c r="E17" i="1"/>
  <c r="K15" i="1" l="1"/>
  <c r="M16" i="1"/>
  <c r="M14" i="1"/>
  <c r="L17" i="1"/>
  <c r="K13" i="1"/>
  <c r="J17" i="1"/>
  <c r="F8" i="1" s="1"/>
  <c r="M17" i="1" l="1"/>
  <c r="K17" i="1"/>
  <c r="M20" i="1" s="1"/>
  <c r="M8" i="1"/>
  <c r="M7" i="1"/>
  <c r="F7" i="1"/>
  <c r="F18" i="1"/>
  <c r="M22" i="1" l="1"/>
  <c r="K18" i="1" l="1"/>
  <c r="M18" i="1"/>
</calcChain>
</file>

<file path=xl/sharedStrings.xml><?xml version="1.0" encoding="utf-8"?>
<sst xmlns="http://schemas.openxmlformats.org/spreadsheetml/2006/main" count="33" uniqueCount="33">
  <si>
    <t>Bedrag van lening</t>
  </si>
  <si>
    <t>Leningverstrekker</t>
  </si>
  <si>
    <t>Leningnr.</t>
  </si>
  <si>
    <t>10998M88</t>
  </si>
  <si>
    <t>20987N87</t>
  </si>
  <si>
    <t>36785LM</t>
  </si>
  <si>
    <t>Gemiddelden</t>
  </si>
  <si>
    <t>Totalen</t>
  </si>
  <si>
    <t>Jaarlijkse betaling</t>
  </si>
  <si>
    <t>Totale samengevoegde terugbetaling van de lening:</t>
  </si>
  <si>
    <t>Jaarlijks rentepercentage</t>
  </si>
  <si>
    <t>Geplande betaling</t>
  </si>
  <si>
    <t>765R43</t>
  </si>
  <si>
    <t>Leningverstrekker 1</t>
  </si>
  <si>
    <t>Leningverstrekker 2</t>
  </si>
  <si>
    <t>Leningverstrekker 3</t>
  </si>
  <si>
    <t>Leningverstrekker 4</t>
  </si>
  <si>
    <t>Begindatum</t>
  </si>
  <si>
    <t>Einddatum</t>
  </si>
  <si>
    <t>Lengte (jr)</t>
  </si>
  <si>
    <t>Totale
rente</t>
  </si>
  <si>
    <t>ALGEMENE LENINGDETAILS</t>
  </si>
  <si>
    <t>TERUGBETALINGSGEGEVENS VOOR DE LENING</t>
  </si>
  <si>
    <t>BETALINGSDETAILS</t>
  </si>
  <si>
    <t>De gecombineerde, huidige maandelijkse betaling is:</t>
  </si>
  <si>
    <t>De gecombineerde, geplande maandelijkse betaling is:</t>
  </si>
  <si>
    <t>Percentage van maandelijks inkomen:</t>
  </si>
  <si>
    <t xml:space="preserve">  Percentage van maandelijks inkomen:</t>
  </si>
  <si>
    <t>UNIVERSITEITSLENING</t>
  </si>
  <si>
    <t>Geschat maandelijks inkomen na afstuderen:</t>
  </si>
  <si>
    <r>
      <t xml:space="preserve"> Er wordt voorgesteld dat uw totale maandelijkse terugbetalingen voor studieleningen </t>
    </r>
    <r>
      <rPr>
        <b/>
        <sz val="16"/>
        <color theme="6"/>
        <rFont val="Calibri"/>
        <family val="2"/>
        <scheme val="minor"/>
      </rPr>
      <t>niet hoger zijn dan 8%</t>
    </r>
    <r>
      <rPr>
        <sz val="16"/>
        <color theme="6"/>
        <rFont val="Calibri"/>
        <family val="2"/>
        <scheme val="minor"/>
      </rPr>
      <t xml:space="preserve"> van uw jaarsalaris in het eerste jaar.</t>
    </r>
  </si>
  <si>
    <t>Huidige maandelijkse betaling</t>
  </si>
  <si>
    <t>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</si>
</sst>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quot;€&quot;\ #,##0.00"/>
  </numFmts>
  <fonts count="19" x14ac:knownFonts="1">
    <font>
      <sz val="11"/>
      <color theme="3"/>
      <name val="Calibri"/>
      <family val="2"/>
      <scheme val="minor"/>
    </font>
    <font>
      <sz val="11"/>
      <color theme="1"/>
      <name val="Calibri"/>
      <family val="2"/>
      <scheme val="minor"/>
    </font>
    <font>
      <b/>
      <sz val="18"/>
      <color theme="3"/>
      <name val="Calibri"/>
      <family val="2"/>
      <scheme val="major"/>
    </font>
    <font>
      <b/>
      <sz val="11"/>
      <color theme="3"/>
      <name val="Calibri"/>
      <family val="2"/>
      <scheme val="minor"/>
    </font>
    <font>
      <i/>
      <sz val="12"/>
      <color theme="3"/>
      <name val="Calibri"/>
      <family val="2"/>
      <scheme val="minor"/>
    </font>
    <font>
      <b/>
      <sz val="16"/>
      <color theme="0"/>
      <name val="Calibri"/>
      <family val="2"/>
      <scheme val="minor"/>
    </font>
    <font>
      <b/>
      <sz val="11"/>
      <color theme="0"/>
      <name val="Calibri"/>
      <family val="2"/>
      <scheme val="major"/>
    </font>
    <font>
      <sz val="11"/>
      <color theme="0"/>
      <name val="Calibri"/>
      <family val="2"/>
      <scheme val="major"/>
    </font>
    <font>
      <b/>
      <sz val="30"/>
      <color theme="3"/>
      <name val="Calibri"/>
      <family val="2"/>
      <scheme val="major"/>
    </font>
    <font>
      <b/>
      <sz val="14"/>
      <color theme="3"/>
      <name val="Calibri"/>
      <family val="2"/>
      <scheme val="minor"/>
    </font>
    <font>
      <b/>
      <sz val="16"/>
      <color theme="3"/>
      <name val="Calibri"/>
      <family val="2"/>
      <scheme val="minor"/>
    </font>
    <font>
      <sz val="16"/>
      <color theme="6"/>
      <name val="Calibri"/>
      <family val="2"/>
      <scheme val="minor"/>
    </font>
    <font>
      <b/>
      <sz val="16"/>
      <color theme="6"/>
      <name val="Calibri"/>
      <family val="2"/>
      <scheme val="minor"/>
    </font>
    <font>
      <b/>
      <sz val="17"/>
      <color theme="3"/>
      <name val="Calibri"/>
      <family val="2"/>
      <scheme val="minor"/>
    </font>
    <font>
      <b/>
      <sz val="18"/>
      <color theme="0"/>
      <name val="Calibri"/>
      <family val="2"/>
      <scheme val="minor"/>
    </font>
    <font>
      <b/>
      <sz val="14"/>
      <color theme="6"/>
      <name val="Calibri"/>
      <family val="2"/>
      <scheme val="minor"/>
    </font>
    <font>
      <b/>
      <sz val="39"/>
      <color theme="6"/>
      <name val="Calibri"/>
      <family val="2"/>
      <scheme val="major"/>
    </font>
    <font>
      <sz val="11"/>
      <color theme="3"/>
      <name val="Calibri"/>
      <family val="2"/>
      <scheme val="minor"/>
    </font>
    <font>
      <b/>
      <sz val="30"/>
      <color theme="0"/>
      <name val="Calibri"/>
      <family val="2"/>
      <scheme val="major"/>
    </font>
  </fonts>
  <fills count="4">
    <fill>
      <patternFill patternType="none"/>
    </fill>
    <fill>
      <patternFill patternType="gray125"/>
    </fill>
    <fill>
      <patternFill patternType="solid">
        <fgColor theme="4"/>
        <bgColor indexed="64"/>
      </patternFill>
    </fill>
    <fill>
      <patternFill patternType="solid">
        <fgColor theme="6"/>
        <bgColor indexed="64"/>
      </patternFill>
    </fill>
  </fills>
  <borders count="4">
    <border>
      <left/>
      <right/>
      <top/>
      <bottom/>
      <diagonal/>
    </border>
    <border>
      <left/>
      <right/>
      <top/>
      <bottom style="dotted">
        <color theme="3" tint="0.39994506668294322"/>
      </bottom>
      <diagonal/>
    </border>
    <border>
      <left/>
      <right style="thick">
        <color theme="0"/>
      </right>
      <top/>
      <bottom/>
      <diagonal/>
    </border>
    <border>
      <left style="thick">
        <color theme="0"/>
      </left>
      <right/>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cellStyleXfs>
  <cellXfs count="67">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14" fontId="8" fillId="0" borderId="0" xfId="0" applyNumberFormat="1" applyFont="1" applyFill="1" applyBorder="1" applyAlignment="1">
      <alignment vertical="top"/>
    </xf>
    <xf numFmtId="165" fontId="9" fillId="0" borderId="0" xfId="0" applyNumberFormat="1" applyFont="1" applyFill="1" applyAlignment="1"/>
    <xf numFmtId="0" fontId="0" fillId="0" borderId="0" xfId="0" applyFill="1" applyAlignment="1">
      <alignment vertical="top"/>
    </xf>
    <xf numFmtId="10" fontId="9" fillId="0" borderId="0" xfId="2" applyNumberFormat="1" applyFont="1" applyFill="1" applyAlignment="1">
      <alignment vertical="top"/>
    </xf>
    <xf numFmtId="0" fontId="10" fillId="0" borderId="0" xfId="4" applyFont="1" applyFill="1" applyAlignment="1">
      <alignment vertical="center"/>
    </xf>
    <xf numFmtId="0" fontId="4" fillId="0" borderId="0" xfId="0" applyFont="1" applyFill="1" applyAlignment="1">
      <alignment wrapText="1"/>
    </xf>
    <xf numFmtId="165" fontId="5" fillId="0" borderId="0" xfId="4" applyNumberFormat="1" applyFont="1" applyFill="1" applyAlignment="1">
      <alignment vertical="center"/>
    </xf>
    <xf numFmtId="9" fontId="0" fillId="0" borderId="0" xfId="2" applyFont="1" applyFill="1"/>
    <xf numFmtId="0" fontId="11" fillId="0" borderId="0" xfId="0" applyFont="1" applyFill="1" applyAlignment="1">
      <alignment vertical="center"/>
    </xf>
    <xf numFmtId="0" fontId="0" fillId="0" borderId="1" xfId="0" applyFill="1" applyBorder="1"/>
    <xf numFmtId="0" fontId="3" fillId="0" borderId="1" xfId="4" applyFill="1" applyBorder="1" applyAlignment="1">
      <alignment horizontal="right"/>
    </xf>
    <xf numFmtId="0" fontId="3" fillId="0" borderId="1" xfId="4" applyFill="1" applyBorder="1" applyAlignment="1">
      <alignment horizontal="center"/>
    </xf>
    <xf numFmtId="0" fontId="9" fillId="0" borderId="0" xfId="6" applyFill="1" applyAlignment="1">
      <alignment horizontal="left" vertical="top"/>
    </xf>
    <xf numFmtId="0" fontId="9" fillId="0" borderId="0" xfId="6" applyFill="1" applyAlignment="1">
      <alignment horizontal="left"/>
    </xf>
    <xf numFmtId="0" fontId="9" fillId="0" borderId="0" xfId="6" applyFill="1" applyAlignment="1">
      <alignment horizontal="left" indent="3"/>
    </xf>
    <xf numFmtId="0" fontId="9" fillId="0" borderId="0" xfId="6" applyFill="1" applyAlignment="1">
      <alignment horizontal="left" vertical="top" indent="2"/>
    </xf>
    <xf numFmtId="0" fontId="13" fillId="0" borderId="0" xfId="4" applyFont="1" applyFill="1" applyAlignment="1">
      <alignment horizontal="right" vertical="center"/>
    </xf>
    <xf numFmtId="0" fontId="13" fillId="0" borderId="0" xfId="4" applyFont="1" applyFill="1" applyAlignment="1">
      <alignment horizontal="right"/>
    </xf>
    <xf numFmtId="0" fontId="0" fillId="0" borderId="0" xfId="0" applyFill="1" applyBorder="1"/>
    <xf numFmtId="0" fontId="3" fillId="0" borderId="0" xfId="4" applyFill="1" applyBorder="1" applyAlignment="1">
      <alignment horizontal="right"/>
    </xf>
    <xf numFmtId="0" fontId="3" fillId="0" borderId="0" xfId="4" applyFill="1" applyBorder="1" applyAlignment="1">
      <alignment horizontal="center"/>
    </xf>
    <xf numFmtId="0" fontId="6" fillId="3" borderId="0" xfId="0" applyFont="1" applyFill="1" applyBorder="1" applyAlignment="1">
      <alignment horizontal="left" vertical="center" indent="1"/>
    </xf>
    <xf numFmtId="0" fontId="6" fillId="3" borderId="0" xfId="0" applyFont="1" applyFill="1" applyBorder="1" applyAlignment="1">
      <alignment vertical="center"/>
    </xf>
    <xf numFmtId="10" fontId="6" fillId="3" borderId="0" xfId="2" applyNumberFormat="1" applyFont="1" applyFill="1" applyBorder="1" applyAlignment="1">
      <alignment horizontal="center" vertical="center"/>
    </xf>
    <xf numFmtId="165" fontId="7" fillId="3" borderId="0" xfId="0" applyNumberFormat="1" applyFont="1" applyFill="1" applyBorder="1" applyAlignment="1">
      <alignment vertical="center"/>
    </xf>
    <xf numFmtId="0" fontId="0" fillId="0" borderId="2" xfId="0" applyFont="1" applyFill="1" applyBorder="1" applyAlignment="1">
      <alignment horizontal="center" wrapText="1"/>
    </xf>
    <xf numFmtId="10" fontId="0" fillId="0" borderId="2" xfId="2" applyNumberFormat="1" applyFont="1" applyFill="1" applyBorder="1" applyAlignment="1">
      <alignment horizontal="center"/>
    </xf>
    <xf numFmtId="0" fontId="0" fillId="0" borderId="3" xfId="0" applyFont="1" applyFill="1" applyBorder="1" applyAlignment="1">
      <alignment horizontal="center" wrapText="1"/>
    </xf>
    <xf numFmtId="14" fontId="0" fillId="0" borderId="3" xfId="2" applyNumberFormat="1" applyFont="1" applyFill="1" applyBorder="1" applyAlignment="1">
      <alignment horizontal="center"/>
    </xf>
    <xf numFmtId="14" fontId="0" fillId="0" borderId="2" xfId="0" applyNumberFormat="1" applyFont="1" applyFill="1" applyBorder="1" applyAlignment="1">
      <alignment horizontal="center"/>
    </xf>
    <xf numFmtId="10" fontId="6" fillId="3" borderId="2" xfId="2" applyNumberFormat="1" applyFont="1" applyFill="1" applyBorder="1" applyAlignment="1">
      <alignment horizontal="center" vertical="center"/>
    </xf>
    <xf numFmtId="10" fontId="15" fillId="0" borderId="0" xfId="2" applyNumberFormat="1" applyFont="1" applyFill="1" applyAlignment="1">
      <alignment horizontal="left" vertical="top" indent="2"/>
    </xf>
    <xf numFmtId="0" fontId="11" fillId="0" borderId="0" xfId="5" applyFont="1" applyFill="1" applyAlignment="1">
      <alignment horizontal="left" vertical="center" indent="1"/>
    </xf>
    <xf numFmtId="0" fontId="0" fillId="0" borderId="0" xfId="0" applyNumberFormat="1" applyFill="1"/>
    <xf numFmtId="0" fontId="17" fillId="0" borderId="0" xfId="0" applyFont="1" applyFill="1" applyBorder="1" applyAlignment="1">
      <alignment horizontal="left" vertical="center" indent="1"/>
    </xf>
    <xf numFmtId="0" fontId="17" fillId="0" borderId="0" xfId="0" applyFont="1" applyFill="1" applyBorder="1" applyAlignment="1">
      <alignment vertical="center"/>
    </xf>
    <xf numFmtId="0" fontId="17" fillId="0" borderId="2"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17" fillId="0" borderId="2" xfId="0" applyFont="1" applyFill="1" applyBorder="1" applyAlignment="1">
      <alignment vertical="center"/>
    </xf>
    <xf numFmtId="166" fontId="0" fillId="0" borderId="0" xfId="1" applyNumberFormat="1" applyFont="1" applyFill="1" applyBorder="1" applyAlignment="1">
      <alignment horizontal="right" indent="2"/>
    </xf>
    <xf numFmtId="166" fontId="17" fillId="0" borderId="0" xfId="0" applyNumberFormat="1" applyFont="1" applyFill="1" applyBorder="1" applyAlignment="1">
      <alignment horizontal="right" vertical="center" indent="2"/>
    </xf>
    <xf numFmtId="166" fontId="6" fillId="3" borderId="0" xfId="0" applyNumberFormat="1" applyFont="1" applyFill="1" applyBorder="1" applyAlignment="1">
      <alignment horizontal="right" vertical="center" indent="2"/>
    </xf>
    <xf numFmtId="166" fontId="0" fillId="0" borderId="0" xfId="1" applyNumberFormat="1" applyFont="1" applyFill="1" applyBorder="1" applyAlignment="1">
      <alignment horizontal="right" indent="3"/>
    </xf>
    <xf numFmtId="166" fontId="0" fillId="0" borderId="0" xfId="1" applyNumberFormat="1" applyFont="1" applyFill="1" applyBorder="1" applyAlignment="1">
      <alignment horizontal="right" indent="4"/>
    </xf>
    <xf numFmtId="166" fontId="17" fillId="0" borderId="0" xfId="0" applyNumberFormat="1" applyFont="1" applyFill="1" applyBorder="1" applyAlignment="1">
      <alignment horizontal="right" vertical="center" indent="3"/>
    </xf>
    <xf numFmtId="166" fontId="17" fillId="0" borderId="0" xfId="0" applyNumberFormat="1" applyFont="1" applyFill="1" applyBorder="1" applyAlignment="1">
      <alignment horizontal="right" vertical="center" indent="4"/>
    </xf>
    <xf numFmtId="166" fontId="6" fillId="3" borderId="0" xfId="0" applyNumberFormat="1" applyFont="1" applyFill="1" applyBorder="1" applyAlignment="1">
      <alignment vertical="center"/>
    </xf>
    <xf numFmtId="166" fontId="5" fillId="0" borderId="0" xfId="4" applyNumberFormat="1" applyFont="1" applyFill="1" applyAlignment="1">
      <alignment vertical="center"/>
    </xf>
    <xf numFmtId="166" fontId="15" fillId="0" borderId="0" xfId="0" applyNumberFormat="1" applyFont="1" applyFill="1" applyAlignment="1">
      <alignment horizontal="left" indent="2"/>
    </xf>
    <xf numFmtId="0" fontId="14"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0" fillId="0" borderId="0" xfId="0" applyFill="1" applyBorder="1" applyAlignment="1">
      <alignment horizontal="center"/>
    </xf>
    <xf numFmtId="0" fontId="14" fillId="2" borderId="0" xfId="0" applyFont="1" applyFill="1" applyAlignment="1">
      <alignment horizontal="center" vertical="center"/>
    </xf>
    <xf numFmtId="166" fontId="16" fillId="0" borderId="0" xfId="0" applyNumberFormat="1" applyFont="1" applyFill="1" applyBorder="1" applyAlignment="1">
      <alignment horizontal="center" vertical="top"/>
    </xf>
    <xf numFmtId="14" fontId="16" fillId="0" borderId="0" xfId="0" applyNumberFormat="1" applyFont="1" applyFill="1" applyBorder="1" applyAlignment="1">
      <alignment horizontal="center" vertical="top"/>
    </xf>
    <xf numFmtId="166" fontId="15" fillId="0" borderId="0" xfId="0" applyNumberFormat="1" applyFont="1" applyFill="1" applyAlignment="1">
      <alignment horizontal="left" indent="3"/>
    </xf>
    <xf numFmtId="10" fontId="15" fillId="0" borderId="0" xfId="2" applyNumberFormat="1" applyFont="1" applyFill="1" applyAlignment="1">
      <alignment horizontal="left" vertical="top" indent="3"/>
    </xf>
    <xf numFmtId="0" fontId="18" fillId="2" borderId="0" xfId="0" applyFont="1" applyFill="1" applyBorder="1" applyAlignment="1">
      <alignment horizontal="center"/>
    </xf>
    <xf numFmtId="0" fontId="18" fillId="2" borderId="0" xfId="3" applyFont="1" applyFill="1" applyAlignment="1">
      <alignment horizontal="center"/>
    </xf>
  </cellXfs>
  <cellStyles count="7">
    <cellStyle name="Kop 1" xfId="5" builtinId="16" customBuiltin="1"/>
    <cellStyle name="Kop 2" xfId="6" builtinId="17" customBuiltin="1"/>
    <cellStyle name="Kop 4" xfId="4" builtinId="19"/>
    <cellStyle name="Procent" xfId="2" builtinId="5"/>
    <cellStyle name="Standaard" xfId="0" builtinId="0" customBuiltin="1"/>
    <cellStyle name="Titel" xfId="3" builtinId="15"/>
    <cellStyle name="Valuta" xfId="1" builtinId="4"/>
  </cellStyles>
  <dxfs count="27">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6" formatCode="&quot;€&quot;\ #,##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5" formatCode="&quot;$&quot;#,##0.00"/>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numFmt numFmtId="166" formatCode="&quot;€&quot;\ #,##0.00"/>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5"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6" formatCode="&quot;€&quot;\ #,##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5" formatCode="&quot;$&quot;#,##0.00"/>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numFmt numFmtId="166" formatCode="&quot;€&quot;\ #,##0.00"/>
      <fill>
        <patternFill patternType="none">
          <fgColor indexed="64"/>
          <bgColor auto="1"/>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numFmt numFmtId="19" formatCode="d/m/yyyy"/>
      <fill>
        <patternFill patternType="none">
          <fgColor indexed="64"/>
          <bgColor auto="1"/>
        </patternFill>
      </fill>
      <border diagonalUp="0" diagonalDown="0" outline="0">
        <left style="thick">
          <color theme="0"/>
        </left>
        <right/>
        <top/>
        <bottom/>
      </border>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outline="0">
        <left/>
        <right style="thick">
          <color theme="0"/>
        </right>
        <top/>
        <bottom/>
      </border>
    </dxf>
    <dxf>
      <font>
        <b val="0"/>
        <i val="0"/>
        <strike val="0"/>
        <condense val="0"/>
        <extend val="0"/>
        <outline val="0"/>
        <shadow val="0"/>
        <u val="none"/>
        <vertAlign val="baseline"/>
        <sz val="11"/>
        <color theme="3"/>
        <name val="Calibri"/>
        <scheme val="minor"/>
      </font>
      <numFmt numFmtId="165"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6" formatCode="&quot;€&quot;\ #,##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24994659260841701"/>
      </font>
      <fill>
        <patternFill>
          <bgColor theme="3" tint="0.79998168889431442"/>
        </patternFill>
      </fill>
    </dxf>
    <dxf>
      <font>
        <b/>
        <i val="0"/>
        <color theme="3"/>
      </font>
      <fill>
        <patternFill>
          <bgColor theme="4" tint="0.79998168889431442"/>
        </patternFill>
      </fill>
      <border>
        <bottom style="thin">
          <color theme="4"/>
        </bottom>
      </border>
    </dxf>
  </dxfs>
  <tableStyles count="1" defaultTableStyle="TableStyleMedium2" defaultPivotStyle="PivotStyleLight16">
    <tableStyle name="College Loan Calculator" pivot="0" count="2">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809625</xdr:colOff>
      <xdr:row>1</xdr:row>
      <xdr:rowOff>26459</xdr:rowOff>
    </xdr:from>
    <xdr:to>
      <xdr:col>5</xdr:col>
      <xdr:colOff>374387</xdr:colOff>
      <xdr:row>2</xdr:row>
      <xdr:rowOff>340784</xdr:rowOff>
    </xdr:to>
    <xdr:sp macro="" textlink="">
      <xdr:nvSpPr>
        <xdr:cNvPr id="15" name="AutoVorm 13" descr="&quot;&quot;" title="Illustratie: driehoek rechts"/>
        <xdr:cNvSpPr>
          <a:spLocks noChangeAspect="1" noChangeArrowheads="1" noTextEdit="1"/>
        </xdr:cNvSpPr>
      </xdr:nvSpPr>
      <xdr:spPr bwMode="auto">
        <a:xfrm>
          <a:off x="3609975" y="407459"/>
          <a:ext cx="526787" cy="81915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66675</xdr:colOff>
      <xdr:row>1</xdr:row>
      <xdr:rowOff>111889</xdr:rowOff>
    </xdr:from>
    <xdr:to>
      <xdr:col>5</xdr:col>
      <xdr:colOff>525048</xdr:colOff>
      <xdr:row>2</xdr:row>
      <xdr:rowOff>331976</xdr:rowOff>
    </xdr:to>
    <xdr:sp macro="" textlink="">
      <xdr:nvSpPr>
        <xdr:cNvPr id="17" name="Vrije vorm 16" descr="&quot;&quot;" title="Illustratie: pijl rechts"/>
        <xdr:cNvSpPr>
          <a:spLocks/>
        </xdr:cNvSpPr>
      </xdr:nvSpPr>
      <xdr:spPr bwMode="auto">
        <a:xfrm>
          <a:off x="4857750" y="369064"/>
          <a:ext cx="458373"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editAs="oneCell">
    <xdr:from>
      <xdr:col>9</xdr:col>
      <xdr:colOff>533400</xdr:colOff>
      <xdr:row>1</xdr:row>
      <xdr:rowOff>111889</xdr:rowOff>
    </xdr:from>
    <xdr:to>
      <xdr:col>9</xdr:col>
      <xdr:colOff>988090</xdr:colOff>
      <xdr:row>2</xdr:row>
      <xdr:rowOff>331976</xdr:rowOff>
    </xdr:to>
    <xdr:sp macro="" textlink="">
      <xdr:nvSpPr>
        <xdr:cNvPr id="43" name="Vrije vorm 42" descr="&quot;&quot;" title="Illustratie: pijl rechts"/>
        <xdr:cNvSpPr>
          <a:spLocks/>
        </xdr:cNvSpPr>
      </xdr:nvSpPr>
      <xdr:spPr bwMode="auto">
        <a:xfrm>
          <a:off x="11220450" y="369064"/>
          <a:ext cx="454690" cy="724912"/>
        </a:xfrm>
        <a:custGeom>
          <a:avLst/>
          <a:gdLst>
            <a:gd name="T0" fmla="*/ 0 w 2020"/>
            <a:gd name="T1" fmla="*/ 0 h 2997"/>
            <a:gd name="T2" fmla="*/ 2020 w 2020"/>
            <a:gd name="T3" fmla="*/ 1488 h 2997"/>
            <a:gd name="T4" fmla="*/ 0 w 2020"/>
            <a:gd name="T5" fmla="*/ 2997 h 2997"/>
            <a:gd name="T6" fmla="*/ 0 w 2020"/>
            <a:gd name="T7" fmla="*/ 0 h 2997"/>
          </a:gdLst>
          <a:ahLst/>
          <a:cxnLst>
            <a:cxn ang="0">
              <a:pos x="T0" y="T1"/>
            </a:cxn>
            <a:cxn ang="0">
              <a:pos x="T2" y="T3"/>
            </a:cxn>
            <a:cxn ang="0">
              <a:pos x="T4" y="T5"/>
            </a:cxn>
            <a:cxn ang="0">
              <a:pos x="T6" y="T7"/>
            </a:cxn>
          </a:cxnLst>
          <a:rect l="0" t="0" r="r" b="b"/>
          <a:pathLst>
            <a:path w="2020" h="2997">
              <a:moveTo>
                <a:pt x="0" y="0"/>
              </a:moveTo>
              <a:lnTo>
                <a:pt x="2020" y="1488"/>
              </a:lnTo>
              <a:lnTo>
                <a:pt x="0" y="2997"/>
              </a:lnTo>
              <a:lnTo>
                <a:pt x="0" y="0"/>
              </a:lnTo>
              <a:close/>
            </a:path>
          </a:pathLst>
        </a:custGeom>
        <a:solidFill>
          <a:schemeClr val="tx2">
            <a:lumMod val="20000"/>
            <a:lumOff val="80000"/>
          </a:schemeClr>
        </a:solidFill>
        <a:ln w="0">
          <a:noFill/>
          <a:prstDash val="solid"/>
          <a:round/>
          <a:headEnd/>
          <a:tailEnd/>
        </a:ln>
      </xdr:spPr>
    </xdr:sp>
    <xdr:clientData/>
  </xdr:twoCellAnchor>
  <xdr:twoCellAnchor editAs="oneCell">
    <xdr:from>
      <xdr:col>5</xdr:col>
      <xdr:colOff>11651</xdr:colOff>
      <xdr:row>6</xdr:row>
      <xdr:rowOff>56093</xdr:rowOff>
    </xdr:from>
    <xdr:to>
      <xdr:col>5</xdr:col>
      <xdr:colOff>127858</xdr:colOff>
      <xdr:row>6</xdr:row>
      <xdr:rowOff>239439</xdr:rowOff>
    </xdr:to>
    <xdr:sp macro="" textlink="">
      <xdr:nvSpPr>
        <xdr:cNvPr id="58" name="Pijl" descr="&quot;&quot;" title="Illustratie: pijl rechts"/>
        <xdr:cNvSpPr>
          <a:spLocks noChangeAspect="1"/>
        </xdr:cNvSpPr>
      </xdr:nvSpPr>
      <xdr:spPr bwMode="auto">
        <a:xfrm>
          <a:off x="4040726" y="2056343"/>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1178239</xdr:colOff>
      <xdr:row>6</xdr:row>
      <xdr:rowOff>45509</xdr:rowOff>
    </xdr:from>
    <xdr:to>
      <xdr:col>12</xdr:col>
      <xdr:colOff>24400</xdr:colOff>
      <xdr:row>6</xdr:row>
      <xdr:rowOff>228855</xdr:rowOff>
    </xdr:to>
    <xdr:sp macro="" textlink="">
      <xdr:nvSpPr>
        <xdr:cNvPr id="59" name="Pijl" descr="&quot;&quot;" title="Illustratie: pijl rechts"/>
        <xdr:cNvSpPr>
          <a:spLocks noChangeAspect="1"/>
        </xdr:cNvSpPr>
      </xdr:nvSpPr>
      <xdr:spPr bwMode="auto">
        <a:xfrm>
          <a:off x="10998514" y="2045759"/>
          <a:ext cx="141561"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10</xdr:col>
      <xdr:colOff>737156</xdr:colOff>
      <xdr:row>2</xdr:row>
      <xdr:rowOff>130672</xdr:rowOff>
    </xdr:from>
    <xdr:to>
      <xdr:col>15</xdr:col>
      <xdr:colOff>85725</xdr:colOff>
      <xdr:row>2</xdr:row>
      <xdr:rowOff>390525</xdr:rowOff>
    </xdr:to>
    <xdr:sp macro="" textlink="">
      <xdr:nvSpPr>
        <xdr:cNvPr id="37" name="Tekst" descr="&quot;&quot;" title="Datum waarop u begint met het terugbetalen van leningen"/>
        <xdr:cNvSpPr txBox="1"/>
      </xdr:nvSpPr>
      <xdr:spPr>
        <a:xfrm>
          <a:off x="12481481" y="892672"/>
          <a:ext cx="3587194" cy="259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chemeClr val="tx2"/>
              </a:solidFill>
            </a:rPr>
            <a:t>Datum</a:t>
          </a:r>
          <a:r>
            <a:rPr lang="en-US" sz="1050" baseline="0">
              <a:solidFill>
                <a:schemeClr val="tx2"/>
              </a:solidFill>
            </a:rPr>
            <a:t> waarop u begint met het terugbetalen van leningen</a:t>
          </a:r>
          <a:endParaRPr lang="en-US" sz="1050">
            <a:solidFill>
              <a:schemeClr val="tx2"/>
            </a:solidFill>
          </a:endParaRPr>
        </a:p>
      </xdr:txBody>
    </xdr:sp>
    <xdr:clientData/>
  </xdr:twoCellAnchor>
  <xdr:twoCellAnchor>
    <xdr:from>
      <xdr:col>10</xdr:col>
      <xdr:colOff>556455</xdr:colOff>
      <xdr:row>0</xdr:row>
      <xdr:rowOff>161925</xdr:rowOff>
    </xdr:from>
    <xdr:to>
      <xdr:col>15</xdr:col>
      <xdr:colOff>180975</xdr:colOff>
      <xdr:row>2</xdr:row>
      <xdr:rowOff>476250</xdr:rowOff>
    </xdr:to>
    <xdr:sp macro="" textlink="">
      <xdr:nvSpPr>
        <xdr:cNvPr id="38" name="Kader" descr="&quot;&quot;" title="Kader van terugbetalingsdatum van de lening (illustratie)"/>
        <xdr:cNvSpPr/>
      </xdr:nvSpPr>
      <xdr:spPr>
        <a:xfrm>
          <a:off x="12300780" y="161925"/>
          <a:ext cx="3863145" cy="1076325"/>
        </a:xfrm>
        <a:prstGeom prst="frame">
          <a:avLst>
            <a:gd name="adj1" fmla="val 7065"/>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6</xdr:col>
      <xdr:colOff>1009650</xdr:colOff>
      <xdr:row>2</xdr:row>
      <xdr:rowOff>130672</xdr:rowOff>
    </xdr:from>
    <xdr:to>
      <xdr:col>8</xdr:col>
      <xdr:colOff>2066925</xdr:colOff>
      <xdr:row>2</xdr:row>
      <xdr:rowOff>383002</xdr:rowOff>
    </xdr:to>
    <xdr:sp macro="" textlink="">
      <xdr:nvSpPr>
        <xdr:cNvPr id="28" name="Tekst" descr="&quot;&quot;" title="Geschat jaarlijks salaris na afstuderen"/>
        <xdr:cNvSpPr txBox="1"/>
      </xdr:nvSpPr>
      <xdr:spPr>
        <a:xfrm>
          <a:off x="6838950" y="892672"/>
          <a:ext cx="2933700" cy="252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tx2"/>
              </a:solidFill>
            </a:rPr>
            <a:t>Geschat jaarlijks salaris </a:t>
          </a:r>
          <a:r>
            <a:rPr lang="en-US" sz="1100" baseline="0">
              <a:solidFill>
                <a:schemeClr val="tx2"/>
              </a:solidFill>
            </a:rPr>
            <a:t>na afstuderen</a:t>
          </a:r>
          <a:endParaRPr lang="en-US" sz="1100">
            <a:solidFill>
              <a:schemeClr val="tx2"/>
            </a:solidFill>
          </a:endParaRPr>
        </a:p>
      </xdr:txBody>
    </xdr:sp>
    <xdr:clientData/>
  </xdr:twoCellAnchor>
  <xdr:twoCellAnchor>
    <xdr:from>
      <xdr:col>6</xdr:col>
      <xdr:colOff>295275</xdr:colOff>
      <xdr:row>0</xdr:row>
      <xdr:rowOff>154624</xdr:rowOff>
    </xdr:from>
    <xdr:to>
      <xdr:col>8</xdr:col>
      <xdr:colOff>2628899</xdr:colOff>
      <xdr:row>3</xdr:row>
      <xdr:rowOff>9525</xdr:rowOff>
    </xdr:to>
    <xdr:sp macro="" textlink="">
      <xdr:nvSpPr>
        <xdr:cNvPr id="29" name="Kader" descr="&quot;&quot;" title="Geschat jaarlijks salaris na afstuderen (illustratie)"/>
        <xdr:cNvSpPr/>
      </xdr:nvSpPr>
      <xdr:spPr>
        <a:xfrm>
          <a:off x="6124575" y="154624"/>
          <a:ext cx="4210049" cy="1121726"/>
        </a:xfrm>
        <a:prstGeom prst="frame">
          <a:avLst>
            <a:gd name="adj1" fmla="val 7065"/>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685800</xdr:colOff>
      <xdr:row>18</xdr:row>
      <xdr:rowOff>152401</xdr:rowOff>
    </xdr:from>
    <xdr:to>
      <xdr:col>12</xdr:col>
      <xdr:colOff>1186453</xdr:colOff>
      <xdr:row>20</xdr:row>
      <xdr:rowOff>140971</xdr:rowOff>
    </xdr:to>
    <xdr:sp macro="" textlink="ConsTerugbetalingLening">
      <xdr:nvSpPr>
        <xdr:cNvPr id="139" name="Bedrag" descr="&quot;&quot;" title="Kader van totaal terug te betalen leningen (illustratie)"/>
        <xdr:cNvSpPr txBox="1"/>
      </xdr:nvSpPr>
      <xdr:spPr>
        <a:xfrm>
          <a:off x="10506075" y="5305426"/>
          <a:ext cx="1796053" cy="50292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97A017B-FD65-4BC6-BCA4-FA60D3E10FCD}" type="TxLink">
            <a:rPr lang="en-US" sz="1600" b="1" i="0" u="none" strike="noStrike">
              <a:solidFill>
                <a:schemeClr val="accent3"/>
              </a:solidFill>
              <a:latin typeface="Calibri"/>
              <a:cs typeface="Calibri"/>
            </a:rPr>
            <a:pPr algn="ctr"/>
            <a:t>€ 34.901,21</a:t>
          </a:fld>
          <a:endParaRPr lang="en-US" sz="1600" b="1">
            <a:solidFill>
              <a:schemeClr val="accent3"/>
            </a:solidFill>
          </a:endParaRPr>
        </a:p>
      </xdr:txBody>
    </xdr:sp>
    <xdr:clientData/>
  </xdr:twoCellAnchor>
  <xdr:twoCellAnchor editAs="oneCell">
    <xdr:from>
      <xdr:col>11</xdr:col>
      <xdr:colOff>200025</xdr:colOff>
      <xdr:row>18</xdr:row>
      <xdr:rowOff>242362</xdr:rowOff>
    </xdr:from>
    <xdr:to>
      <xdr:col>11</xdr:col>
      <xdr:colOff>428625</xdr:colOff>
      <xdr:row>20</xdr:row>
      <xdr:rowOff>29637</xdr:rowOff>
    </xdr:to>
    <xdr:sp macro="" textlink="">
      <xdr:nvSpPr>
        <xdr:cNvPr id="149" name="Pijl" descr="&quot;&quot;" title="Illustratie: pijl rechts"/>
        <xdr:cNvSpPr>
          <a:spLocks/>
        </xdr:cNvSpPr>
      </xdr:nvSpPr>
      <xdr:spPr bwMode="auto">
        <a:xfrm>
          <a:off x="9305925" y="5433487"/>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200025</xdr:colOff>
      <xdr:row>20</xdr:row>
      <xdr:rowOff>254040</xdr:rowOff>
    </xdr:from>
    <xdr:to>
      <xdr:col>11</xdr:col>
      <xdr:colOff>428625</xdr:colOff>
      <xdr:row>22</xdr:row>
      <xdr:rowOff>36024</xdr:rowOff>
    </xdr:to>
    <xdr:sp macro="" textlink="">
      <xdr:nvSpPr>
        <xdr:cNvPr id="151" name="Pijl" descr="&quot;&quot;" title="Illustratie: pijl rechts"/>
        <xdr:cNvSpPr>
          <a:spLocks/>
        </xdr:cNvSpPr>
      </xdr:nvSpPr>
      <xdr:spPr bwMode="auto">
        <a:xfrm>
          <a:off x="9305925" y="5959515"/>
          <a:ext cx="228600" cy="296334"/>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11</xdr:col>
      <xdr:colOff>685800</xdr:colOff>
      <xdr:row>20</xdr:row>
      <xdr:rowOff>142875</xdr:rowOff>
    </xdr:from>
    <xdr:to>
      <xdr:col>12</xdr:col>
      <xdr:colOff>1186617</xdr:colOff>
      <xdr:row>22</xdr:row>
      <xdr:rowOff>131445</xdr:rowOff>
    </xdr:to>
    <xdr:sp macro="" textlink="GeschatMaandelijksSalaris">
      <xdr:nvSpPr>
        <xdr:cNvPr id="140" name="Bedrag" descr="&quot;&quot;" title="Kader voor inkomen na afstuderen (illustratie)"/>
        <xdr:cNvSpPr txBox="1"/>
      </xdr:nvSpPr>
      <xdr:spPr>
        <a:xfrm>
          <a:off x="9791700" y="5924550"/>
          <a:ext cx="1720017" cy="502920"/>
        </a:xfrm>
        <a:prstGeom prst="rect">
          <a:avLst/>
        </a:prstGeom>
        <a:no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57F5AF7-63CC-49E8-9125-668E7D4670CB}" type="TxLink">
            <a:rPr lang="en-US" sz="1600" b="1" i="0" u="none" strike="noStrike">
              <a:solidFill>
                <a:schemeClr val="accent3"/>
              </a:solidFill>
              <a:latin typeface="Calibri"/>
              <a:cs typeface="Calibri"/>
            </a:rPr>
            <a:pPr algn="ctr"/>
            <a:t>€ 4.166,67</a:t>
          </a:fld>
          <a:endParaRPr lang="en-US" sz="1600" b="1">
            <a:solidFill>
              <a:schemeClr val="accent3"/>
            </a:solidFill>
          </a:endParaRPr>
        </a:p>
      </xdr:txBody>
    </xdr:sp>
    <xdr:clientData/>
  </xdr:twoCellAnchor>
  <xdr:twoCellAnchor editAs="oneCell">
    <xdr:from>
      <xdr:col>5</xdr:col>
      <xdr:colOff>11651</xdr:colOff>
      <xdr:row>7</xdr:row>
      <xdr:rowOff>49743</xdr:rowOff>
    </xdr:from>
    <xdr:to>
      <xdr:col>5</xdr:col>
      <xdr:colOff>127858</xdr:colOff>
      <xdr:row>7</xdr:row>
      <xdr:rowOff>233089</xdr:rowOff>
    </xdr:to>
    <xdr:sp macro="" textlink="">
      <xdr:nvSpPr>
        <xdr:cNvPr id="176" name="Pijl" descr="&quot;&quot;" title="Illustratie: pijl rechts"/>
        <xdr:cNvSpPr>
          <a:spLocks noChangeAspect="1"/>
        </xdr:cNvSpPr>
      </xdr:nvSpPr>
      <xdr:spPr bwMode="auto">
        <a:xfrm>
          <a:off x="4040726" y="2307168"/>
          <a:ext cx="116207"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editAs="oneCell">
    <xdr:from>
      <xdr:col>11</xdr:col>
      <xdr:colOff>1178239</xdr:colOff>
      <xdr:row>7</xdr:row>
      <xdr:rowOff>39159</xdr:rowOff>
    </xdr:from>
    <xdr:to>
      <xdr:col>12</xdr:col>
      <xdr:colOff>22284</xdr:colOff>
      <xdr:row>7</xdr:row>
      <xdr:rowOff>222505</xdr:rowOff>
    </xdr:to>
    <xdr:sp macro="" textlink="">
      <xdr:nvSpPr>
        <xdr:cNvPr id="177" name="Pijl" descr="&quot;&quot;" title="Illustratie: pijl rechts"/>
        <xdr:cNvSpPr>
          <a:spLocks noChangeAspect="1"/>
        </xdr:cNvSpPr>
      </xdr:nvSpPr>
      <xdr:spPr bwMode="auto">
        <a:xfrm>
          <a:off x="10998514" y="2296584"/>
          <a:ext cx="139445" cy="183346"/>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clientData/>
  </xdr:twoCellAnchor>
  <xdr:twoCellAnchor>
    <xdr:from>
      <xdr:col>13</xdr:col>
      <xdr:colOff>28575</xdr:colOff>
      <xdr:row>14</xdr:row>
      <xdr:rowOff>9527</xdr:rowOff>
    </xdr:from>
    <xdr:to>
      <xdr:col>17</xdr:col>
      <xdr:colOff>323850</xdr:colOff>
      <xdr:row>18</xdr:row>
      <xdr:rowOff>152400</xdr:rowOff>
    </xdr:to>
    <xdr:grpSp>
      <xdr:nvGrpSpPr>
        <xdr:cNvPr id="3" name="Tip voor gegevensinvoer" descr="Hebt u meer rijen nodig? Druk in de laatste cel van de tabel, bijvoorbeeld M16, op de Tab-toets." title="Tip voor gegevensinvoer"/>
        <xdr:cNvGrpSpPr/>
      </xdr:nvGrpSpPr>
      <xdr:grpSpPr>
        <a:xfrm>
          <a:off x="15849600" y="4295777"/>
          <a:ext cx="1752600" cy="1171573"/>
          <a:chOff x="12477750" y="4105276"/>
          <a:chExt cx="1571625" cy="1275383"/>
        </a:xfrm>
      </xdr:grpSpPr>
      <xdr:sp macro="" textlink="">
        <xdr:nvSpPr>
          <xdr:cNvPr id="2" name="Rechthoek 1"/>
          <xdr:cNvSpPr/>
        </xdr:nvSpPr>
        <xdr:spPr>
          <a:xfrm>
            <a:off x="12706350" y="4105276"/>
            <a:ext cx="1343025" cy="1275383"/>
          </a:xfrm>
          <a:prstGeom prst="rect">
            <a:avLst/>
          </a:prstGeom>
          <a:solidFill>
            <a:schemeClr val="tx2">
              <a:lumMod val="40000"/>
              <a:lumOff val="60000"/>
            </a:schemeClr>
          </a:solidFill>
          <a:ln w="0">
            <a:noFill/>
            <a:prstDash val="solid"/>
            <a:round/>
            <a:headEnd/>
            <a:tailEnd/>
          </a:ln>
        </xdr:spPr>
        <xdr:txBody>
          <a:bodyPr vertOverflow="clip" horzOverflow="clip" lIns="182880" rtlCol="0" anchor="ctr"/>
          <a:lstStyle/>
          <a:p>
            <a:pPr algn="l"/>
            <a:r>
              <a:rPr lang="en-US" sz="1100">
                <a:solidFill>
                  <a:schemeClr val="tx2"/>
                </a:solidFill>
              </a:rPr>
              <a:t>Hebt u meer rijen nodig? Druk in de laatste cel van de tabel, bijvoorbeeld M16, op de </a:t>
            </a:r>
            <a:r>
              <a:rPr lang="en-US" sz="1100" b="1">
                <a:solidFill>
                  <a:schemeClr val="tx2"/>
                </a:solidFill>
              </a:rPr>
              <a:t>Tab-</a:t>
            </a:r>
            <a:r>
              <a:rPr lang="en-US" sz="1100">
                <a:solidFill>
                  <a:schemeClr val="tx2"/>
                </a:solidFill>
              </a:rPr>
              <a:t>toets.</a:t>
            </a:r>
          </a:p>
        </xdr:txBody>
      </xdr:sp>
      <xdr:sp macro="" textlink="">
        <xdr:nvSpPr>
          <xdr:cNvPr id="18" name="Pijl" descr="&quot;&quot;" title="Illustratie: pijl rechts"/>
          <xdr:cNvSpPr>
            <a:spLocks/>
          </xdr:cNvSpPr>
        </xdr:nvSpPr>
        <xdr:spPr bwMode="auto">
          <a:xfrm flipH="1">
            <a:off x="12477750" y="4362451"/>
            <a:ext cx="228600" cy="301625"/>
          </a:xfrm>
          <a:custGeom>
            <a:avLst/>
            <a:gdLst>
              <a:gd name="T0" fmla="*/ 0 w 2240"/>
              <a:gd name="T1" fmla="*/ 0 h 3315"/>
              <a:gd name="T2" fmla="*/ 2240 w 2240"/>
              <a:gd name="T3" fmla="*/ 1646 h 3315"/>
              <a:gd name="T4" fmla="*/ 0 w 2240"/>
              <a:gd name="T5" fmla="*/ 3315 h 3315"/>
              <a:gd name="T6" fmla="*/ 0 w 2240"/>
              <a:gd name="T7" fmla="*/ 0 h 3315"/>
            </a:gdLst>
            <a:ahLst/>
            <a:cxnLst>
              <a:cxn ang="0">
                <a:pos x="T0" y="T1"/>
              </a:cxn>
              <a:cxn ang="0">
                <a:pos x="T2" y="T3"/>
              </a:cxn>
              <a:cxn ang="0">
                <a:pos x="T4" y="T5"/>
              </a:cxn>
              <a:cxn ang="0">
                <a:pos x="T6" y="T7"/>
              </a:cxn>
            </a:cxnLst>
            <a:rect l="0" t="0" r="r" b="b"/>
            <a:pathLst>
              <a:path w="2240" h="3315">
                <a:moveTo>
                  <a:pt x="0" y="0"/>
                </a:moveTo>
                <a:lnTo>
                  <a:pt x="2240" y="1646"/>
                </a:lnTo>
                <a:lnTo>
                  <a:pt x="0" y="3315"/>
                </a:lnTo>
                <a:lnTo>
                  <a:pt x="0" y="0"/>
                </a:lnTo>
                <a:close/>
              </a:path>
            </a:pathLst>
          </a:custGeom>
          <a:solidFill>
            <a:schemeClr val="tx2">
              <a:lumMod val="40000"/>
              <a:lumOff val="60000"/>
            </a:schemeClr>
          </a:solidFill>
          <a:ln w="0">
            <a:noFill/>
            <a:prstDash val="solid"/>
            <a:round/>
            <a:headEnd/>
            <a:tailEnd/>
          </a:ln>
        </xdr:spPr>
      </xdr:sp>
    </xdr:grpSp>
    <xdr:clientData fPrintsWithSheet="0"/>
  </xdr:twoCellAnchor>
</xdr:wsDr>
</file>

<file path=xl/tables/table1.xml><?xml version="1.0" encoding="utf-8"?>
<table xmlns="http://schemas.openxmlformats.org/spreadsheetml/2006/main" id="1" name="Universiteitsleningen" displayName="Universiteitsleningen" ref="C12:M17" totalsRowCount="1" headerRowDxfId="24" dataDxfId="23" totalsRowDxfId="22">
  <tableColumns count="11">
    <tableColumn id="1" name="Leningnr." totalsRowLabel="Totalen" dataDxfId="21" totalsRowDxfId="20"/>
    <tableColumn id="3" name="Leningverstrekker" dataDxfId="19" totalsRowDxfId="18"/>
    <tableColumn id="6" name="Bedrag van lening" totalsRowFunction="sum" dataDxfId="17" totalsRowDxfId="16"/>
    <tableColumn id="7" name="Jaarlijks rentepercentage" dataDxfId="15" totalsRowDxfId="14"/>
    <tableColumn id="4" name="Begindatum" dataDxfId="13" totalsRowDxfId="12"/>
    <tableColumn id="9" name="Lengte (jr)" dataDxfId="11" totalsRowDxfId="10"/>
    <tableColumn id="5" name="Einddatum" dataDxfId="9" totalsRowDxfId="8">
      <calculatedColumnFormula>IF(AND(Universiteitsleningen[[#This Row],[Begindatum]]&gt;0,Universiteitsleningen[[#This Row],[Lengte (jr)]]&gt;0),EDATE(Universiteitsleningen[[#This Row],[Begindatum]],Universiteitsleningen[[#This Row],[Lengte (jr)]]*12),"")</calculatedColumnFormula>
    </tableColumn>
    <tableColumn id="8" name="Huidige maandelijkse betaling" totalsRowFunction="sum" dataDxfId="7" totalsRowDxfId="6">
      <calculatedColumnFormula>IF(AND(BeginLeningVandaag,COUNT(Universiteitsleningen[[#This Row],[Bedrag van lening]]:Universiteitsleningen[[#This Row],[Lengte (jr)]])=4,Universiteitsleningen[[#This Row],[Begindatum]]&lt;TODAY()),PMT(Universiteitsleningen[[#This Row],[Jaarlijks rentepercentage]]/12,Universiteitsleningen[[#This Row],[Lengte (jr)]]*12,-Universiteitsleningen[[#This Row],[Bedrag van lening]],0,0),"")</calculatedColumnFormula>
    </tableColumn>
    <tableColumn id="13" name="Totale_x000a_rente" totalsRowFunction="sum" dataDxfId="5" totalsRowDxfId="4">
      <calculatedColumnFormula>IFERROR((Universiteitsleningen[Geplande betaling]*(Universiteitsleningen[[#This Row],[Lengte (jr)]]*12))-Universiteitsleningen[[#This Row],[Bedrag van lening]],"")</calculatedColumnFormula>
    </tableColumn>
    <tableColumn id="11" name="Geplande betaling" totalsRowFunction="sum" dataDxfId="3" totalsRowDxfId="2">
      <calculatedColumnFormula>IF(COUNTA(Universiteitsleningen[[#This Row],[Bedrag van lening]]:Universiteitsleningen[[#This Row],[Lengte (jr)]])&lt;&gt;4,"",PMT(Universiteitsleningen[[#This Row],[Jaarlijks rentepercentage]]/12,Universiteitsleningen[[#This Row],[Lengte (jr)]]*12,-Universiteitsleningen[[#This Row],[Bedrag van lening]],0,0))</calculatedColumnFormula>
    </tableColumn>
    <tableColumn id="2" name="Jaarlijkse betaling" totalsRowFunction="sum" dataDxfId="1" totalsRowDxfId="0">
      <calculatedColumnFormula>IFERROR(Universiteitsleningen[[#This Row],[Geplande betaling]]*12,"")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Leningdetails" altTextSummary="Samenvatting van leninginformatie voor elke lening: Algemene leningdetails, zoals Leningnr., Leningverstrekker, Bedrag van de lening en Jaarlijks rentepercentage, Terugbetalingsgegevens voor de lening, zoals Begindatum, Lengte van de lening in jaren en Betalingsdetails, zoals Huidige betaling, Totale rente, Geplande betaling en Jaarlijkse betaling. "/>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N24"/>
  <sheetViews>
    <sheetView showGridLines="0" tabSelected="1" zoomScaleNormal="100" workbookViewId="0"/>
  </sheetViews>
  <sheetFormatPr defaultRowHeight="20.25" customHeight="1" x14ac:dyDescent="0.25"/>
  <cols>
    <col min="1" max="2" width="2.28515625" style="6" customWidth="1"/>
    <col min="3" max="3" width="20.7109375" style="6" customWidth="1"/>
    <col min="4" max="4" width="32.140625" style="6" customWidth="1"/>
    <col min="5" max="5" width="14.42578125" style="6" customWidth="1"/>
    <col min="6" max="6" width="15.5703125" style="6" customWidth="1"/>
    <col min="7" max="7" width="15.85546875" style="6" customWidth="1"/>
    <col min="8" max="8" width="12.28515625" style="6" customWidth="1"/>
    <col min="9" max="9" width="44.7109375" style="6" customWidth="1"/>
    <col min="10" max="10" width="17" style="6" customWidth="1"/>
    <col min="11" max="11" width="14.42578125" style="6" customWidth="1"/>
    <col min="12" max="12" width="19.42578125" style="6" customWidth="1"/>
    <col min="13" max="13" width="26.140625" style="6" customWidth="1"/>
    <col min="14" max="14" width="2" style="6" customWidth="1"/>
    <col min="15" max="15" width="1.5703125" style="6" customWidth="1"/>
    <col min="16" max="16384" width="9.140625" style="6"/>
  </cols>
  <sheetData>
    <row r="1" spans="1:14" ht="20.25" customHeight="1" x14ac:dyDescent="0.25">
      <c r="A1" s="40"/>
    </row>
    <row r="2" spans="1:14" ht="39.75" customHeight="1" x14ac:dyDescent="0.6">
      <c r="B2" s="66" t="s">
        <v>32</v>
      </c>
      <c r="C2" s="66"/>
      <c r="D2" s="66"/>
      <c r="G2" s="61">
        <v>50000</v>
      </c>
      <c r="H2" s="61"/>
      <c r="I2" s="61"/>
      <c r="J2" s="7"/>
      <c r="L2" s="62">
        <v>40673</v>
      </c>
      <c r="M2" s="62"/>
    </row>
    <row r="3" spans="1:14" ht="39.75" customHeight="1" x14ac:dyDescent="0.6">
      <c r="B3" s="65" t="s">
        <v>28</v>
      </c>
      <c r="C3" s="65"/>
      <c r="D3" s="65"/>
      <c r="G3" s="61"/>
      <c r="H3" s="61"/>
      <c r="I3" s="61"/>
      <c r="J3" s="7"/>
      <c r="L3" s="62"/>
      <c r="M3" s="62"/>
    </row>
    <row r="4" spans="1:14" ht="20.25" customHeight="1" x14ac:dyDescent="0.25">
      <c r="B4" s="16"/>
      <c r="C4" s="16"/>
      <c r="D4" s="16"/>
      <c r="E4" s="16"/>
      <c r="F4" s="16"/>
      <c r="G4" s="16"/>
      <c r="H4" s="16"/>
      <c r="I4" s="16"/>
      <c r="J4" s="16"/>
      <c r="K4" s="16"/>
      <c r="L4" s="16"/>
      <c r="M4" s="16"/>
    </row>
    <row r="5" spans="1:14" ht="25.5" customHeight="1" x14ac:dyDescent="0.25">
      <c r="B5" s="39" t="s">
        <v>30</v>
      </c>
      <c r="C5" s="15"/>
      <c r="D5" s="15"/>
      <c r="E5" s="15"/>
      <c r="F5" s="15"/>
      <c r="G5" s="15"/>
      <c r="H5" s="15"/>
      <c r="I5" s="15"/>
      <c r="J5" s="15"/>
      <c r="K5" s="15"/>
      <c r="L5" s="15"/>
      <c r="M5" s="15"/>
      <c r="N5" s="15"/>
    </row>
    <row r="6" spans="1:14" ht="12" customHeight="1" x14ac:dyDescent="0.25"/>
    <row r="7" spans="1:14" ht="20.25" customHeight="1" x14ac:dyDescent="0.3">
      <c r="C7" s="20" t="s">
        <v>24</v>
      </c>
      <c r="F7" s="63">
        <f ca="1">Universiteitsleningen[[#Totals],[Huidige maandelijkse betaling]]</f>
        <v>328.58590726058833</v>
      </c>
      <c r="G7" s="63"/>
      <c r="I7" s="21" t="s">
        <v>25</v>
      </c>
      <c r="M7" s="55">
        <f>Universiteitsleningen[[#Totals],[Geplande betaling]]</f>
        <v>328.58590726058833</v>
      </c>
      <c r="N7" s="8"/>
    </row>
    <row r="8" spans="1:14" ht="20.25" customHeight="1" x14ac:dyDescent="0.25">
      <c r="C8" s="19" t="s">
        <v>26</v>
      </c>
      <c r="D8" s="9"/>
      <c r="F8" s="64">
        <f ca="1">Universiteitsleningen[[#Totals],[Huidige maandelijkse betaling]]/GeschatMaandelijksSalaris</f>
        <v>7.8860617742541189E-2</v>
      </c>
      <c r="G8" s="64"/>
      <c r="I8" s="22" t="s">
        <v>27</v>
      </c>
      <c r="M8" s="38">
        <f>Universiteitsleningen[[#Totals],[Geplande betaling]]/GeschatMaandelijksSalaris</f>
        <v>7.8860617742541189E-2</v>
      </c>
      <c r="N8" s="10"/>
    </row>
    <row r="9" spans="1:14" ht="6.75" customHeight="1" x14ac:dyDescent="0.25">
      <c r="B9" s="16"/>
      <c r="C9" s="16"/>
      <c r="D9" s="16"/>
      <c r="E9" s="17"/>
      <c r="F9" s="18"/>
      <c r="G9" s="16"/>
      <c r="H9" s="16"/>
      <c r="I9" s="16"/>
      <c r="J9" s="16"/>
      <c r="K9" s="16"/>
      <c r="L9" s="16"/>
      <c r="M9" s="16"/>
    </row>
    <row r="10" spans="1:14" ht="20.25" customHeight="1" x14ac:dyDescent="0.25">
      <c r="B10" s="25"/>
      <c r="C10" s="25"/>
      <c r="D10" s="25"/>
      <c r="E10" s="26"/>
      <c r="F10" s="27"/>
      <c r="G10" s="25"/>
      <c r="H10" s="25"/>
      <c r="I10" s="25"/>
      <c r="J10" s="25"/>
      <c r="K10" s="25"/>
      <c r="L10" s="25"/>
      <c r="M10" s="25"/>
    </row>
    <row r="11" spans="1:14" ht="23.25" customHeight="1" x14ac:dyDescent="0.25">
      <c r="C11" s="57" t="s">
        <v>21</v>
      </c>
      <c r="D11" s="57"/>
      <c r="E11" s="57"/>
      <c r="F11" s="58"/>
      <c r="G11" s="56" t="s">
        <v>22</v>
      </c>
      <c r="H11" s="57"/>
      <c r="I11" s="58"/>
      <c r="J11" s="57" t="s">
        <v>23</v>
      </c>
      <c r="K11" s="60"/>
      <c r="L11" s="60"/>
      <c r="M11" s="60"/>
    </row>
    <row r="12" spans="1:14" ht="48.75" customHeight="1" x14ac:dyDescent="0.25">
      <c r="C12" s="5" t="s">
        <v>2</v>
      </c>
      <c r="D12" s="2" t="s">
        <v>1</v>
      </c>
      <c r="E12" s="3" t="s">
        <v>0</v>
      </c>
      <c r="F12" s="32" t="s">
        <v>10</v>
      </c>
      <c r="G12" s="34" t="s">
        <v>17</v>
      </c>
      <c r="H12" s="3" t="s">
        <v>19</v>
      </c>
      <c r="I12" s="32" t="s">
        <v>18</v>
      </c>
      <c r="J12" s="3" t="s">
        <v>31</v>
      </c>
      <c r="K12" s="3" t="s">
        <v>20</v>
      </c>
      <c r="L12" s="3" t="s">
        <v>11</v>
      </c>
      <c r="M12" s="3" t="s">
        <v>8</v>
      </c>
    </row>
    <row r="13" spans="1:14" ht="20.25" customHeight="1" x14ac:dyDescent="0.25">
      <c r="C13" s="5" t="s">
        <v>3</v>
      </c>
      <c r="D13" s="4" t="s">
        <v>13</v>
      </c>
      <c r="E13" s="46">
        <v>10000</v>
      </c>
      <c r="F13" s="33">
        <v>0.05</v>
      </c>
      <c r="G13" s="35">
        <v>40634</v>
      </c>
      <c r="H13" s="1">
        <v>10</v>
      </c>
      <c r="I13" s="36">
        <f>IF(AND(Universiteitsleningen[[#This Row],[Begindatum]]&gt;0,Universiteitsleningen[[#This Row],[Lengte (jr)]]&gt;0),EDATE(Universiteitsleningen[[#This Row],[Begindatum]],Universiteitsleningen[[#This Row],[Lengte (jr)]]*12),"")</f>
        <v>44287</v>
      </c>
      <c r="J13" s="49">
        <f ca="1">IF(AND(BeginLeningVandaag,COUNT(Universiteitsleningen[[#This Row],[Bedrag van lening]]:Universiteitsleningen[[#This Row],[Lengte (jr)]])=4,Universiteitsleningen[[#This Row],[Begindatum]]&lt;TODAY()),PMT(Universiteitsleningen[[#This Row],[Jaarlijks rentepercentage]]/12,Universiteitsleningen[[#This Row],[Lengte (jr)]]*12,-Universiteitsleningen[[#This Row],[Bedrag van lening]],0,0),"")</f>
        <v>106.06551523907524</v>
      </c>
      <c r="K13" s="46">
        <f>IFERROR((Universiteitsleningen[Geplande betaling]*(Universiteitsleningen[[#This Row],[Lengte (jr)]]*12))-Universiteitsleningen[[#This Row],[Bedrag van lening]],"")</f>
        <v>2727.8618286890287</v>
      </c>
      <c r="L13" s="50">
        <f>IF(COUNTA(Universiteitsleningen[[#This Row],[Bedrag van lening]]:Universiteitsleningen[[#This Row],[Lengte (jr)]])&lt;&gt;4,"",PMT(Universiteitsleningen[[#This Row],[Jaarlijks rentepercentage]]/12,Universiteitsleningen[[#This Row],[Lengte (jr)]]*12,-Universiteitsleningen[[#This Row],[Bedrag van lening]],0,0))</f>
        <v>106.06551523907524</v>
      </c>
      <c r="M13" s="46">
        <f>IFERROR(Universiteitsleningen[[#This Row],[Geplande betaling]]*12,"")</f>
        <v>1272.7861828689029</v>
      </c>
    </row>
    <row r="14" spans="1:14" ht="20.25" customHeight="1" x14ac:dyDescent="0.25">
      <c r="C14" s="5" t="s">
        <v>4</v>
      </c>
      <c r="D14" s="4" t="s">
        <v>14</v>
      </c>
      <c r="E14" s="46">
        <v>8000</v>
      </c>
      <c r="F14" s="33">
        <v>0.05</v>
      </c>
      <c r="G14" s="35">
        <v>40664</v>
      </c>
      <c r="H14" s="1">
        <v>10</v>
      </c>
      <c r="I14" s="36">
        <f>IF(AND(Universiteitsleningen[[#This Row],[Begindatum]]&gt;0,Universiteitsleningen[[#This Row],[Lengte (jr)]]&gt;0),EDATE(Universiteitsleningen[[#This Row],[Begindatum]],Universiteitsleningen[[#This Row],[Lengte (jr)]]*12),"")</f>
        <v>44317</v>
      </c>
      <c r="J14" s="49">
        <f ca="1">IF(AND(BeginLeningVandaag,COUNT(Universiteitsleningen[[#This Row],[Bedrag van lening]]:Universiteitsleningen[[#This Row],[Lengte (jr)]])=4,Universiteitsleningen[[#This Row],[Begindatum]]&lt;TODAY()),PMT(Universiteitsleningen[[#This Row],[Jaarlijks rentepercentage]]/12,Universiteitsleningen[[#This Row],[Lengte (jr)]]*12,-Universiteitsleningen[[#This Row],[Bedrag van lening]],0,0),"")</f>
        <v>84.852412191260186</v>
      </c>
      <c r="K14" s="46">
        <f>IFERROR((Universiteitsleningen[Geplande betaling]*(Universiteitsleningen[[#This Row],[Lengte (jr)]]*12))-Universiteitsleningen[[#This Row],[Bedrag van lening]],"")</f>
        <v>2182.289462951223</v>
      </c>
      <c r="L14" s="50">
        <f>IF(COUNTA(Universiteitsleningen[[#This Row],[Bedrag van lening]]:Universiteitsleningen[[#This Row],[Lengte (jr)]])&lt;&gt;4,"",PMT(Universiteitsleningen[[#This Row],[Jaarlijks rentepercentage]]/12,Universiteitsleningen[[#This Row],[Lengte (jr)]]*12,-Universiteitsleningen[[#This Row],[Bedrag van lening]],0,0))</f>
        <v>84.852412191260186</v>
      </c>
      <c r="M14" s="46">
        <f>IFERROR(Universiteitsleningen[[#This Row],[Geplande betaling]]*12,"")</f>
        <v>1018.2289462951222</v>
      </c>
    </row>
    <row r="15" spans="1:14" ht="20.25" customHeight="1" x14ac:dyDescent="0.25">
      <c r="C15" s="5" t="s">
        <v>5</v>
      </c>
      <c r="D15" s="4" t="s">
        <v>15</v>
      </c>
      <c r="E15" s="46">
        <v>6000</v>
      </c>
      <c r="F15" s="33">
        <v>4.4999999999999998E-2</v>
      </c>
      <c r="G15" s="35">
        <v>40969</v>
      </c>
      <c r="H15" s="1">
        <v>10</v>
      </c>
      <c r="I15" s="36">
        <f>IF(AND(Universiteitsleningen[[#This Row],[Begindatum]]&gt;0,Universiteitsleningen[[#This Row],[Lengte (jr)]]&gt;0),EDATE(Universiteitsleningen[[#This Row],[Begindatum]],Universiteitsleningen[[#This Row],[Lengte (jr)]]*12),"")</f>
        <v>44621</v>
      </c>
      <c r="J15" s="49">
        <f ca="1">IF(AND(BeginLeningVandaag,COUNT(Universiteitsleningen[[#This Row],[Bedrag van lening]]:Universiteitsleningen[[#This Row],[Lengte (jr)]])=4,Universiteitsleningen[[#This Row],[Begindatum]]&lt;TODAY()),PMT(Universiteitsleningen[[#This Row],[Jaarlijks rentepercentage]]/12,Universiteitsleningen[[#This Row],[Lengte (jr)]]*12,-Universiteitsleningen[[#This Row],[Bedrag van lening]],0,0),"")</f>
        <v>62.183045254209183</v>
      </c>
      <c r="K15" s="46">
        <f>IFERROR((Universiteitsleningen[Geplande betaling]*(Universiteitsleningen[[#This Row],[Lengte (jr)]]*12))-Universiteitsleningen[[#This Row],[Bedrag van lening]],"")</f>
        <v>1461.9654305051017</v>
      </c>
      <c r="L15" s="50">
        <f>IF(COUNTA(Universiteitsleningen[[#This Row],[Bedrag van lening]]:Universiteitsleningen[[#This Row],[Lengte (jr)]])&lt;&gt;4,"",PMT(Universiteitsleningen[[#This Row],[Jaarlijks rentepercentage]]/12,Universiteitsleningen[[#This Row],[Lengte (jr)]]*12,-Universiteitsleningen[[#This Row],[Bedrag van lening]],0,0))</f>
        <v>62.183045254209183</v>
      </c>
      <c r="M15" s="46">
        <f>IFERROR(Universiteitsleningen[[#This Row],[Geplande betaling]]*12,"")</f>
        <v>746.19654305051017</v>
      </c>
    </row>
    <row r="16" spans="1:14" ht="20.25" customHeight="1" x14ac:dyDescent="0.25">
      <c r="C16" s="5" t="s">
        <v>12</v>
      </c>
      <c r="D16" s="4" t="s">
        <v>16</v>
      </c>
      <c r="E16" s="46">
        <v>4000</v>
      </c>
      <c r="F16" s="33">
        <v>0.05</v>
      </c>
      <c r="G16" s="35">
        <v>41030</v>
      </c>
      <c r="H16" s="1">
        <v>5</v>
      </c>
      <c r="I16" s="36">
        <f>IF(AND(Universiteitsleningen[[#This Row],[Begindatum]]&gt;0,Universiteitsleningen[[#This Row],[Lengte (jr)]]&gt;0),EDATE(Universiteitsleningen[[#This Row],[Begindatum]],Universiteitsleningen[[#This Row],[Lengte (jr)]]*12),"")</f>
        <v>42856</v>
      </c>
      <c r="J16" s="49">
        <f ca="1">IF(AND(BeginLeningVandaag,COUNT(Universiteitsleningen[[#This Row],[Bedrag van lening]]:Universiteitsleningen[[#This Row],[Lengte (jr)]])=4,Universiteitsleningen[[#This Row],[Begindatum]]&lt;TODAY()),PMT(Universiteitsleningen[[#This Row],[Jaarlijks rentepercentage]]/12,Universiteitsleningen[[#This Row],[Lengte (jr)]]*12,-Universiteitsleningen[[#This Row],[Bedrag van lening]],0,0),"")</f>
        <v>75.484934576043742</v>
      </c>
      <c r="K16" s="46">
        <f>IFERROR((Universiteitsleningen[Geplande betaling]*(Universiteitsleningen[[#This Row],[Lengte (jr)]]*12))-Universiteitsleningen[[#This Row],[Bedrag van lening]],"")</f>
        <v>529.09607456262438</v>
      </c>
      <c r="L16" s="50">
        <f>IF(COUNTA(Universiteitsleningen[[#This Row],[Bedrag van lening]]:Universiteitsleningen[[#This Row],[Lengte (jr)]])&lt;&gt;4,"",PMT(Universiteitsleningen[[#This Row],[Jaarlijks rentepercentage]]/12,Universiteitsleningen[[#This Row],[Lengte (jr)]]*12,-Universiteitsleningen[[#This Row],[Bedrag van lening]],0,0))</f>
        <v>75.484934576043742</v>
      </c>
      <c r="M16" s="46">
        <f>IFERROR(Universiteitsleningen[[#This Row],[Geplande betaling]]*12,"")</f>
        <v>905.8192149125249</v>
      </c>
    </row>
    <row r="17" spans="3:13" ht="20.25" customHeight="1" x14ac:dyDescent="0.25">
      <c r="C17" s="41" t="s">
        <v>7</v>
      </c>
      <c r="D17" s="42"/>
      <c r="E17" s="47">
        <f>SUBTOTAL(109,Universiteitsleningen[Bedrag van lening])</f>
        <v>28000</v>
      </c>
      <c r="F17" s="43"/>
      <c r="G17" s="44"/>
      <c r="H17" s="42"/>
      <c r="I17" s="45"/>
      <c r="J17" s="51">
        <f ca="1">SUBTOTAL(109,Universiteitsleningen[Huidige maandelijkse betaling])</f>
        <v>328.58590726058833</v>
      </c>
      <c r="K17" s="47">
        <f>SUBTOTAL(109,Universiteitsleningen[Totale
rente])</f>
        <v>6901.2127967079778</v>
      </c>
      <c r="L17" s="52">
        <f>SUBTOTAL(109,Universiteitsleningen[Geplande betaling])</f>
        <v>328.58590726058833</v>
      </c>
      <c r="M17" s="47">
        <f>SUBTOTAL(109,Universiteitsleningen[Jaarlijkse betaling])</f>
        <v>3943.0308871270599</v>
      </c>
    </row>
    <row r="18" spans="3:13" ht="20.25" customHeight="1" x14ac:dyDescent="0.25">
      <c r="C18" s="28" t="s">
        <v>6</v>
      </c>
      <c r="D18" s="29"/>
      <c r="E18" s="48">
        <f>AVERAGE(Universiteitsleningen[Bedrag van lening])</f>
        <v>7000</v>
      </c>
      <c r="F18" s="37">
        <f>AVERAGE(Universiteitsleningen[Jaarlijks rentepercentage])</f>
        <v>4.8750000000000002E-2</v>
      </c>
      <c r="G18" s="30"/>
      <c r="H18" s="30"/>
      <c r="I18" s="37"/>
      <c r="J18" s="31"/>
      <c r="K18" s="48">
        <f>AVERAGE(Universiteitsleningen[Totale
rente])</f>
        <v>1725.3031991769944</v>
      </c>
      <c r="L18" s="53"/>
      <c r="M18" s="48">
        <f>AVERAGE(Universiteitsleningen[Jaarlijkse betaling])</f>
        <v>985.75772178176499</v>
      </c>
    </row>
    <row r="19" spans="3:13" ht="20.25" customHeight="1" x14ac:dyDescent="0.25">
      <c r="C19" s="59"/>
      <c r="D19" s="59"/>
      <c r="E19" s="59"/>
      <c r="F19" s="59"/>
      <c r="G19" s="59"/>
      <c r="H19" s="59"/>
      <c r="I19" s="59"/>
      <c r="J19" s="59"/>
      <c r="K19" s="59"/>
      <c r="L19" s="59"/>
      <c r="M19" s="59"/>
    </row>
    <row r="20" spans="3:13" ht="20.25" customHeight="1" x14ac:dyDescent="0.25">
      <c r="G20" s="11"/>
      <c r="H20" s="11"/>
      <c r="I20" s="11"/>
      <c r="J20" s="11"/>
      <c r="K20" s="23" t="s">
        <v>9</v>
      </c>
      <c r="M20" s="54">
        <f>Universiteitsleningen[[#Totals],[Bedrag van lening]]+Universiteitsleningen[[#Totals],[Totale
rente]]</f>
        <v>34901.21279670798</v>
      </c>
    </row>
    <row r="22" spans="3:13" ht="20.25" customHeight="1" x14ac:dyDescent="0.35">
      <c r="C22" s="12"/>
      <c r="D22" s="12"/>
      <c r="F22" s="11"/>
      <c r="G22" s="11"/>
      <c r="H22" s="11"/>
      <c r="I22" s="11"/>
      <c r="J22" s="11"/>
      <c r="K22" s="24" t="s">
        <v>29</v>
      </c>
      <c r="M22" s="54">
        <f>(GeschatJaarlijksSalaris/12)</f>
        <v>4166.666666666667</v>
      </c>
    </row>
    <row r="23" spans="3:13" ht="20.25" customHeight="1" x14ac:dyDescent="0.25">
      <c r="E23" s="11"/>
      <c r="F23" s="11"/>
      <c r="G23" s="11"/>
      <c r="H23" s="11"/>
      <c r="I23" s="11"/>
      <c r="J23" s="11"/>
      <c r="L23" s="13"/>
      <c r="M23" s="13"/>
    </row>
    <row r="24" spans="3:13" ht="20.25" customHeight="1" x14ac:dyDescent="0.25">
      <c r="F24" s="14"/>
    </row>
  </sheetData>
  <mergeCells count="10">
    <mergeCell ref="G11:I11"/>
    <mergeCell ref="C11:F11"/>
    <mergeCell ref="C19:M19"/>
    <mergeCell ref="J11:M11"/>
    <mergeCell ref="B3:D3"/>
    <mergeCell ref="G2:I3"/>
    <mergeCell ref="L2:M3"/>
    <mergeCell ref="B2:D2"/>
    <mergeCell ref="F7:G7"/>
    <mergeCell ref="F8:G8"/>
  </mergeCells>
  <dataValidations disablePrompts="1" count="2">
    <dataValidation type="whole" operator="greaterThanOrEqual" allowBlank="1" showInputMessage="1" showErrorMessage="1" sqref="H13:H16">
      <formula1>0</formula1>
    </dataValidation>
    <dataValidation operator="greaterThanOrEqual" allowBlank="1" showInputMessage="1" showErrorMessage="1" sqref="I13:K16"/>
  </dataValidations>
  <pageMargins left="0.25" right="0.25" top="0.75" bottom="0.75" header="0.3" footer="0.3"/>
  <pageSetup paperSize="9" fitToHeight="0" orientation="landscape" r:id="rId1"/>
  <drawing r:id="rId2"/>
  <tableParts count="1">
    <tablePart r:id="rId3"/>
  </tableParts>
  <extLst>
    <ext xmlns:x14="http://schemas.microsoft.com/office/spreadsheetml/2009/9/main" uri="{05C60535-1F16-4fd2-B633-F4F36F0B64E0}">
      <x14:sparklineGroups xmlns:xm="http://schemas.microsoft.com/office/excel/2006/main">
        <x14:sparklineGroup type="column" displayEmptyCellsAs="gap">
          <x14:colorSeries theme="0"/>
          <x14:colorNegative theme="5"/>
          <x14:colorAxis rgb="FF000000"/>
          <x14:colorMarkers theme="4" tint="-0.499984740745262"/>
          <x14:colorFirst theme="4" tint="0.39997558519241921"/>
          <x14:colorLast theme="4" tint="0.39997558519241921"/>
          <x14:colorHigh theme="4"/>
          <x14:colorLow theme="4"/>
          <x14:sparklines>
            <x14:sparkline>
              <xm:f>'Calculator voor leningen'!L13:L16</xm:f>
              <xm:sqref>L18</xm:sqref>
            </x14:sparkline>
            <x14:sparkline>
              <xm:f>'Calculator voor leningen'!J13:J16</xm:f>
              <xm:sqref>J18</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rectSourceMarket xmlns="e6b10b74-023b-4505-bd21-3dea7fe386f6">english</DirectSourceMarket>
    <ApprovalStatus xmlns="e6b10b74-023b-4505-bd21-3dea7fe386f6">InProgress</ApprovalStatus>
    <MarketSpecific xmlns="e6b10b74-023b-4505-bd21-3dea7fe386f6">false</MarketSpecific>
    <LocComments xmlns="e6b10b74-023b-4505-bd21-3dea7fe386f6" xsi:nil="true"/>
    <ThumbnailAssetId xmlns="e6b10b74-023b-4505-bd21-3dea7fe386f6" xsi:nil="true"/>
    <PrimaryImageGen xmlns="e6b10b74-023b-4505-bd21-3dea7fe386f6">true</PrimaryImageGen>
    <LegacyData xmlns="e6b10b74-023b-4505-bd21-3dea7fe386f6" xsi:nil="true"/>
    <LocRecommendedHandoff xmlns="e6b10b74-023b-4505-bd21-3dea7fe386f6" xsi:nil="true"/>
    <BusinessGroup xmlns="e6b10b74-023b-4505-bd21-3dea7fe386f6" xsi:nil="true"/>
    <BlockPublish xmlns="e6b10b74-023b-4505-bd21-3dea7fe386f6">false</BlockPublish>
    <TPFriendlyName xmlns="e6b10b74-023b-4505-bd21-3dea7fe386f6" xsi:nil="true"/>
    <NumericId xmlns="e6b10b74-023b-4505-bd21-3dea7fe386f6" xsi:nil="true"/>
    <APEditor xmlns="e6b10b74-023b-4505-bd21-3dea7fe386f6">
      <UserInfo>
        <DisplayName/>
        <AccountId xsi:nil="true"/>
        <AccountType/>
      </UserInfo>
    </APEditor>
    <SourceTitle xmlns="e6b10b74-023b-4505-bd21-3dea7fe386f6" xsi:nil="true"/>
    <OpenTemplate xmlns="e6b10b74-023b-4505-bd21-3dea7fe386f6">true</OpenTemplate>
    <UALocComments xmlns="e6b10b74-023b-4505-bd21-3dea7fe386f6" xsi:nil="true"/>
    <ParentAssetId xmlns="e6b10b74-023b-4505-bd21-3dea7fe386f6" xsi:nil="true"/>
    <IntlLangReviewDate xmlns="e6b10b74-023b-4505-bd21-3dea7fe386f6" xsi:nil="true"/>
    <FeatureTagsTaxHTField0 xmlns="e6b10b74-023b-4505-bd21-3dea7fe386f6">
      <Terms xmlns="http://schemas.microsoft.com/office/infopath/2007/PartnerControls"/>
    </FeatureTagsTaxHTField0>
    <PublishStatusLookup xmlns="e6b10b74-023b-4505-bd21-3dea7fe386f6">
      <Value>324892</Value>
    </PublishStatusLookup>
    <Providers xmlns="e6b10b74-023b-4505-bd21-3dea7fe386f6" xsi:nil="true"/>
    <MachineTranslated xmlns="e6b10b74-023b-4505-bd21-3dea7fe386f6">false</MachineTranslated>
    <OriginalSourceMarket xmlns="e6b10b74-023b-4505-bd21-3dea7fe386f6">english</OriginalSourceMarket>
    <APDescription xmlns="e6b10b74-023b-4505-bd21-3dea7fe386f6" xsi:nil="true"/>
    <ClipArtFilename xmlns="e6b10b74-023b-4505-bd21-3dea7fe386f6" xsi:nil="true"/>
    <ContentItem xmlns="e6b10b74-023b-4505-bd21-3dea7fe386f6" xsi:nil="true"/>
    <TPInstallLocation xmlns="e6b10b74-023b-4505-bd21-3dea7fe386f6" xsi:nil="true"/>
    <PublishTargets xmlns="e6b10b74-023b-4505-bd21-3dea7fe386f6">OfficeOnlineVNext</PublishTargets>
    <TimesCloned xmlns="e6b10b74-023b-4505-bd21-3dea7fe386f6" xsi:nil="true"/>
    <AssetStart xmlns="e6b10b74-023b-4505-bd21-3dea7fe386f6">2011-12-14T12:41:00+00:00</AssetStart>
    <Provider xmlns="e6b10b74-023b-4505-bd21-3dea7fe386f6" xsi:nil="true"/>
    <AcquiredFrom xmlns="e6b10b74-023b-4505-bd21-3dea7fe386f6">Internal MS</AcquiredFrom>
    <FriendlyTitle xmlns="e6b10b74-023b-4505-bd21-3dea7fe386f6" xsi:nil="true"/>
    <LastHandOff xmlns="e6b10b74-023b-4505-bd21-3dea7fe386f6" xsi:nil="true"/>
    <TPClientViewer xmlns="e6b10b74-023b-4505-bd21-3dea7fe386f6" xsi:nil="true"/>
    <UACurrentWords xmlns="e6b10b74-023b-4505-bd21-3dea7fe386f6" xsi:nil="true"/>
    <ArtSampleDocs xmlns="e6b10b74-023b-4505-bd21-3dea7fe386f6" xsi:nil="true"/>
    <UALocRecommendation xmlns="e6b10b74-023b-4505-bd21-3dea7fe386f6">Localize</UALocRecommendation>
    <Manager xmlns="e6b10b74-023b-4505-bd21-3dea7fe386f6" xsi:nil="true"/>
    <ShowIn xmlns="e6b10b74-023b-4505-bd21-3dea7fe386f6">Show everywhere</ShowIn>
    <UANotes xmlns="e6b10b74-023b-4505-bd21-3dea7fe386f6" xsi:nil="true"/>
    <TemplateStatus xmlns="e6b10b74-023b-4505-bd21-3dea7fe386f6">Complete</TemplateStatus>
    <InternalTagsTaxHTField0 xmlns="e6b10b74-023b-4505-bd21-3dea7fe386f6">
      <Terms xmlns="http://schemas.microsoft.com/office/infopath/2007/PartnerControls"/>
    </InternalTagsTaxHTField0>
    <CSXHash xmlns="e6b10b74-023b-4505-bd21-3dea7fe386f6" xsi:nil="true"/>
    <Downloads xmlns="e6b10b74-023b-4505-bd21-3dea7fe386f6">0</Downloads>
    <VoteCount xmlns="e6b10b74-023b-4505-bd21-3dea7fe386f6" xsi:nil="true"/>
    <OOCacheId xmlns="e6b10b74-023b-4505-bd21-3dea7fe386f6" xsi:nil="true"/>
    <IsDeleted xmlns="e6b10b74-023b-4505-bd21-3dea7fe386f6">false</IsDeleted>
    <AssetExpire xmlns="e6b10b74-023b-4505-bd21-3dea7fe386f6">2035-01-01T08:00:00+00:00</AssetExpire>
    <DSATActionTaken xmlns="e6b10b74-023b-4505-bd21-3dea7fe386f6" xsi:nil="true"/>
    <CSXSubmissionMarket xmlns="e6b10b74-023b-4505-bd21-3dea7fe386f6" xsi:nil="true"/>
    <TPExecutable xmlns="e6b10b74-023b-4505-bd21-3dea7fe386f6" xsi:nil="true"/>
    <SubmitterId xmlns="e6b10b74-023b-4505-bd21-3dea7fe386f6" xsi:nil="true"/>
    <EditorialTags xmlns="e6b10b74-023b-4505-bd21-3dea7fe386f6" xsi:nil="true"/>
    <ApprovalLog xmlns="e6b10b74-023b-4505-bd21-3dea7fe386f6" xsi:nil="true"/>
    <AssetType xmlns="e6b10b74-023b-4505-bd21-3dea7fe386f6">TP</AssetType>
    <BugNumber xmlns="e6b10b74-023b-4505-bd21-3dea7fe386f6" xsi:nil="true"/>
    <CSXSubmissionDate xmlns="e6b10b74-023b-4505-bd21-3dea7fe386f6" xsi:nil="true"/>
    <CSXUpdate xmlns="e6b10b74-023b-4505-bd21-3dea7fe386f6">false</CSXUpdate>
    <Milestone xmlns="e6b10b74-023b-4505-bd21-3dea7fe386f6" xsi:nil="true"/>
    <RecommendationsModifier xmlns="e6b10b74-023b-4505-bd21-3dea7fe386f6" xsi:nil="true"/>
    <OriginAsset xmlns="e6b10b74-023b-4505-bd21-3dea7fe386f6" xsi:nil="true"/>
    <TPComponent xmlns="e6b10b74-023b-4505-bd21-3dea7fe386f6" xsi:nil="true"/>
    <AssetId xmlns="e6b10b74-023b-4505-bd21-3dea7fe386f6">TP102802104</AssetId>
    <IntlLocPriority xmlns="e6b10b74-023b-4505-bd21-3dea7fe386f6" xsi:nil="true"/>
    <PolicheckWords xmlns="e6b10b74-023b-4505-bd21-3dea7fe386f6" xsi:nil="true"/>
    <TPLaunchHelpLink xmlns="e6b10b74-023b-4505-bd21-3dea7fe386f6" xsi:nil="true"/>
    <TPApplication xmlns="e6b10b74-023b-4505-bd21-3dea7fe386f6" xsi:nil="true"/>
    <CrawlForDependencies xmlns="e6b10b74-023b-4505-bd21-3dea7fe386f6">false</CrawlForDependencies>
    <HandoffToMSDN xmlns="e6b10b74-023b-4505-bd21-3dea7fe386f6" xsi:nil="true"/>
    <PlannedPubDate xmlns="e6b10b74-023b-4505-bd21-3dea7fe386f6" xsi:nil="true"/>
    <IntlLangReviewer xmlns="e6b10b74-023b-4505-bd21-3dea7fe386f6" xsi:nil="true"/>
    <TrustLevel xmlns="e6b10b74-023b-4505-bd21-3dea7fe386f6">1 Microsoft Managed Content</TrustLevel>
    <LocLastLocAttemptVersionLookup xmlns="e6b10b74-023b-4505-bd21-3dea7fe386f6">711460</LocLastLocAttemptVersionLookup>
    <IsSearchable xmlns="e6b10b74-023b-4505-bd21-3dea7fe386f6">true</IsSearchable>
    <TemplateTemplateType xmlns="e6b10b74-023b-4505-bd21-3dea7fe386f6">Excel 2007 Default</TemplateTemplateType>
    <CampaignTagsTaxHTField0 xmlns="e6b10b74-023b-4505-bd21-3dea7fe386f6">
      <Terms xmlns="http://schemas.microsoft.com/office/infopath/2007/PartnerControls"/>
    </CampaignTagsTaxHTField0>
    <TPNamespace xmlns="e6b10b74-023b-4505-bd21-3dea7fe386f6" xsi:nil="true"/>
    <TaxCatchAll xmlns="e6b10b74-023b-4505-bd21-3dea7fe386f6"/>
    <Markets xmlns="e6b10b74-023b-4505-bd21-3dea7fe386f6"/>
    <UAProjectedTotalWords xmlns="e6b10b74-023b-4505-bd21-3dea7fe386f6" xsi:nil="true"/>
    <IntlLangReview xmlns="e6b10b74-023b-4505-bd21-3dea7fe386f6">false</IntlLangReview>
    <OutputCachingOn xmlns="e6b10b74-023b-4505-bd21-3dea7fe386f6">false</OutputCachingOn>
    <APAuthor xmlns="e6b10b74-023b-4505-bd21-3dea7fe386f6">
      <UserInfo>
        <DisplayName>REDMOND\v-soujap</DisplayName>
        <AccountId>1954</AccountId>
        <AccountType/>
      </UserInfo>
    </APAuthor>
    <LocManualTestRequired xmlns="e6b10b74-023b-4505-bd21-3dea7fe386f6">false</LocManualTestRequired>
    <TPCommandLine xmlns="e6b10b74-023b-4505-bd21-3dea7fe386f6" xsi:nil="true"/>
    <TPAppVersion xmlns="e6b10b74-023b-4505-bd21-3dea7fe386f6" xsi:nil="true"/>
    <EditorialStatus xmlns="e6b10b74-023b-4505-bd21-3dea7fe386f6">Complete</EditorialStatus>
    <LastModifiedDateTime xmlns="e6b10b74-023b-4505-bd21-3dea7fe386f6" xsi:nil="true"/>
    <ScenarioTagsTaxHTField0 xmlns="e6b10b74-023b-4505-bd21-3dea7fe386f6">
      <Terms xmlns="http://schemas.microsoft.com/office/infopath/2007/PartnerControls"/>
    </ScenarioTagsTaxHTField0>
    <OriginalRelease xmlns="e6b10b74-023b-4505-bd21-3dea7fe386f6">14</OriginalRelease>
    <TPLaunchHelpLinkType xmlns="e6b10b74-023b-4505-bd21-3dea7fe386f6">Template</TPLaunchHelpLinkType>
    <LocalizationTagsTaxHTField0 xmlns="e6b10b74-023b-4505-bd21-3dea7fe386f6">
      <Terms xmlns="http://schemas.microsoft.com/office/infopath/2007/PartnerControls"/>
    </LocalizationTagsTaxHTField0>
    <LocMarketGroupTiers2 xmlns="e6b10b74-023b-4505-bd21-3dea7fe386f6" xsi:nil="true"/>
  </documentManagement>
</p:properties>
</file>

<file path=customXml/itemProps1.xml><?xml version="1.0" encoding="utf-8"?>
<ds:datastoreItem xmlns:ds="http://schemas.openxmlformats.org/officeDocument/2006/customXml" ds:itemID="{A397A674-BC43-4571-92A0-D436CD42D0F1}"/>
</file>

<file path=customXml/itemProps2.xml><?xml version="1.0" encoding="utf-8"?>
<ds:datastoreItem xmlns:ds="http://schemas.openxmlformats.org/officeDocument/2006/customXml" ds:itemID="{376C7371-7DFF-4F1C-B6C3-B02DE7625BD6}"/>
</file>

<file path=customXml/itemProps3.xml><?xml version="1.0" encoding="utf-8"?>
<ds:datastoreItem xmlns:ds="http://schemas.openxmlformats.org/officeDocument/2006/customXml" ds:itemID="{385603B2-67CD-483C-A996-7786178B195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5</vt:i4>
      </vt:variant>
    </vt:vector>
  </HeadingPairs>
  <TitlesOfParts>
    <vt:vector size="6" baseType="lpstr">
      <vt:lpstr>Calculator voor leningen</vt:lpstr>
      <vt:lpstr>BeginTerugbetalingLening</vt:lpstr>
      <vt:lpstr>ConsTerugbetalingLening</vt:lpstr>
      <vt:lpstr>GecombineerdeMaandelijkseBetaling</vt:lpstr>
      <vt:lpstr>GeschatJaarlijksSalaris</vt:lpstr>
      <vt:lpstr>GeschatMaandelijksSalaris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2011-12-12T20:30:01Z</dcterms:created>
  <dcterms:modified xsi:type="dcterms:W3CDTF">2013-06-05T14:59:38Z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0x010100CBDA964ABCF6134795B89D3DFFAE1FEF0400396DD46F8E1CE5468AAD42C750079EC0</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