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828"/>
  <workbookPr codeName="ThisWorkbook"/>
  <mc:AlternateContent xmlns:mc="http://schemas.openxmlformats.org/markup-compatibility/2006">
    <mc:Choice Requires="x15">
      <x15ac:absPath xmlns:x15ac="http://schemas.microsoft.com/office/spreadsheetml/2010/11/ac" url="\\Deli\P2016\MSOFFICEUA\Templates\Templates_Gemini_G1\Phases\160822_Annual-Financial-Report_template\04_Finalcheck\nl-NL\"/>
    </mc:Choice>
  </mc:AlternateContent>
  <bookViews>
    <workbookView xWindow="0" yWindow="0" windowWidth="28800" windowHeight="12345"/>
  </bookViews>
  <sheets>
    <sheet name="Financieel verslag" sheetId="3" r:id="rId1"/>
    <sheet name="Invoer financiële gegevens" sheetId="1" r:id="rId2"/>
    <sheet name="Key Metric Settings" sheetId="4" r:id="rId3"/>
    <sheet name="Berekeningen" sheetId="2" state="hidden" r:id="rId4"/>
  </sheets>
  <definedNames>
    <definedName name="_xlnm.Print_Area" localSheetId="0">'Financieel verslag'!$A$1:$M$40</definedName>
    <definedName name="Geselecteerd_jaar">'Financieel verslag'!$K$2</definedName>
    <definedName name="Jaar">Berekeningen!$I$6</definedName>
    <definedName name="lstJaar">OFFSET('Invoer financiële gegevens'!$B$5:$I$5,0,1,1,COUNTA('Invoer financiële gegevens'!$B$5:$I$5)-1)</definedName>
    <definedName name="lstMetrische">OFFSET('Invoer financiële gegevens'!$B$6:$B$30,0,0,COUNTA('Invoer financiële gegevens'!$B$6:$B$30))</definedName>
  </definedNames>
  <calcPr calcId="162913"/>
</workbook>
</file>

<file path=xl/calcChain.xml><?xml version="1.0" encoding="utf-8"?>
<calcChain xmlns="http://schemas.openxmlformats.org/spreadsheetml/2006/main">
  <c r="E8" i="4" l="1"/>
  <c r="E9" i="4"/>
  <c r="E7" i="4"/>
  <c r="E6" i="4"/>
  <c r="E5" i="4"/>
  <c r="F15" i="3"/>
  <c r="D15" i="3"/>
  <c r="C3" i="2" l="1"/>
  <c r="D39" i="2"/>
  <c r="B39" i="2"/>
  <c r="B38" i="2"/>
  <c r="B39" i="3" s="1"/>
  <c r="D39" i="3" s="1"/>
  <c r="B37" i="2"/>
  <c r="D37" i="2" s="1"/>
  <c r="B36" i="2"/>
  <c r="D35" i="2"/>
  <c r="B35" i="2"/>
  <c r="B34" i="2"/>
  <c r="B35" i="3" s="1"/>
  <c r="D35" i="3" s="1"/>
  <c r="B33" i="2"/>
  <c r="D33" i="2" s="1"/>
  <c r="B32" i="2"/>
  <c r="D31" i="2"/>
  <c r="B31" i="2"/>
  <c r="B30" i="2"/>
  <c r="B31" i="3" s="1"/>
  <c r="D31" i="3" s="1"/>
  <c r="B29" i="2"/>
  <c r="D29" i="2" s="1"/>
  <c r="B28" i="2"/>
  <c r="B27" i="2"/>
  <c r="B28" i="3" s="1"/>
  <c r="B26" i="2"/>
  <c r="B25" i="2"/>
  <c r="B26" i="3" s="1"/>
  <c r="B24" i="2"/>
  <c r="B23" i="2"/>
  <c r="B22" i="2"/>
  <c r="B21" i="2"/>
  <c r="B20" i="2"/>
  <c r="B19" i="2"/>
  <c r="B20" i="3" s="1"/>
  <c r="B18" i="2"/>
  <c r="B17" i="2"/>
  <c r="B18" i="3" s="1"/>
  <c r="B16" i="2"/>
  <c r="B15" i="2"/>
  <c r="B40" i="3"/>
  <c r="F40" i="3" s="1"/>
  <c r="B38" i="3"/>
  <c r="F38" i="3" s="1"/>
  <c r="B36" i="3"/>
  <c r="F36" i="3" s="1"/>
  <c r="B34" i="3"/>
  <c r="F34" i="3" s="1"/>
  <c r="B32" i="3"/>
  <c r="F32" i="3" s="1"/>
  <c r="B30" i="3"/>
  <c r="F30" i="3" s="1"/>
  <c r="B27" i="3"/>
  <c r="B24" i="3"/>
  <c r="B23" i="3"/>
  <c r="B22" i="3"/>
  <c r="B19" i="3"/>
  <c r="B16" i="3"/>
  <c r="D32" i="3" l="1"/>
  <c r="D36" i="3"/>
  <c r="D40" i="3"/>
  <c r="G30" i="2"/>
  <c r="E30" i="2"/>
  <c r="C30" i="2"/>
  <c r="F30" i="2"/>
  <c r="G32" i="2"/>
  <c r="E32" i="2"/>
  <c r="C32" i="2"/>
  <c r="F32" i="2"/>
  <c r="G34" i="2"/>
  <c r="E34" i="2"/>
  <c r="C34" i="2"/>
  <c r="F34" i="2"/>
  <c r="G36" i="2"/>
  <c r="E36" i="2"/>
  <c r="C36" i="2"/>
  <c r="F36" i="2"/>
  <c r="G38" i="2"/>
  <c r="E38" i="2"/>
  <c r="C38" i="2"/>
  <c r="F38" i="2"/>
  <c r="B17" i="3"/>
  <c r="B21" i="3"/>
  <c r="B25" i="3"/>
  <c r="B29" i="3"/>
  <c r="D30" i="3"/>
  <c r="B33" i="3"/>
  <c r="D33" i="3" s="1"/>
  <c r="D34" i="3"/>
  <c r="B37" i="3"/>
  <c r="D37" i="3" s="1"/>
  <c r="D38" i="3"/>
  <c r="G29" i="2"/>
  <c r="E29" i="2"/>
  <c r="C29" i="2"/>
  <c r="F29" i="2"/>
  <c r="D30" i="2"/>
  <c r="G31" i="2"/>
  <c r="E31" i="2"/>
  <c r="C31" i="2"/>
  <c r="F31" i="2"/>
  <c r="D32" i="2"/>
  <c r="G33" i="2"/>
  <c r="E33" i="2"/>
  <c r="C33" i="2"/>
  <c r="F33" i="2"/>
  <c r="D34" i="2"/>
  <c r="G35" i="2"/>
  <c r="E35" i="2"/>
  <c r="C35" i="2"/>
  <c r="F35" i="2"/>
  <c r="D36" i="2"/>
  <c r="G37" i="2"/>
  <c r="E37" i="2"/>
  <c r="C37" i="2"/>
  <c r="F37" i="2"/>
  <c r="D38" i="2"/>
  <c r="G39" i="2"/>
  <c r="E39" i="2"/>
  <c r="C39" i="2"/>
  <c r="F39" i="2"/>
  <c r="F31" i="3"/>
  <c r="F33" i="3"/>
  <c r="F35" i="3"/>
  <c r="F37" i="3"/>
  <c r="F39" i="3"/>
  <c r="A32" i="2" l="1"/>
  <c r="A33" i="2"/>
  <c r="A34" i="2"/>
  <c r="A35" i="2"/>
  <c r="A36" i="2"/>
  <c r="A37" i="2"/>
  <c r="A38" i="2"/>
  <c r="A39" i="2"/>
  <c r="A29" i="2"/>
  <c r="B9" i="2"/>
  <c r="B10" i="2"/>
  <c r="B11" i="2"/>
  <c r="B12" i="2"/>
  <c r="B8" i="2"/>
  <c r="A16" i="2"/>
  <c r="A17" i="2"/>
  <c r="A18" i="2"/>
  <c r="A19" i="2"/>
  <c r="A20" i="2"/>
  <c r="A21" i="2"/>
  <c r="A22" i="2"/>
  <c r="A23" i="2"/>
  <c r="A24" i="2"/>
  <c r="A25" i="2"/>
  <c r="A26" i="2"/>
  <c r="A27" i="2"/>
  <c r="A28" i="2"/>
  <c r="A30" i="2"/>
  <c r="A31" i="2"/>
  <c r="A15" i="2"/>
  <c r="C4" i="2"/>
  <c r="D4" i="2" s="1"/>
  <c r="A11" i="2" l="1"/>
  <c r="H7" i="3"/>
  <c r="A9" i="2"/>
  <c r="D7" i="3"/>
  <c r="A12" i="2"/>
  <c r="J7" i="3"/>
  <c r="A10" i="2"/>
  <c r="F7" i="3"/>
  <c r="A8" i="2"/>
  <c r="B7" i="3"/>
  <c r="D3" i="2"/>
  <c r="G7" i="2"/>
  <c r="H33" i="3" l="1"/>
  <c r="G6" i="2"/>
  <c r="F7" i="2"/>
  <c r="H36" i="3"/>
  <c r="H39" i="3"/>
  <c r="H32" i="3"/>
  <c r="H30" i="3"/>
  <c r="H37" i="3"/>
  <c r="H35" i="3"/>
  <c r="H31" i="3"/>
  <c r="H34" i="3"/>
  <c r="H38" i="3"/>
  <c r="H40" i="3"/>
  <c r="G8" i="2" l="1"/>
  <c r="B8" i="3" s="1"/>
  <c r="G9" i="2"/>
  <c r="D8" i="3" s="1"/>
  <c r="G11" i="2"/>
  <c r="H8" i="3" s="1"/>
  <c r="G10" i="2"/>
  <c r="F8" i="3" s="1"/>
  <c r="G12" i="2"/>
  <c r="J8" i="3" s="1"/>
  <c r="G27" i="2"/>
  <c r="D28" i="3" s="1"/>
  <c r="G23" i="2"/>
  <c r="D24" i="3" s="1"/>
  <c r="G19" i="2"/>
  <c r="D20" i="3" s="1"/>
  <c r="G15" i="2"/>
  <c r="D16" i="3" s="1"/>
  <c r="G25" i="2"/>
  <c r="D26" i="3" s="1"/>
  <c r="G21" i="2"/>
  <c r="D22" i="3" s="1"/>
  <c r="G17" i="2"/>
  <c r="D18" i="3" s="1"/>
  <c r="G28" i="2"/>
  <c r="D29" i="3" s="1"/>
  <c r="G26" i="2"/>
  <c r="D27" i="3" s="1"/>
  <c r="G24" i="2"/>
  <c r="D25" i="3" s="1"/>
  <c r="G22" i="2"/>
  <c r="D23" i="3" s="1"/>
  <c r="G20" i="2"/>
  <c r="D21" i="3" s="1"/>
  <c r="G18" i="2"/>
  <c r="D19" i="3" s="1"/>
  <c r="G16" i="2"/>
  <c r="D17" i="3" s="1"/>
  <c r="F6" i="2"/>
  <c r="E7" i="2"/>
  <c r="F8" i="2" l="1"/>
  <c r="H8" i="2" s="1"/>
  <c r="B9" i="3" s="1"/>
  <c r="F10" i="2"/>
  <c r="H10" i="2" s="1"/>
  <c r="F9" i="3" s="1"/>
  <c r="F12" i="2"/>
  <c r="H12" i="2" s="1"/>
  <c r="J9" i="3" s="1"/>
  <c r="F9" i="2"/>
  <c r="H9" i="2" s="1"/>
  <c r="D9" i="3" s="1"/>
  <c r="F11" i="2"/>
  <c r="H11" i="2" s="1"/>
  <c r="H9" i="3" s="1"/>
  <c r="F15" i="2"/>
  <c r="F16" i="3" s="1"/>
  <c r="H16" i="3" s="1"/>
  <c r="F25" i="2"/>
  <c r="F26" i="3" s="1"/>
  <c r="F21" i="2"/>
  <c r="F22" i="3" s="1"/>
  <c r="F17" i="2"/>
  <c r="F18" i="3" s="1"/>
  <c r="F28" i="2"/>
  <c r="F29" i="3" s="1"/>
  <c r="F24" i="2"/>
  <c r="F25" i="3" s="1"/>
  <c r="F20" i="2"/>
  <c r="F21" i="3" s="1"/>
  <c r="F16" i="2"/>
  <c r="F17" i="3" s="1"/>
  <c r="F27" i="2"/>
  <c r="F28" i="3" s="1"/>
  <c r="F23" i="2"/>
  <c r="F24" i="3" s="1"/>
  <c r="F19" i="2"/>
  <c r="F20" i="3" s="1"/>
  <c r="F26" i="2"/>
  <c r="F27" i="3" s="1"/>
  <c r="F22" i="2"/>
  <c r="F23" i="3" s="1"/>
  <c r="F18" i="2"/>
  <c r="F19" i="3" s="1"/>
  <c r="E6" i="2"/>
  <c r="D7" i="2"/>
  <c r="E9" i="2" l="1"/>
  <c r="E8" i="2"/>
  <c r="E10" i="2"/>
  <c r="E12" i="2"/>
  <c r="E11" i="2"/>
  <c r="E27" i="2"/>
  <c r="E23" i="2"/>
  <c r="E19" i="2"/>
  <c r="E26" i="2"/>
  <c r="E22" i="2"/>
  <c r="E18" i="2"/>
  <c r="E15" i="2"/>
  <c r="E25" i="2"/>
  <c r="E21" i="2"/>
  <c r="E17" i="2"/>
  <c r="E28" i="2"/>
  <c r="E24" i="2"/>
  <c r="E20" i="2"/>
  <c r="E16" i="2"/>
  <c r="H25" i="3"/>
  <c r="H23" i="3"/>
  <c r="H18" i="3"/>
  <c r="H26" i="3"/>
  <c r="H21" i="3"/>
  <c r="H20" i="3"/>
  <c r="H28" i="3"/>
  <c r="H17" i="3"/>
  <c r="H19" i="3"/>
  <c r="H27" i="3"/>
  <c r="H22" i="3"/>
  <c r="H29" i="3"/>
  <c r="H24" i="3"/>
  <c r="D6" i="2"/>
  <c r="C7" i="2"/>
  <c r="C6" i="2" s="1"/>
  <c r="C9" i="2" l="1"/>
  <c r="C8" i="2"/>
  <c r="C11" i="2"/>
  <c r="C10" i="2"/>
  <c r="C12" i="2"/>
  <c r="C15" i="2"/>
  <c r="C25" i="2"/>
  <c r="C21" i="2"/>
  <c r="C17" i="2"/>
  <c r="C28" i="2"/>
  <c r="C26" i="2"/>
  <c r="C24" i="2"/>
  <c r="C22" i="2"/>
  <c r="C20" i="2"/>
  <c r="C18" i="2"/>
  <c r="C16" i="2"/>
  <c r="C27" i="2"/>
  <c r="C23" i="2"/>
  <c r="C19" i="2"/>
  <c r="D11" i="2"/>
  <c r="D12" i="2"/>
  <c r="D8" i="2"/>
  <c r="D9" i="2"/>
  <c r="D10" i="2"/>
  <c r="D15" i="2"/>
  <c r="D25" i="2"/>
  <c r="D21" i="2"/>
  <c r="D17" i="2"/>
  <c r="D26" i="2"/>
  <c r="D22" i="2"/>
  <c r="D18" i="2"/>
  <c r="D27" i="2"/>
  <c r="D23" i="2"/>
  <c r="D19" i="2"/>
  <c r="D28" i="2"/>
  <c r="D24" i="2"/>
  <c r="D20" i="2"/>
  <c r="D16" i="2"/>
  <c r="I6" i="2"/>
  <c r="I15" i="3" s="1"/>
</calcChain>
</file>

<file path=xl/sharedStrings.xml><?xml version="1.0" encoding="utf-8"?>
<sst xmlns="http://schemas.openxmlformats.org/spreadsheetml/2006/main" count="43" uniqueCount="37">
  <si>
    <t>FINANCIEEL JAARVERSLAG</t>
  </si>
  <si>
    <t>UW BEDRIJFSNAAM</t>
  </si>
  <si>
    <t>METRISCHE SLEUTELGEGEVENS</t>
  </si>
  <si>
    <t>ALLE METRISCHE GEGEVENS</t>
  </si>
  <si>
    <t>METRISCH GEGEVEN</t>
  </si>
  <si>
    <t>Klik hier om de metrische sleutelgegevens van het verslag te wijzigen</t>
  </si>
  <si>
    <t>Wijzig de onderstaande gegevens niet. Klik hier om financiële gegevens in te voeren</t>
  </si>
  <si>
    <t>% VERANDERING</t>
  </si>
  <si>
    <t>Selecteer het verslagjaar in cel L2</t>
  </si>
  <si>
    <t>Als u gegevens wilt bewerken, selecteert u het blad Invoer financiële gegevens</t>
  </si>
  <si>
    <t>VOER UW FINANCIËLE GEGEVENS IN</t>
  </si>
  <si>
    <t xml:space="preserve"> U KUNT MAXIMAAL 25 METRISCHE SLEUTELGEGEVENS DEFINIËREN VOOR 7 JAAR</t>
  </si>
  <si>
    <t xml:space="preserve"> Klik hier om het financiële verslag te bekijken</t>
  </si>
  <si>
    <t>NAAM METRISCH GEGEVEN</t>
  </si>
  <si>
    <t>OPBRENGSTEN</t>
  </si>
  <si>
    <t>BEDRIJFSKOSTEN</t>
  </si>
  <si>
    <t>BEDRIJFSWINST</t>
  </si>
  <si>
    <t>AFSCHRIJVING</t>
  </si>
  <si>
    <t>RENTE</t>
  </si>
  <si>
    <t>NETTOWINST</t>
  </si>
  <si>
    <t>BELASTING</t>
  </si>
  <si>
    <t>WINST NA BELASTINGEN</t>
  </si>
  <si>
    <t>METRISCH GEGEVEN 1</t>
  </si>
  <si>
    <t>METRISCH GEGEVEN 2</t>
  </si>
  <si>
    <t>METRISCH GEGEVEN 3</t>
  </si>
  <si>
    <t>METRISCH GEGEVEN 4</t>
  </si>
  <si>
    <t>METRISCH GEGEVEN 5</t>
  </si>
  <si>
    <t>METRISCH GEGEVEN 6</t>
  </si>
  <si>
    <t>DEFINIEER HIER DE METRISCHE SLEUTELGEGEVENS</t>
  </si>
  <si>
    <t xml:space="preserve"> SELECTEER MAXIMAAL 5 METRISCHE SLEUTELGEGEVENS VOOR WEERGAVE BOVEN AAN HET VERSLAG</t>
  </si>
  <si>
    <t xml:space="preserve">  Klik hier om het financiële verslag te bekijken</t>
  </si>
  <si>
    <t>Dit werkblad wordt gebruikt voor de berekeningen in het financiële verslag en moet verborgen blijven.</t>
  </si>
  <si>
    <t>Dit jaar</t>
  </si>
  <si>
    <t>Vorig jaar</t>
  </si>
  <si>
    <t>Positie</t>
  </si>
  <si>
    <t>Metrische sleutelgegevens</t>
  </si>
  <si>
    <t>Alle metrische gegevens (maximaal 25 metrische gegevens)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</si>
</sst>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_);\(&quot;$&quot;#,##0\)"/>
    <numFmt numFmtId="165" formatCode="&quot;€&quot;\ #,##0.00"/>
    <numFmt numFmtId="166" formatCode="&quot;€&quot;\ #,##0"/>
  </numFmts>
  <fonts count="21" x14ac:knownFonts="1">
    <font>
      <sz val="10"/>
      <color theme="1" tint="0.34998626667073579"/>
      <name val="Trebuchet MS"/>
      <family val="2"/>
      <scheme val="major"/>
    </font>
    <font>
      <b/>
      <sz val="11"/>
      <color theme="1"/>
      <name val="Arial"/>
      <family val="2"/>
      <scheme val="minor"/>
    </font>
    <font>
      <sz val="11"/>
      <color theme="1"/>
      <name val="Calibri"/>
      <family val="2"/>
    </font>
    <font>
      <sz val="11"/>
      <color theme="1" tint="0.499984740745262"/>
      <name val="Arial"/>
      <family val="2"/>
      <scheme val="minor"/>
    </font>
    <font>
      <i/>
      <sz val="11"/>
      <color theme="1" tint="0.499984740745262"/>
      <name val="Arial"/>
      <family val="2"/>
      <scheme val="minor"/>
    </font>
    <font>
      <sz val="11"/>
      <color theme="1"/>
      <name val="Arial"/>
      <family val="2"/>
      <scheme val="minor"/>
    </font>
    <font>
      <b/>
      <sz val="11"/>
      <color theme="0"/>
      <name val="Arial"/>
      <family val="2"/>
      <scheme val="minor"/>
    </font>
    <font>
      <sz val="18"/>
      <color theme="1" tint="0.34998626667073579"/>
      <name val="Arial"/>
      <family val="2"/>
      <scheme val="minor"/>
    </font>
    <font>
      <sz val="14"/>
      <color theme="0" tint="-0.34998626667073579"/>
      <name val="Arial"/>
      <family val="2"/>
      <scheme val="minor"/>
    </font>
    <font>
      <sz val="11"/>
      <color theme="4" tint="-0.249977111117893"/>
      <name val="Arial"/>
      <family val="2"/>
      <scheme val="minor"/>
    </font>
    <font>
      <b/>
      <sz val="9"/>
      <color theme="0"/>
      <name val="Arial"/>
      <family val="2"/>
      <scheme val="minor"/>
    </font>
    <font>
      <i/>
      <u/>
      <sz val="10"/>
      <color theme="4"/>
      <name val="Arial"/>
      <family val="2"/>
      <scheme val="minor"/>
    </font>
    <font>
      <b/>
      <sz val="10"/>
      <color theme="0"/>
      <name val="Arial"/>
      <family val="2"/>
      <scheme val="minor"/>
    </font>
    <font>
      <sz val="24"/>
      <color theme="4" tint="-0.499984740745262"/>
      <name val="Trebuchet MS"/>
      <family val="2"/>
      <scheme val="major"/>
    </font>
    <font>
      <sz val="14"/>
      <color theme="1" tint="0.34998626667073579"/>
      <name val="Trebuchet MS"/>
      <family val="2"/>
      <scheme val="major"/>
    </font>
    <font>
      <sz val="11"/>
      <color theme="1" tint="0.34998626667073579"/>
      <name val="Trebuchet MS"/>
      <family val="2"/>
      <scheme val="major"/>
    </font>
    <font>
      <sz val="20"/>
      <color theme="1" tint="0.34998626667073579"/>
      <name val="Trebuchet MS"/>
      <family val="2"/>
      <scheme val="major"/>
    </font>
    <font>
      <i/>
      <sz val="10"/>
      <color theme="4" tint="-0.499984740745262"/>
      <name val="Arial"/>
      <family val="2"/>
      <scheme val="minor"/>
    </font>
    <font>
      <sz val="14"/>
      <color theme="1" tint="0.34998626667073579"/>
      <name val="Arial"/>
      <family val="2"/>
      <scheme val="minor"/>
    </font>
    <font>
      <sz val="20"/>
      <color theme="1" tint="0.34998626667073579"/>
      <name val="Arial"/>
      <family val="2"/>
      <scheme val="minor"/>
    </font>
    <font>
      <sz val="12"/>
      <color theme="1" tint="0.34998626667073579"/>
      <name val="Arial"/>
      <family val="2"/>
      <scheme val="minor"/>
    </font>
  </fonts>
  <fills count="3">
    <fill>
      <patternFill patternType="none"/>
    </fill>
    <fill>
      <patternFill patternType="gray125"/>
    </fill>
    <fill>
      <patternFill patternType="solid">
        <fgColor theme="4" tint="-0.499984740745262"/>
        <bgColor indexed="64"/>
      </patternFill>
    </fill>
  </fills>
  <borders count="28">
    <border>
      <left/>
      <right/>
      <top/>
      <bottom/>
      <diagonal/>
    </border>
    <border>
      <left/>
      <right/>
      <top style="thin">
        <color theme="0" tint="-0.14996795556505021"/>
      </top>
      <bottom style="thin">
        <color theme="0" tint="-0.14996795556505021"/>
      </bottom>
      <diagonal/>
    </border>
    <border>
      <left/>
      <right/>
      <top style="medium">
        <color theme="0" tint="-0.34998626667073579"/>
      </top>
      <bottom style="medium">
        <color theme="0" tint="-0.34998626667073579"/>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right/>
      <top/>
      <bottom style="dashed">
        <color theme="1" tint="0.34998626667073579"/>
      </bottom>
      <diagonal/>
    </border>
    <border>
      <left style="medium">
        <color theme="1" tint="0.34998626667073579"/>
      </left>
      <right style="medium">
        <color theme="1" tint="0.34998626667073579"/>
      </right>
      <top/>
      <bottom/>
      <diagonal/>
    </border>
    <border>
      <left/>
      <right/>
      <top/>
      <bottom style="medium">
        <color theme="1" tint="0.34998626667073579"/>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style="medium">
        <color theme="0" tint="-0.34998626667073579"/>
      </left>
      <right style="thin">
        <color theme="0" tint="-0.14996795556505021"/>
      </right>
      <top style="medium">
        <color theme="0" tint="-0.34998626667073579"/>
      </top>
      <bottom style="thin">
        <color theme="0" tint="-0.14996795556505021"/>
      </bottom>
      <diagonal/>
    </border>
    <border>
      <left style="thin">
        <color theme="0" tint="-0.14996795556505021"/>
      </left>
      <right style="medium">
        <color theme="0" tint="-0.34998626667073579"/>
      </right>
      <top style="medium">
        <color theme="0" tint="-0.34998626667073579"/>
      </top>
      <bottom style="thin">
        <color theme="0" tint="-0.14996795556505021"/>
      </bottom>
      <diagonal/>
    </border>
    <border>
      <left style="medium">
        <color theme="0" tint="-0.34998626667073579"/>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0" tint="-0.34998626667073579"/>
      </right>
      <top style="thin">
        <color theme="0" tint="-0.14996795556505021"/>
      </top>
      <bottom style="thin">
        <color theme="0" tint="-0.14996795556505021"/>
      </bottom>
      <diagonal/>
    </border>
    <border>
      <left style="medium">
        <color theme="0" tint="-0.34998626667073579"/>
      </left>
      <right style="thin">
        <color theme="0" tint="-0.14996795556505021"/>
      </right>
      <top style="thin">
        <color theme="0" tint="-0.14996795556505021"/>
      </top>
      <bottom style="medium">
        <color theme="0" tint="-0.34998626667073579"/>
      </bottom>
      <diagonal/>
    </border>
    <border>
      <left style="thin">
        <color theme="0" tint="-0.14996795556505021"/>
      </left>
      <right style="medium">
        <color theme="0" tint="-0.34998626667073579"/>
      </right>
      <top style="thin">
        <color theme="0" tint="-0.14996795556505021"/>
      </top>
      <bottom style="medium">
        <color theme="0" tint="-0.34998626667073579"/>
      </bottom>
      <diagonal/>
    </border>
    <border>
      <left/>
      <right/>
      <top style="thin">
        <color theme="0" tint="-0.14996795556505021"/>
      </top>
      <bottom/>
      <diagonal/>
    </border>
    <border>
      <left/>
      <right/>
      <top/>
      <bottom style="thin">
        <color theme="0" tint="-0.14993743705557422"/>
      </bottom>
      <diagonal/>
    </border>
    <border>
      <left/>
      <right/>
      <top style="medium">
        <color theme="0"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dashed">
        <color theme="1" tint="0.34998626667073579"/>
      </bottom>
      <diagonal/>
    </border>
    <border>
      <left style="medium">
        <color theme="1" tint="0.34998626667073579"/>
      </left>
      <right/>
      <top/>
      <bottom style="dashed">
        <color theme="1" tint="0.34998626667073579"/>
      </bottom>
      <diagonal/>
    </border>
    <border>
      <left/>
      <right style="medium">
        <color theme="1" tint="0.34998626667073579"/>
      </right>
      <top/>
      <bottom style="dashed">
        <color theme="1" tint="0.34998626667073579"/>
      </bottom>
      <diagonal/>
    </border>
    <border>
      <left style="medium">
        <color theme="4" tint="-0.499984740745262"/>
      </left>
      <right style="medium">
        <color theme="4" tint="-0.499984740745262"/>
      </right>
      <top style="medium">
        <color theme="4" tint="-0.499984740745262"/>
      </top>
      <bottom style="medium">
        <color theme="4" tint="-0.499984740745262"/>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499984740745262"/>
      </left>
      <right style="medium">
        <color theme="4" tint="-0.499984740745262"/>
      </right>
      <top/>
      <bottom/>
      <diagonal/>
    </border>
  </borders>
  <cellStyleXfs count="11">
    <xf numFmtId="0" fontId="0" fillId="0" borderId="0" applyFill="0" applyBorder="0">
      <alignment vertical="center"/>
    </xf>
    <xf numFmtId="9" fontId="5" fillId="0" borderId="0" applyFont="0" applyFill="0" applyBorder="0" applyAlignment="0" applyProtection="0"/>
    <xf numFmtId="0" fontId="13" fillId="0" borderId="0" applyNumberFormat="0" applyFill="0" applyBorder="0" applyAlignment="0" applyProtection="0"/>
    <xf numFmtId="0" fontId="14" fillId="0" borderId="2" applyNumberFormat="0" applyFill="0" applyProtection="0">
      <alignment vertical="center"/>
    </xf>
    <xf numFmtId="0" fontId="7" fillId="0" borderId="0" applyNumberFormat="0" applyFill="0" applyBorder="0" applyAlignment="0" applyProtection="0"/>
    <xf numFmtId="0" fontId="10" fillId="2" borderId="25">
      <alignment horizontal="center" vertical="center"/>
    </xf>
    <xf numFmtId="164" fontId="19" fillId="0" borderId="7">
      <alignment horizontal="center" vertical="center"/>
    </xf>
    <xf numFmtId="9" fontId="20" fillId="0" borderId="27">
      <alignment horizontal="left" vertical="center" indent="2"/>
    </xf>
    <xf numFmtId="0" fontId="18" fillId="0" borderId="0" applyNumberFormat="0" applyFill="0" applyBorder="0" applyAlignment="0" applyProtection="0"/>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90">
    <xf numFmtId="0" fontId="0" fillId="0" borderId="0" xfId="0">
      <alignment vertical="center"/>
    </xf>
    <xf numFmtId="0" fontId="0" fillId="0" borderId="0" xfId="0" applyAlignment="1">
      <alignment horizontal="center"/>
    </xf>
    <xf numFmtId="0" fontId="2" fillId="0" borderId="0" xfId="0" applyFont="1">
      <alignment vertical="center"/>
    </xf>
    <xf numFmtId="0" fontId="0" fillId="0" borderId="0" xfId="0" applyAlignment="1">
      <alignment horizontal="right"/>
    </xf>
    <xf numFmtId="9" fontId="0" fillId="0" borderId="0" xfId="1" applyFont="1"/>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indent="1"/>
    </xf>
    <xf numFmtId="0" fontId="13" fillId="0" borderId="0" xfId="2"/>
    <xf numFmtId="0" fontId="14" fillId="0" borderId="2" xfId="3">
      <alignment vertical="center"/>
    </xf>
    <xf numFmtId="0" fontId="1" fillId="0" borderId="0" xfId="0" applyFont="1" applyAlignment="1"/>
    <xf numFmtId="0" fontId="0" fillId="0" borderId="0" xfId="0" applyBorder="1">
      <alignment vertical="center"/>
    </xf>
    <xf numFmtId="9" fontId="0" fillId="0" borderId="10" xfId="1" applyFont="1" applyFill="1" applyBorder="1" applyAlignment="1">
      <alignment horizontal="center" vertical="center"/>
    </xf>
    <xf numFmtId="9" fontId="0" fillId="0" borderId="11" xfId="1" applyFont="1"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9" fillId="0" borderId="0" xfId="0" applyFont="1" applyAlignment="1">
      <alignment vertical="center"/>
    </xf>
    <xf numFmtId="0" fontId="14" fillId="0" borderId="2" xfId="3" applyAlignment="1">
      <alignment horizontal="center"/>
    </xf>
    <xf numFmtId="0" fontId="18" fillId="0" borderId="0" xfId="8" applyAlignment="1">
      <alignment vertical="center"/>
    </xf>
    <xf numFmtId="0" fontId="18" fillId="0" borderId="0" xfId="8" applyAlignment="1">
      <alignment horizontal="left"/>
    </xf>
    <xf numFmtId="0" fontId="0" fillId="0" borderId="10" xfId="0" applyFill="1" applyBorder="1" applyAlignment="1">
      <alignment horizontal="left" vertical="center" indent="1"/>
    </xf>
    <xf numFmtId="0" fontId="0" fillId="0" borderId="11" xfId="0" applyFill="1" applyBorder="1" applyAlignment="1">
      <alignment horizontal="left" vertical="center" indent="1"/>
    </xf>
    <xf numFmtId="0" fontId="0" fillId="0" borderId="11" xfId="0" applyFill="1" applyBorder="1" applyAlignment="1">
      <alignment vertical="center"/>
    </xf>
    <xf numFmtId="0" fontId="0" fillId="0" borderId="10" xfId="0" applyFill="1" applyBorder="1" applyAlignment="1">
      <alignment vertical="center"/>
    </xf>
    <xf numFmtId="0" fontId="0" fillId="0" borderId="18" xfId="0" applyBorder="1" applyAlignment="1" applyProtection="1">
      <alignment horizontal="left" vertical="center" indent="1"/>
      <protection locked="0"/>
    </xf>
    <xf numFmtId="0" fontId="0" fillId="0" borderId="0" xfId="0" applyBorder="1" applyAlignment="1" applyProtection="1">
      <alignment horizontal="left" vertical="center" indent="1"/>
      <protection locked="0"/>
    </xf>
    <xf numFmtId="0" fontId="17" fillId="0" borderId="0" xfId="9" applyAlignment="1" applyProtection="1">
      <alignment horizontal="left" vertical="center"/>
      <protection locked="0"/>
    </xf>
    <xf numFmtId="0" fontId="7" fillId="0" borderId="0" xfId="4" applyAlignment="1" applyProtection="1">
      <alignment vertical="top"/>
      <protection locked="0"/>
    </xf>
    <xf numFmtId="0" fontId="0" fillId="0" borderId="0" xfId="0" applyProtection="1">
      <alignment vertical="center"/>
      <protection locked="0"/>
    </xf>
    <xf numFmtId="0" fontId="13" fillId="0" borderId="0" xfId="2" applyProtection="1">
      <protection locked="0"/>
    </xf>
    <xf numFmtId="0" fontId="4" fillId="0" borderId="0" xfId="0" applyFont="1" applyAlignment="1" applyProtection="1">
      <alignment horizontal="right"/>
      <protection locked="0"/>
    </xf>
    <xf numFmtId="0" fontId="14" fillId="0" borderId="2" xfId="3" applyProtection="1">
      <alignment vertical="center"/>
      <protection locked="0"/>
    </xf>
    <xf numFmtId="0" fontId="14" fillId="0" borderId="20" xfId="3" applyBorder="1" applyProtection="1">
      <alignment vertical="center"/>
      <protection locked="0"/>
    </xf>
    <xf numFmtId="0" fontId="1" fillId="0" borderId="0" xfId="0" applyFont="1" applyAlignment="1" applyProtection="1">
      <protection locked="0"/>
    </xf>
    <xf numFmtId="9" fontId="8" fillId="0" borderId="0" xfId="1" applyNumberFormat="1" applyFont="1" applyAlignment="1" applyProtection="1">
      <alignment horizontal="left" vertical="center" indent="1"/>
      <protection locked="0"/>
    </xf>
    <xf numFmtId="9" fontId="5" fillId="0" borderId="0" xfId="0" applyNumberFormat="1" applyFont="1" applyAlignment="1" applyProtection="1">
      <alignment horizontal="left" vertical="center" indent="1"/>
      <protection locked="0"/>
    </xf>
    <xf numFmtId="9" fontId="5" fillId="0" borderId="0" xfId="0" applyNumberFormat="1" applyFont="1" applyBorder="1" applyAlignment="1" applyProtection="1">
      <alignment horizontal="left" vertical="center" indent="1"/>
      <protection locked="0"/>
    </xf>
    <xf numFmtId="0" fontId="0" fillId="0" borderId="8" xfId="0" applyBorder="1" applyAlignment="1" applyProtection="1">
      <protection locked="0"/>
    </xf>
    <xf numFmtId="0" fontId="0" fillId="0" borderId="0" xfId="0" applyAlignment="1" applyProtection="1">
      <alignment horizontal="left" indent="1"/>
      <protection locked="0"/>
    </xf>
    <xf numFmtId="0" fontId="0" fillId="0" borderId="8"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21" xfId="0" applyBorder="1" applyProtection="1">
      <alignment vertical="center"/>
      <protection locked="0"/>
    </xf>
    <xf numFmtId="0" fontId="0" fillId="0" borderId="5" xfId="0" applyBorder="1" applyProtection="1">
      <alignment vertical="center"/>
      <protection locked="0"/>
    </xf>
    <xf numFmtId="0" fontId="0" fillId="0" borderId="9" xfId="0" applyBorder="1" applyProtection="1">
      <alignment vertical="center"/>
      <protection locked="0"/>
    </xf>
    <xf numFmtId="0" fontId="0" fillId="0" borderId="6" xfId="0" applyBorder="1" applyProtection="1">
      <alignment vertical="center"/>
      <protection locked="0"/>
    </xf>
    <xf numFmtId="0" fontId="14" fillId="0" borderId="2" xfId="3" applyFill="1" applyProtection="1">
      <alignment vertical="center"/>
      <protection locked="0"/>
    </xf>
    <xf numFmtId="0" fontId="10" fillId="2" borderId="25" xfId="5">
      <alignment horizontal="center" vertical="center"/>
    </xf>
    <xf numFmtId="0" fontId="6" fillId="2" borderId="1" xfId="0" applyFont="1" applyFill="1" applyBorder="1" applyAlignment="1">
      <alignment horizontal="left" vertical="center" indent="1"/>
    </xf>
    <xf numFmtId="0" fontId="6" fillId="2" borderId="1" xfId="0" applyFont="1" applyFill="1" applyBorder="1" applyAlignment="1">
      <alignment vertical="center"/>
    </xf>
    <xf numFmtId="0" fontId="6" fillId="2" borderId="1" xfId="0" applyFont="1" applyFill="1" applyBorder="1" applyAlignment="1">
      <alignment horizontal="right" vertical="center"/>
    </xf>
    <xf numFmtId="0" fontId="6" fillId="2" borderId="1" xfId="0" applyFont="1" applyFill="1" applyBorder="1" applyAlignment="1">
      <alignment horizontal="center" vertical="center"/>
    </xf>
    <xf numFmtId="0" fontId="12" fillId="2" borderId="26" xfId="0" applyFont="1" applyFill="1" applyBorder="1" applyAlignment="1">
      <alignment horizontal="left" vertical="center" wrapText="1" indent="1"/>
    </xf>
    <xf numFmtId="0" fontId="6" fillId="2" borderId="1" xfId="0" applyFont="1" applyFill="1" applyBorder="1" applyAlignment="1" applyProtection="1">
      <alignment horizontal="left" vertical="center" indent="1"/>
      <protection locked="0"/>
    </xf>
    <xf numFmtId="0" fontId="6" fillId="2" borderId="1" xfId="0" applyFont="1" applyFill="1" applyBorder="1" applyAlignment="1" applyProtection="1">
      <alignment vertical="center"/>
      <protection locked="0"/>
    </xf>
    <xf numFmtId="0" fontId="6" fillId="2" borderId="1" xfId="0" applyFont="1" applyFill="1" applyBorder="1" applyAlignment="1" applyProtection="1">
      <alignment horizontal="right" vertical="center" indent="1"/>
      <protection locked="0"/>
    </xf>
    <xf numFmtId="9" fontId="20" fillId="0" borderId="27" xfId="7">
      <alignment horizontal="left" vertical="center" indent="2"/>
    </xf>
    <xf numFmtId="0" fontId="17" fillId="0" borderId="2" xfId="9" applyBorder="1" applyAlignment="1" applyProtection="1">
      <alignment horizontal="left" vertical="center"/>
      <protection locked="0"/>
    </xf>
    <xf numFmtId="0" fontId="0" fillId="0" borderId="13" xfId="0" applyBorder="1" applyProtection="1">
      <alignment vertical="center"/>
      <protection locked="0"/>
    </xf>
    <xf numFmtId="0" fontId="0" fillId="0" borderId="15" xfId="0" applyBorder="1" applyProtection="1">
      <alignment vertical="center"/>
      <protection locked="0"/>
    </xf>
    <xf numFmtId="0" fontId="0" fillId="0" borderId="17" xfId="0" applyBorder="1" applyProtection="1">
      <alignment vertical="center"/>
      <protection locked="0"/>
    </xf>
    <xf numFmtId="0" fontId="15" fillId="0" borderId="12"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165" fontId="0" fillId="0" borderId="18" xfId="0" applyNumberFormat="1" applyBorder="1" applyAlignment="1" applyProtection="1">
      <alignment horizontal="right" vertical="center"/>
      <protection locked="0"/>
    </xf>
    <xf numFmtId="165" fontId="0" fillId="0" borderId="18" xfId="0" applyNumberFormat="1" applyBorder="1" applyAlignment="1" applyProtection="1">
      <alignment horizontal="right" vertical="center" indent="1"/>
      <protection locked="0"/>
    </xf>
    <xf numFmtId="165" fontId="0" fillId="0" borderId="0" xfId="0" applyNumberFormat="1" applyBorder="1" applyAlignment="1" applyProtection="1">
      <alignment horizontal="right" vertical="center"/>
      <protection locked="0"/>
    </xf>
    <xf numFmtId="165" fontId="0" fillId="0" borderId="0" xfId="0" applyNumberFormat="1" applyBorder="1" applyAlignment="1" applyProtection="1">
      <alignment horizontal="right" vertical="center" indent="1"/>
      <protection locked="0"/>
    </xf>
    <xf numFmtId="165" fontId="0" fillId="0" borderId="19" xfId="0" applyNumberFormat="1" applyBorder="1" applyAlignment="1" applyProtection="1">
      <alignment horizontal="right" vertical="center"/>
      <protection locked="0"/>
    </xf>
    <xf numFmtId="165" fontId="0" fillId="0" borderId="19" xfId="0" applyNumberFormat="1" applyBorder="1" applyAlignment="1" applyProtection="1">
      <alignment horizontal="right" vertical="center" indent="1"/>
      <protection locked="0"/>
    </xf>
    <xf numFmtId="165" fontId="0" fillId="0" borderId="10" xfId="0" applyNumberFormat="1" applyFill="1" applyBorder="1" applyAlignment="1">
      <alignment vertical="center"/>
    </xf>
    <xf numFmtId="165" fontId="0" fillId="0" borderId="11" xfId="0" applyNumberFormat="1" applyFill="1" applyBorder="1" applyAlignment="1">
      <alignment vertical="center"/>
    </xf>
    <xf numFmtId="166" fontId="19" fillId="0" borderId="22" xfId="6" applyNumberFormat="1" applyBorder="1" applyAlignment="1" applyProtection="1">
      <alignment horizontal="center" vertical="center"/>
    </xf>
    <xf numFmtId="166" fontId="19" fillId="0" borderId="4" xfId="6" applyNumberFormat="1" applyBorder="1" applyProtection="1">
      <alignment horizontal="center" vertical="center"/>
      <protection locked="0"/>
    </xf>
    <xf numFmtId="166" fontId="0" fillId="0" borderId="0" xfId="0" applyNumberFormat="1" applyProtection="1">
      <alignment vertical="center"/>
      <protection locked="0"/>
    </xf>
    <xf numFmtId="166" fontId="19" fillId="0" borderId="22" xfId="6" applyNumberFormat="1" applyBorder="1" applyProtection="1">
      <alignment horizontal="center" vertical="center"/>
    </xf>
    <xf numFmtId="166" fontId="0" fillId="0" borderId="0" xfId="0" applyNumberFormat="1" applyBorder="1" applyProtection="1">
      <alignment vertical="center"/>
      <protection locked="0"/>
    </xf>
    <xf numFmtId="0" fontId="0" fillId="0" borderId="11" xfId="0" applyFill="1" applyBorder="1" applyAlignment="1">
      <alignment vertical="center"/>
    </xf>
    <xf numFmtId="0" fontId="16" fillId="0" borderId="2" xfId="3" applyNumberFormat="1" applyFont="1" applyFill="1" applyAlignment="1" applyProtection="1">
      <alignment horizontal="center" vertical="center"/>
      <protection locked="0"/>
    </xf>
    <xf numFmtId="9" fontId="20" fillId="0" borderId="27" xfId="7">
      <alignment horizontal="left" vertical="center" indent="2"/>
    </xf>
    <xf numFmtId="166" fontId="19" fillId="0" borderId="23" xfId="6" applyNumberFormat="1" applyBorder="1" applyAlignment="1" applyProtection="1">
      <alignment horizontal="center" vertical="center"/>
    </xf>
    <xf numFmtId="166" fontId="19" fillId="0" borderId="7" xfId="6" applyNumberFormat="1" applyBorder="1" applyAlignment="1" applyProtection="1">
      <alignment horizontal="center" vertical="center"/>
    </xf>
    <xf numFmtId="166" fontId="19" fillId="0" borderId="24" xfId="6" applyNumberFormat="1" applyBorder="1" applyAlignment="1" applyProtection="1">
      <alignment horizontal="center" vertical="center"/>
    </xf>
    <xf numFmtId="0" fontId="0" fillId="0" borderId="3" xfId="0" applyBorder="1" applyAlignment="1" applyProtection="1">
      <alignment horizontal="left" indent="1"/>
      <protection locked="0"/>
    </xf>
    <xf numFmtId="0" fontId="0" fillId="0" borderId="0" xfId="0" applyBorder="1" applyAlignment="1" applyProtection="1">
      <alignment horizontal="left" indent="1"/>
      <protection locked="0"/>
    </xf>
    <xf numFmtId="0" fontId="0" fillId="0" borderId="4" xfId="0" applyBorder="1" applyAlignment="1" applyProtection="1">
      <alignment horizontal="left" indent="1"/>
      <protection locked="0"/>
    </xf>
    <xf numFmtId="0" fontId="10" fillId="2" borderId="25" xfId="5">
      <alignment horizontal="center" vertical="center"/>
    </xf>
    <xf numFmtId="0" fontId="17" fillId="0" borderId="2" xfId="9" applyBorder="1" applyAlignment="1" applyProtection="1">
      <alignment horizontal="left" vertical="center"/>
      <protection locked="0"/>
    </xf>
    <xf numFmtId="0" fontId="6" fillId="2" borderId="1" xfId="0" applyFont="1" applyFill="1" applyBorder="1" applyAlignment="1">
      <alignment vertical="center"/>
    </xf>
    <xf numFmtId="0" fontId="0" fillId="0" borderId="10" xfId="0" applyFill="1" applyBorder="1" applyAlignment="1">
      <alignment vertical="center"/>
    </xf>
    <xf numFmtId="0" fontId="17" fillId="0" borderId="0" xfId="9" applyBorder="1" applyAlignment="1" applyProtection="1">
      <alignment horizontal="left" vertical="center"/>
      <protection locked="0"/>
    </xf>
  </cellXfs>
  <cellStyles count="11">
    <cellStyle name="Gevolgde hyperlink" xfId="10" builtinId="9" customBuiltin="1"/>
    <cellStyle name="Hyperlink" xfId="9" builtinId="8" customBuiltin="1"/>
    <cellStyle name="Kop 1" xfId="3" builtinId="16" customBuiltin="1"/>
    <cellStyle name="Kop 2" xfId="4" builtinId="17" customBuiltin="1"/>
    <cellStyle name="Kop 3" xfId="8" builtinId="18" customBuiltin="1"/>
    <cellStyle name="Koptekst metrisch sleutelgegeven" xfId="5"/>
    <cellStyle name="Percentage metrisch sleutelgegeven" xfId="7"/>
    <cellStyle name="Procent" xfId="1" builtinId="5"/>
    <cellStyle name="Standaard" xfId="0" builtinId="0" customBuiltin="1"/>
    <cellStyle name="Titel" xfId="2" builtinId="15" customBuiltin="1"/>
    <cellStyle name="Waarde metrisch sleutelgegeven" xfId="6"/>
  </cellStyles>
  <dxfs count="3">
    <dxf>
      <fill>
        <patternFill>
          <bgColor theme="0" tint="-4.9989318521683403E-2"/>
        </patternFill>
      </fill>
    </dxf>
    <dxf>
      <fill>
        <patternFill>
          <bgColor theme="0" tint="-4.9989318521683403E-2"/>
        </patternFill>
      </fill>
      <border>
        <top style="thin">
          <color theme="0" tint="-0.14996795556505021"/>
        </top>
        <bottom style="thin">
          <color theme="0" tint="-0.14996795556505021"/>
        </bottom>
      </border>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Annual Financial Report">
      <a:dk1>
        <a:sysClr val="windowText" lastClr="000000"/>
      </a:dk1>
      <a:lt1>
        <a:sysClr val="window" lastClr="FFFFFF"/>
      </a:lt1>
      <a:dk2>
        <a:srgbClr val="000000"/>
      </a:dk2>
      <a:lt2>
        <a:srgbClr val="E9EAEA"/>
      </a:lt2>
      <a:accent1>
        <a:srgbClr val="52B86E"/>
      </a:accent1>
      <a:accent2>
        <a:srgbClr val="F7901E"/>
      </a:accent2>
      <a:accent3>
        <a:srgbClr val="308DBB"/>
      </a:accent3>
      <a:accent4>
        <a:srgbClr val="EEB330"/>
      </a:accent4>
      <a:accent5>
        <a:srgbClr val="915B97"/>
      </a:accent5>
      <a:accent6>
        <a:srgbClr val="E35856"/>
      </a:accent6>
      <a:hlink>
        <a:srgbClr val="308DBB"/>
      </a:hlink>
      <a:folHlink>
        <a:srgbClr val="915B97"/>
      </a:folHlink>
    </a:clrScheme>
    <a:fontScheme name="Annual Financial Report">
      <a:majorFont>
        <a:latin typeface="Trebuchet MS"/>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N40"/>
  <sheetViews>
    <sheetView showGridLines="0" tabSelected="1" zoomScaleNormal="100" workbookViewId="0">
      <selection activeCell="K2" sqref="K2:L2"/>
    </sheetView>
  </sheetViews>
  <sheetFormatPr defaultRowHeight="18.75" customHeight="1" x14ac:dyDescent="0.3"/>
  <cols>
    <col min="1" max="1" width="2" customWidth="1"/>
    <col min="2" max="2" width="38.28515625" customWidth="1"/>
    <col min="3" max="3" width="2.7109375" customWidth="1"/>
    <col min="4" max="4" width="38.28515625" customWidth="1"/>
    <col min="5" max="5" width="2.7109375" customWidth="1"/>
    <col min="6" max="6" width="38.28515625" customWidth="1"/>
    <col min="7" max="7" width="2.7109375" customWidth="1"/>
    <col min="8" max="8" width="38.28515625" customWidth="1"/>
    <col min="9" max="9" width="2.7109375" customWidth="1"/>
    <col min="10" max="10" width="18" customWidth="1"/>
    <col min="11" max="11" width="1.85546875" customWidth="1"/>
    <col min="12" max="12" width="18" customWidth="1"/>
    <col min="13" max="13" width="1.85546875" customWidth="1"/>
    <col min="14" max="14" width="22.85546875" customWidth="1"/>
    <col min="15" max="15" width="10.140625" customWidth="1"/>
    <col min="16" max="18" width="11.42578125"/>
  </cols>
  <sheetData>
    <row r="1" spans="2:14" ht="8.25" customHeight="1" thickBot="1" x14ac:dyDescent="0.35">
      <c r="B1" s="28"/>
      <c r="C1" s="28"/>
      <c r="D1" s="28"/>
      <c r="E1" s="28"/>
      <c r="F1" s="28"/>
      <c r="G1" s="28"/>
      <c r="H1" s="28"/>
      <c r="I1" s="28"/>
      <c r="J1" s="28"/>
      <c r="K1" s="28"/>
      <c r="L1" s="28"/>
    </row>
    <row r="2" spans="2:14" ht="38.25" customHeight="1" thickBot="1" x14ac:dyDescent="0.5">
      <c r="B2" s="29" t="s">
        <v>0</v>
      </c>
      <c r="C2" s="28"/>
      <c r="D2" s="28"/>
      <c r="E2" s="28"/>
      <c r="F2" s="28"/>
      <c r="G2" s="28"/>
      <c r="H2" s="28"/>
      <c r="I2" s="28"/>
      <c r="J2" s="30"/>
      <c r="K2" s="77">
        <v>2016</v>
      </c>
      <c r="L2" s="77"/>
      <c r="N2" s="51" t="s">
        <v>8</v>
      </c>
    </row>
    <row r="3" spans="2:14" ht="63.75" customHeight="1" thickBot="1" x14ac:dyDescent="0.35">
      <c r="B3" s="27" t="s">
        <v>1</v>
      </c>
      <c r="C3" s="28"/>
      <c r="D3" s="28"/>
      <c r="E3" s="28"/>
      <c r="F3" s="28"/>
      <c r="G3" s="28"/>
      <c r="H3" s="28"/>
      <c r="I3" s="28"/>
      <c r="J3" s="28"/>
      <c r="K3" s="28"/>
      <c r="L3" s="28"/>
      <c r="N3" s="51" t="s">
        <v>9</v>
      </c>
    </row>
    <row r="4" spans="2:14" ht="6.75" customHeight="1" thickBot="1" x14ac:dyDescent="0.35">
      <c r="B4" s="28"/>
      <c r="C4" s="28"/>
      <c r="D4" s="28"/>
      <c r="E4" s="28"/>
      <c r="F4" s="28"/>
      <c r="G4" s="28"/>
      <c r="H4" s="28"/>
      <c r="I4" s="28"/>
      <c r="J4" s="28"/>
      <c r="K4" s="28"/>
      <c r="L4" s="28"/>
    </row>
    <row r="5" spans="2:14" ht="24" customHeight="1" thickBot="1" x14ac:dyDescent="0.35">
      <c r="B5" s="31" t="s">
        <v>2</v>
      </c>
      <c r="C5" s="31"/>
      <c r="D5" s="56" t="s">
        <v>5</v>
      </c>
      <c r="E5" s="31"/>
      <c r="F5" s="31"/>
      <c r="G5" s="31"/>
      <c r="H5" s="31"/>
      <c r="I5" s="31"/>
      <c r="J5" s="31"/>
      <c r="K5" s="31"/>
      <c r="L5" s="31"/>
    </row>
    <row r="6" spans="2:14" s="11" customFormat="1" ht="18.75" customHeight="1" thickBot="1" x14ac:dyDescent="0.35">
      <c r="B6" s="32"/>
      <c r="C6" s="32"/>
      <c r="D6" s="32"/>
      <c r="E6" s="32"/>
      <c r="F6" s="32"/>
      <c r="G6" s="32"/>
      <c r="H6" s="32"/>
      <c r="I6" s="32"/>
      <c r="J6" s="32"/>
      <c r="K6" s="32"/>
      <c r="L6" s="32"/>
    </row>
    <row r="7" spans="2:14" ht="22.5" customHeight="1" thickBot="1" x14ac:dyDescent="0.3">
      <c r="B7" s="46" t="str">
        <f>Berekeningen!B8</f>
        <v>OPBRENGSTEN</v>
      </c>
      <c r="C7" s="33"/>
      <c r="D7" s="46" t="str">
        <f>Berekeningen!B9</f>
        <v>NETTOWINST</v>
      </c>
      <c r="E7" s="33"/>
      <c r="F7" s="46" t="str">
        <f>Berekeningen!B10</f>
        <v>RENTE</v>
      </c>
      <c r="G7" s="33"/>
      <c r="H7" s="46" t="str">
        <f>Berekeningen!B11</f>
        <v>AFSCHRIJVING</v>
      </c>
      <c r="I7" s="33"/>
      <c r="J7" s="85" t="str">
        <f>Berekeningen!B12</f>
        <v>BEDRIJFSWINST</v>
      </c>
      <c r="K7" s="85"/>
      <c r="L7" s="85"/>
      <c r="M7" s="10"/>
    </row>
    <row r="8" spans="2:14" ht="42" customHeight="1" x14ac:dyDescent="0.3">
      <c r="B8" s="71">
        <f ca="1">IFERROR(Berekeningen!G8,"")</f>
        <v>180583.88</v>
      </c>
      <c r="C8" s="72"/>
      <c r="D8" s="71">
        <f ca="1">IFERROR(Berekeningen!G9,"")</f>
        <v>67474.850000000006</v>
      </c>
      <c r="E8" s="73"/>
      <c r="F8" s="71">
        <f ca="1">IFERROR(Berekeningen!G10,"")</f>
        <v>3789.47</v>
      </c>
      <c r="G8" s="73"/>
      <c r="H8" s="74">
        <f ca="1">IFERROR(Berekeningen!G11,"")</f>
        <v>5546.88</v>
      </c>
      <c r="I8" s="75"/>
      <c r="J8" s="79">
        <f ca="1">IFERROR(Berekeningen!G12,"")</f>
        <v>73425.990000000005</v>
      </c>
      <c r="K8" s="80"/>
      <c r="L8" s="81"/>
    </row>
    <row r="9" spans="2:14" s="5" customFormat="1" ht="18.75" customHeight="1" x14ac:dyDescent="0.3">
      <c r="B9" s="55">
        <f ca="1">Berekeningen!H8</f>
        <v>3.0953753897409175E-3</v>
      </c>
      <c r="C9" s="34"/>
      <c r="D9" s="55">
        <f ca="1">Berekeningen!H9</f>
        <v>1.8148662861143583E-2</v>
      </c>
      <c r="E9" s="35"/>
      <c r="F9" s="55">
        <f ca="1">Berekeningen!H10</f>
        <v>0.13514962705568689</v>
      </c>
      <c r="G9" s="35"/>
      <c r="H9" s="55">
        <f ca="1">Berekeningen!H11</f>
        <v>9.4400227289766825E-2</v>
      </c>
      <c r="I9" s="36"/>
      <c r="J9" s="78">
        <f ca="1">Berekeningen!H12</f>
        <v>-5.0335608229046258E-2</v>
      </c>
      <c r="K9" s="78"/>
      <c r="L9" s="78"/>
      <c r="M9" s="6"/>
    </row>
    <row r="10" spans="2:14" ht="18.75" customHeight="1" x14ac:dyDescent="0.3">
      <c r="B10" s="37"/>
      <c r="C10" s="38"/>
      <c r="D10" s="37"/>
      <c r="E10" s="38"/>
      <c r="F10" s="37"/>
      <c r="G10" s="38"/>
      <c r="H10" s="39"/>
      <c r="I10" s="40"/>
      <c r="J10" s="82"/>
      <c r="K10" s="83"/>
      <c r="L10" s="84"/>
      <c r="M10" s="7"/>
    </row>
    <row r="11" spans="2:14" ht="18.75" customHeight="1" thickBot="1" x14ac:dyDescent="0.35">
      <c r="B11" s="41"/>
      <c r="C11" s="28"/>
      <c r="D11" s="41"/>
      <c r="E11" s="28"/>
      <c r="F11" s="41"/>
      <c r="G11" s="28"/>
      <c r="H11" s="41"/>
      <c r="I11" s="28"/>
      <c r="J11" s="42"/>
      <c r="K11" s="43"/>
      <c r="L11" s="44"/>
    </row>
    <row r="12" spans="2:14" ht="18.75" customHeight="1" thickBot="1" x14ac:dyDescent="0.35">
      <c r="B12" s="28"/>
      <c r="C12" s="28"/>
      <c r="D12" s="28"/>
      <c r="E12" s="28"/>
      <c r="F12" s="28"/>
      <c r="G12" s="28"/>
      <c r="H12" s="28"/>
      <c r="I12" s="28"/>
      <c r="J12" s="28"/>
      <c r="K12" s="28"/>
      <c r="L12" s="28"/>
    </row>
    <row r="13" spans="2:14" ht="24" customHeight="1" thickBot="1" x14ac:dyDescent="0.35">
      <c r="B13" s="45" t="s">
        <v>3</v>
      </c>
      <c r="C13" s="45"/>
      <c r="D13" s="86" t="s">
        <v>6</v>
      </c>
      <c r="E13" s="86"/>
      <c r="F13" s="86"/>
      <c r="G13" s="86"/>
      <c r="H13" s="86"/>
      <c r="I13" s="45"/>
      <c r="J13" s="45"/>
      <c r="K13" s="45"/>
      <c r="L13" s="45"/>
    </row>
    <row r="15" spans="2:14" ht="18.75" customHeight="1" x14ac:dyDescent="0.3">
      <c r="B15" s="47" t="s">
        <v>4</v>
      </c>
      <c r="C15" s="48"/>
      <c r="D15" s="49" t="str">
        <f>"RAPPORTJAAR ("&amp;Geselecteerd_jaar&amp;")"</f>
        <v>RAPPORTJAAR (2016)</v>
      </c>
      <c r="E15" s="48"/>
      <c r="F15" s="49" t="str">
        <f>"VORIG JAAR ("&amp;Geselecteerd_jaar-1&amp;")"</f>
        <v>VORIG JAAR (2015)</v>
      </c>
      <c r="G15" s="48"/>
      <c r="H15" s="50" t="s">
        <v>7</v>
      </c>
      <c r="I15" s="87" t="str">
        <f ca="1">CONCATENATE(Jaar,"-JAARLIJKSE TREND")</f>
        <v>5-JAARLIJKSE TREND</v>
      </c>
      <c r="J15" s="87"/>
      <c r="K15" s="87"/>
      <c r="L15" s="87"/>
    </row>
    <row r="16" spans="2:14" ht="18.75" customHeight="1" x14ac:dyDescent="0.3">
      <c r="B16" s="20" t="str">
        <f>Berekeningen!B15</f>
        <v>OPBRENGSTEN</v>
      </c>
      <c r="C16" s="23"/>
      <c r="D16" s="69">
        <f ca="1">IF($B16="","",Berekeningen!G15)</f>
        <v>180583.88</v>
      </c>
      <c r="E16" s="69"/>
      <c r="F16" s="69">
        <f ca="1">IF($B16="","",Berekeningen!F15)</f>
        <v>180026.63</v>
      </c>
      <c r="G16" s="23"/>
      <c r="H16" s="12">
        <f t="shared" ref="H16:H40" ca="1" si="0">IFERROR(D16/F16-1,"")</f>
        <v>3.0953753897409175E-3</v>
      </c>
      <c r="I16" s="88"/>
      <c r="J16" s="88"/>
      <c r="K16" s="88"/>
      <c r="L16" s="88"/>
    </row>
    <row r="17" spans="2:12" ht="18.75" customHeight="1" x14ac:dyDescent="0.3">
      <c r="B17" s="21" t="str">
        <f>Berekeningen!B16</f>
        <v>BEDRIJFSKOSTEN</v>
      </c>
      <c r="C17" s="22"/>
      <c r="D17" s="70">
        <f ca="1">IF($B17="","",Berekeningen!G16)</f>
        <v>94419.45</v>
      </c>
      <c r="E17" s="70"/>
      <c r="F17" s="69">
        <f ca="1">IF($B17="","",Berekeningen!F16)</f>
        <v>80883.33</v>
      </c>
      <c r="G17" s="22"/>
      <c r="H17" s="13">
        <f t="shared" ca="1" si="0"/>
        <v>0.16735364382252804</v>
      </c>
      <c r="I17" s="76"/>
      <c r="J17" s="76"/>
      <c r="K17" s="76"/>
      <c r="L17" s="76"/>
    </row>
    <row r="18" spans="2:12" ht="18.75" customHeight="1" x14ac:dyDescent="0.3">
      <c r="B18" s="21" t="str">
        <f>Berekeningen!B17</f>
        <v>BEDRIJFSWINST</v>
      </c>
      <c r="C18" s="22"/>
      <c r="D18" s="70">
        <f ca="1">IF($B18="","",Berekeningen!G17)</f>
        <v>73425.990000000005</v>
      </c>
      <c r="E18" s="70"/>
      <c r="F18" s="69">
        <f ca="1">IF($B18="","",Berekeningen!F17)</f>
        <v>77317.83</v>
      </c>
      <c r="G18" s="22"/>
      <c r="H18" s="13">
        <f t="shared" ca="1" si="0"/>
        <v>-5.0335608229046258E-2</v>
      </c>
      <c r="I18" s="76"/>
      <c r="J18" s="76"/>
      <c r="K18" s="76"/>
      <c r="L18" s="76"/>
    </row>
    <row r="19" spans="2:12" ht="18.75" customHeight="1" x14ac:dyDescent="0.3">
      <c r="B19" s="21" t="str">
        <f>Berekeningen!B18</f>
        <v>AFSCHRIJVING</v>
      </c>
      <c r="C19" s="22"/>
      <c r="D19" s="70">
        <f ca="1">IF($B19="","",Berekeningen!G18)</f>
        <v>5546.88</v>
      </c>
      <c r="E19" s="70"/>
      <c r="F19" s="69">
        <f ca="1">IF($B19="","",Berekeningen!F18)</f>
        <v>5068.42</v>
      </c>
      <c r="G19" s="22"/>
      <c r="H19" s="13">
        <f t="shared" ca="1" si="0"/>
        <v>9.4400227289766825E-2</v>
      </c>
      <c r="I19" s="76"/>
      <c r="J19" s="76"/>
      <c r="K19" s="76"/>
      <c r="L19" s="76"/>
    </row>
    <row r="20" spans="2:12" ht="18.75" customHeight="1" x14ac:dyDescent="0.3">
      <c r="B20" s="21" t="str">
        <f>Berekeningen!B19</f>
        <v>RENTE</v>
      </c>
      <c r="C20" s="22"/>
      <c r="D20" s="70">
        <f ca="1">IF($B20="","",Berekeningen!G19)</f>
        <v>3789.47</v>
      </c>
      <c r="E20" s="70"/>
      <c r="F20" s="69">
        <f ca="1">IF($B20="","",Berekeningen!F19)</f>
        <v>3338.3</v>
      </c>
      <c r="G20" s="22"/>
      <c r="H20" s="13">
        <f t="shared" ca="1" si="0"/>
        <v>0.13514962705568689</v>
      </c>
      <c r="I20" s="76"/>
      <c r="J20" s="76"/>
      <c r="K20" s="76"/>
      <c r="L20" s="76"/>
    </row>
    <row r="21" spans="2:12" ht="18.75" customHeight="1" x14ac:dyDescent="0.3">
      <c r="B21" s="21" t="str">
        <f>Berekeningen!B20</f>
        <v>NETTOWINST</v>
      </c>
      <c r="C21" s="22"/>
      <c r="D21" s="70">
        <f ca="1">IF($B21="","",Berekeningen!G20)</f>
        <v>67474.850000000006</v>
      </c>
      <c r="E21" s="70"/>
      <c r="F21" s="69">
        <f ca="1">IF($B21="","",Berekeningen!F20)</f>
        <v>66272.100000000006</v>
      </c>
      <c r="G21" s="22"/>
      <c r="H21" s="13">
        <f t="shared" ca="1" si="0"/>
        <v>1.8148662861143583E-2</v>
      </c>
      <c r="I21" s="76"/>
      <c r="J21" s="76"/>
      <c r="K21" s="76"/>
      <c r="L21" s="76"/>
    </row>
    <row r="22" spans="2:12" ht="18.75" customHeight="1" x14ac:dyDescent="0.3">
      <c r="B22" s="21" t="str">
        <f>Berekeningen!B21</f>
        <v>BELASTING</v>
      </c>
      <c r="C22" s="22"/>
      <c r="D22" s="70">
        <f ca="1">IF($B22="","",Berekeningen!G21)</f>
        <v>31408.25</v>
      </c>
      <c r="E22" s="70"/>
      <c r="F22" s="69">
        <f ca="1">IF($B22="","",Berekeningen!F21)</f>
        <v>29424.53</v>
      </c>
      <c r="G22" s="22"/>
      <c r="H22" s="13">
        <f t="shared" ca="1" si="0"/>
        <v>6.7417219578358667E-2</v>
      </c>
      <c r="I22" s="76"/>
      <c r="J22" s="76"/>
      <c r="K22" s="76"/>
      <c r="L22" s="76"/>
    </row>
    <row r="23" spans="2:12" ht="18.75" customHeight="1" x14ac:dyDescent="0.3">
      <c r="B23" s="21" t="str">
        <f>Berekeningen!B22</f>
        <v>WINST NA BELASTINGEN</v>
      </c>
      <c r="C23" s="22"/>
      <c r="D23" s="70">
        <f ca="1">IF($B23="","",Berekeningen!G22)</f>
        <v>50247.68</v>
      </c>
      <c r="E23" s="70"/>
      <c r="F23" s="69">
        <f ca="1">IF($B23="","",Berekeningen!F22)</f>
        <v>42438.2</v>
      </c>
      <c r="G23" s="22"/>
      <c r="H23" s="13">
        <f t="shared" ca="1" si="0"/>
        <v>0.18402005740111504</v>
      </c>
      <c r="I23" s="76"/>
      <c r="J23" s="76"/>
      <c r="K23" s="76"/>
      <c r="L23" s="76"/>
    </row>
    <row r="24" spans="2:12" ht="18.75" customHeight="1" x14ac:dyDescent="0.3">
      <c r="B24" s="21" t="str">
        <f>Berekeningen!B23</f>
        <v>METRISCH GEGEVEN 1</v>
      </c>
      <c r="C24" s="22"/>
      <c r="D24" s="70">
        <f ca="1">IF($B24="","",Berekeningen!G23)</f>
        <v>19.96</v>
      </c>
      <c r="E24" s="70"/>
      <c r="F24" s="69">
        <f ca="1">IF($B24="","",Berekeningen!F23)</f>
        <v>16.78</v>
      </c>
      <c r="G24" s="22"/>
      <c r="H24" s="13">
        <f t="shared" ca="1" si="0"/>
        <v>0.18951132300357565</v>
      </c>
      <c r="I24" s="76"/>
      <c r="J24" s="76"/>
      <c r="K24" s="76"/>
      <c r="L24" s="76"/>
    </row>
    <row r="25" spans="2:12" ht="18.75" customHeight="1" x14ac:dyDescent="0.3">
      <c r="B25" s="21" t="str">
        <f>Berekeningen!B24</f>
        <v>METRISCH GEGEVEN 2</v>
      </c>
      <c r="C25" s="22"/>
      <c r="D25" s="70">
        <f ca="1">IF($B25="","",Berekeningen!G24)</f>
        <v>26.01</v>
      </c>
      <c r="E25" s="70"/>
      <c r="F25" s="69">
        <f ca="1">IF($B25="","",Berekeningen!F24)</f>
        <v>21.84</v>
      </c>
      <c r="G25" s="22"/>
      <c r="H25" s="13">
        <f t="shared" ca="1" si="0"/>
        <v>0.19093406593406592</v>
      </c>
      <c r="I25" s="76"/>
      <c r="J25" s="76"/>
      <c r="K25" s="76"/>
      <c r="L25" s="76"/>
    </row>
    <row r="26" spans="2:12" ht="18.75" customHeight="1" x14ac:dyDescent="0.3">
      <c r="B26" s="21" t="str">
        <f>Berekeningen!B25</f>
        <v>METRISCH GEGEVEN 3</v>
      </c>
      <c r="C26" s="22"/>
      <c r="D26" s="70">
        <f ca="1">IF($B26="","",Berekeningen!G25)</f>
        <v>31.08</v>
      </c>
      <c r="E26" s="70"/>
      <c r="F26" s="69">
        <f ca="1">IF($B26="","",Berekeningen!F25)</f>
        <v>26.39</v>
      </c>
      <c r="G26" s="22"/>
      <c r="H26" s="13">
        <f t="shared" ca="1" si="0"/>
        <v>0.17771883289124668</v>
      </c>
      <c r="I26" s="76"/>
      <c r="J26" s="76"/>
      <c r="K26" s="76"/>
      <c r="L26" s="76"/>
    </row>
    <row r="27" spans="2:12" ht="18.75" customHeight="1" x14ac:dyDescent="0.3">
      <c r="B27" s="21" t="str">
        <f>Berekeningen!B26</f>
        <v>METRISCH GEGEVEN 4</v>
      </c>
      <c r="C27" s="22"/>
      <c r="D27" s="70">
        <f ca="1">IF($B27="","",Berekeningen!G26)</f>
        <v>14.92</v>
      </c>
      <c r="E27" s="70"/>
      <c r="F27" s="69">
        <f ca="1">IF($B27="","",Berekeningen!F26)</f>
        <v>14.59</v>
      </c>
      <c r="G27" s="22"/>
      <c r="H27" s="13">
        <f t="shared" ca="1" si="0"/>
        <v>2.2618231665524346E-2</v>
      </c>
      <c r="I27" s="76"/>
      <c r="J27" s="76"/>
      <c r="K27" s="76"/>
      <c r="L27" s="76"/>
    </row>
    <row r="28" spans="2:12" ht="18.75" customHeight="1" x14ac:dyDescent="0.3">
      <c r="B28" s="21" t="str">
        <f>Berekeningen!B27</f>
        <v>METRISCH GEGEVEN 5</v>
      </c>
      <c r="C28" s="22"/>
      <c r="D28" s="70">
        <f ca="1">IF($B28="","",Berekeningen!G27)</f>
        <v>1.03</v>
      </c>
      <c r="E28" s="70"/>
      <c r="F28" s="69">
        <f ca="1">IF($B28="","",Berekeningen!F27)</f>
        <v>1</v>
      </c>
      <c r="G28" s="22"/>
      <c r="H28" s="13">
        <f t="shared" ca="1" si="0"/>
        <v>3.0000000000000027E-2</v>
      </c>
      <c r="I28" s="76"/>
      <c r="J28" s="76"/>
      <c r="K28" s="76"/>
      <c r="L28" s="76"/>
    </row>
    <row r="29" spans="2:12" ht="18.75" customHeight="1" x14ac:dyDescent="0.3">
      <c r="B29" s="21" t="str">
        <f>Berekeningen!B28</f>
        <v>METRISCH GEGEVEN 6</v>
      </c>
      <c r="C29" s="22"/>
      <c r="D29" s="70">
        <f ca="1">IF($B29="","",Berekeningen!G28)</f>
        <v>0.34</v>
      </c>
      <c r="E29" s="70"/>
      <c r="F29" s="69">
        <f ca="1">IF($B29="","",Berekeningen!F28)</f>
        <v>0.3</v>
      </c>
      <c r="G29" s="22"/>
      <c r="H29" s="13">
        <f t="shared" ca="1" si="0"/>
        <v>0.13333333333333353</v>
      </c>
      <c r="I29" s="76"/>
      <c r="J29" s="76"/>
      <c r="K29" s="76"/>
      <c r="L29" s="76"/>
    </row>
    <row r="30" spans="2:12" ht="18.75" customHeight="1" x14ac:dyDescent="0.3">
      <c r="B30" s="21" t="str">
        <f>Berekeningen!B29</f>
        <v/>
      </c>
      <c r="C30" s="22"/>
      <c r="D30" s="70" t="str">
        <f>IF($B30="","",Berekeningen!G29)</f>
        <v/>
      </c>
      <c r="E30" s="70"/>
      <c r="F30" s="69" t="str">
        <f>IF($B30="","",Berekeningen!F29)</f>
        <v/>
      </c>
      <c r="G30" s="22"/>
      <c r="H30" s="13" t="str">
        <f t="shared" si="0"/>
        <v/>
      </c>
      <c r="I30" s="76"/>
      <c r="J30" s="76"/>
      <c r="K30" s="76"/>
      <c r="L30" s="76"/>
    </row>
    <row r="31" spans="2:12" ht="18.75" customHeight="1" x14ac:dyDescent="0.3">
      <c r="B31" s="21" t="str">
        <f>Berekeningen!B30</f>
        <v/>
      </c>
      <c r="C31" s="22"/>
      <c r="D31" s="70" t="str">
        <f>IF($B31="","",Berekeningen!G30)</f>
        <v/>
      </c>
      <c r="E31" s="70"/>
      <c r="F31" s="69" t="str">
        <f>IF($B31="","",Berekeningen!F30)</f>
        <v/>
      </c>
      <c r="G31" s="22"/>
      <c r="H31" s="13" t="str">
        <f t="shared" si="0"/>
        <v/>
      </c>
      <c r="I31" s="76"/>
      <c r="J31" s="76"/>
      <c r="K31" s="76"/>
      <c r="L31" s="76"/>
    </row>
    <row r="32" spans="2:12" ht="18.75" customHeight="1" x14ac:dyDescent="0.3">
      <c r="B32" s="21" t="str">
        <f>Berekeningen!B31</f>
        <v/>
      </c>
      <c r="C32" s="22"/>
      <c r="D32" s="70" t="str">
        <f>IF($B32="","",Berekeningen!G31)</f>
        <v/>
      </c>
      <c r="E32" s="70"/>
      <c r="F32" s="69" t="str">
        <f>IF($B32="","",Berekeningen!F31)</f>
        <v/>
      </c>
      <c r="G32" s="22"/>
      <c r="H32" s="13" t="str">
        <f t="shared" si="0"/>
        <v/>
      </c>
      <c r="I32" s="76"/>
      <c r="J32" s="76"/>
      <c r="K32" s="76"/>
      <c r="L32" s="76"/>
    </row>
    <row r="33" spans="2:12" ht="18.75" customHeight="1" x14ac:dyDescent="0.3">
      <c r="B33" s="21" t="str">
        <f>Berekeningen!B32</f>
        <v/>
      </c>
      <c r="C33" s="22"/>
      <c r="D33" s="70" t="str">
        <f>IF($B33="","",Berekeningen!G32)</f>
        <v/>
      </c>
      <c r="E33" s="70"/>
      <c r="F33" s="69" t="str">
        <f>IF($B33="","",Berekeningen!F32)</f>
        <v/>
      </c>
      <c r="G33" s="22"/>
      <c r="H33" s="13" t="str">
        <f t="shared" si="0"/>
        <v/>
      </c>
      <c r="I33" s="76"/>
      <c r="J33" s="76"/>
      <c r="K33" s="76"/>
      <c r="L33" s="76"/>
    </row>
    <row r="34" spans="2:12" ht="18.75" customHeight="1" x14ac:dyDescent="0.3">
      <c r="B34" s="21" t="str">
        <f>Berekeningen!B33</f>
        <v/>
      </c>
      <c r="C34" s="22"/>
      <c r="D34" s="70" t="str">
        <f>IF($B34="","",Berekeningen!G33)</f>
        <v/>
      </c>
      <c r="E34" s="70"/>
      <c r="F34" s="69" t="str">
        <f>IF($B34="","",Berekeningen!F33)</f>
        <v/>
      </c>
      <c r="G34" s="22"/>
      <c r="H34" s="13" t="str">
        <f t="shared" si="0"/>
        <v/>
      </c>
      <c r="I34" s="76"/>
      <c r="J34" s="76"/>
      <c r="K34" s="76"/>
      <c r="L34" s="76"/>
    </row>
    <row r="35" spans="2:12" ht="18.75" customHeight="1" x14ac:dyDescent="0.3">
      <c r="B35" s="21" t="str">
        <f>Berekeningen!B34</f>
        <v/>
      </c>
      <c r="C35" s="22"/>
      <c r="D35" s="70" t="str">
        <f>IF($B35="","",Berekeningen!G34)</f>
        <v/>
      </c>
      <c r="E35" s="70"/>
      <c r="F35" s="69" t="str">
        <f>IF($B35="","",Berekeningen!F34)</f>
        <v/>
      </c>
      <c r="G35" s="22"/>
      <c r="H35" s="13" t="str">
        <f t="shared" si="0"/>
        <v/>
      </c>
      <c r="I35" s="76"/>
      <c r="J35" s="76"/>
      <c r="K35" s="76"/>
      <c r="L35" s="76"/>
    </row>
    <row r="36" spans="2:12" ht="18.75" customHeight="1" x14ac:dyDescent="0.3">
      <c r="B36" s="21" t="str">
        <f>Berekeningen!B35</f>
        <v/>
      </c>
      <c r="C36" s="22"/>
      <c r="D36" s="70" t="str">
        <f>IF($B36="","",Berekeningen!G35)</f>
        <v/>
      </c>
      <c r="E36" s="70"/>
      <c r="F36" s="69" t="str">
        <f>IF($B36="","",Berekeningen!F35)</f>
        <v/>
      </c>
      <c r="G36" s="22"/>
      <c r="H36" s="13" t="str">
        <f t="shared" si="0"/>
        <v/>
      </c>
      <c r="I36" s="76"/>
      <c r="J36" s="76"/>
      <c r="K36" s="76"/>
      <c r="L36" s="76"/>
    </row>
    <row r="37" spans="2:12" ht="18.75" customHeight="1" x14ac:dyDescent="0.3">
      <c r="B37" s="21" t="str">
        <f>Berekeningen!B36</f>
        <v/>
      </c>
      <c r="C37" s="22"/>
      <c r="D37" s="70" t="str">
        <f>IF($B37="","",Berekeningen!G36)</f>
        <v/>
      </c>
      <c r="E37" s="70"/>
      <c r="F37" s="69" t="str">
        <f>IF($B37="","",Berekeningen!F36)</f>
        <v/>
      </c>
      <c r="G37" s="22"/>
      <c r="H37" s="13" t="str">
        <f t="shared" si="0"/>
        <v/>
      </c>
      <c r="I37" s="76"/>
      <c r="J37" s="76"/>
      <c r="K37" s="76"/>
      <c r="L37" s="76"/>
    </row>
    <row r="38" spans="2:12" ht="18.75" customHeight="1" x14ac:dyDescent="0.3">
      <c r="B38" s="21" t="str">
        <f>Berekeningen!B37</f>
        <v/>
      </c>
      <c r="C38" s="22"/>
      <c r="D38" s="70" t="str">
        <f>IF($B38="","",Berekeningen!G37)</f>
        <v/>
      </c>
      <c r="E38" s="70"/>
      <c r="F38" s="69" t="str">
        <f>IF($B38="","",Berekeningen!F37)</f>
        <v/>
      </c>
      <c r="G38" s="22"/>
      <c r="H38" s="13" t="str">
        <f t="shared" si="0"/>
        <v/>
      </c>
      <c r="I38" s="76"/>
      <c r="J38" s="76"/>
      <c r="K38" s="76"/>
      <c r="L38" s="76"/>
    </row>
    <row r="39" spans="2:12" ht="18.75" customHeight="1" x14ac:dyDescent="0.3">
      <c r="B39" s="21" t="str">
        <f>Berekeningen!B38</f>
        <v/>
      </c>
      <c r="C39" s="22"/>
      <c r="D39" s="70" t="str">
        <f>IF($B39="","",Berekeningen!G38)</f>
        <v/>
      </c>
      <c r="E39" s="70"/>
      <c r="F39" s="69" t="str">
        <f>IF($B39="","",Berekeningen!F38)</f>
        <v/>
      </c>
      <c r="G39" s="22"/>
      <c r="H39" s="13" t="str">
        <f t="shared" si="0"/>
        <v/>
      </c>
      <c r="I39" s="76"/>
      <c r="J39" s="76"/>
      <c r="K39" s="76"/>
      <c r="L39" s="76"/>
    </row>
    <row r="40" spans="2:12" ht="18.75" customHeight="1" x14ac:dyDescent="0.3">
      <c r="B40" s="21" t="str">
        <f>Berekeningen!B39</f>
        <v/>
      </c>
      <c r="C40" s="22"/>
      <c r="D40" s="70" t="str">
        <f>IF($B40="","",Berekeningen!G39)</f>
        <v/>
      </c>
      <c r="E40" s="70"/>
      <c r="F40" s="69" t="str">
        <f>IF($B40="","",Berekeningen!F39)</f>
        <v/>
      </c>
      <c r="G40" s="22"/>
      <c r="H40" s="13" t="str">
        <f t="shared" si="0"/>
        <v/>
      </c>
      <c r="I40" s="76"/>
      <c r="J40" s="76"/>
      <c r="K40" s="76"/>
      <c r="L40" s="76"/>
    </row>
  </sheetData>
  <sheetProtection sheet="1" objects="1" scenarios="1" selectLockedCells="1"/>
  <mergeCells count="32">
    <mergeCell ref="D13:H13"/>
    <mergeCell ref="I30:L30"/>
    <mergeCell ref="I31:L31"/>
    <mergeCell ref="I32:L32"/>
    <mergeCell ref="I33:L33"/>
    <mergeCell ref="I15:L15"/>
    <mergeCell ref="I16:L16"/>
    <mergeCell ref="I17:L17"/>
    <mergeCell ref="I18:L18"/>
    <mergeCell ref="I19:L19"/>
    <mergeCell ref="I34:L34"/>
    <mergeCell ref="I20:L20"/>
    <mergeCell ref="I21:L21"/>
    <mergeCell ref="I27:L27"/>
    <mergeCell ref="I28:L28"/>
    <mergeCell ref="I29:L29"/>
    <mergeCell ref="I22:L22"/>
    <mergeCell ref="I23:L23"/>
    <mergeCell ref="I24:L24"/>
    <mergeCell ref="I25:L25"/>
    <mergeCell ref="I26:L26"/>
    <mergeCell ref="K2:L2"/>
    <mergeCell ref="J9:L9"/>
    <mergeCell ref="J8:L8"/>
    <mergeCell ref="J10:L10"/>
    <mergeCell ref="J7:L7"/>
    <mergeCell ref="I40:L40"/>
    <mergeCell ref="I35:L35"/>
    <mergeCell ref="I36:L36"/>
    <mergeCell ref="I37:L37"/>
    <mergeCell ref="I38:L38"/>
    <mergeCell ref="I39:L39"/>
  </mergeCells>
  <conditionalFormatting sqref="J9 D9 H9 F9 B9">
    <cfRule type="iconSet" priority="4">
      <iconSet iconSet="3Arrows">
        <cfvo type="percent" val="0"/>
        <cfvo type="num" val="0"/>
        <cfvo type="num" val="0" gte="0"/>
      </iconSet>
    </cfRule>
  </conditionalFormatting>
  <conditionalFormatting sqref="H16:H17">
    <cfRule type="iconSet" priority="9">
      <iconSet iconSet="3Arrows">
        <cfvo type="percent" val="0"/>
        <cfvo type="num" val="0"/>
        <cfvo type="num" val="0" gte="0"/>
      </iconSet>
    </cfRule>
  </conditionalFormatting>
  <conditionalFormatting sqref="H18:H40">
    <cfRule type="iconSet" priority="10">
      <iconSet iconSet="3Arrows">
        <cfvo type="percent" val="0"/>
        <cfvo type="num" val="0"/>
        <cfvo type="num" val="0" gte="0"/>
      </iconSet>
    </cfRule>
  </conditionalFormatting>
  <conditionalFormatting sqref="B16:I40">
    <cfRule type="expression" dxfId="2" priority="1">
      <formula>MOD(ROW(),2)=0</formula>
    </cfRule>
  </conditionalFormatting>
  <dataValidations count="1">
    <dataValidation type="list" allowBlank="1" showInputMessage="1" showErrorMessage="1" errorTitle="Fout." error="Een jaar dat is opgenomen in uw financiële gegevens moet worden ingevoerd om dit verslag juist te laten werken. Klik op Annuleren en voer een ander jaar in of voeg gegevens voor het jaar toe in het blad Invoer financiële gegevens. " sqref="K2:L2">
      <formula1>lstJaar</formula1>
    </dataValidation>
  </dataValidations>
  <hyperlinks>
    <hyperlink ref="D5" location="'Key Metric Settings'!C5" tooltip="Metrische sleutelgegevens bekijken/bewerken" display="Klik hier om de metrische sleutelgegevens van het verslag te wijzigen"/>
    <hyperlink ref="D13:H13" location="'Invoer financiële gegevens'!B6" tooltip="Financiële gegevens bekijken/bewerken" display="Wijzig de onderstaande gegevens niet. Klik hier om financiële gegevens in te voeren"/>
  </hyperlinks>
  <printOptions horizontalCentered="1"/>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rkers="1">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Berekeningen!C15:G15</xm:f>
              <xm:sqref>I16</xm:sqref>
            </x14:sparkline>
            <x14:sparkline>
              <xm:f>Berekeningen!C16:G16</xm:f>
              <xm:sqref>I17</xm:sqref>
            </x14:sparkline>
            <x14:sparkline>
              <xm:f>Berekeningen!C17:G17</xm:f>
              <xm:sqref>I18</xm:sqref>
            </x14:sparkline>
            <x14:sparkline>
              <xm:f>Berekeningen!C18:G18</xm:f>
              <xm:sqref>I19</xm:sqref>
            </x14:sparkline>
            <x14:sparkline>
              <xm:f>Berekeningen!C19:G19</xm:f>
              <xm:sqref>I20</xm:sqref>
            </x14:sparkline>
            <x14:sparkline>
              <xm:f>Berekeningen!C20:G20</xm:f>
              <xm:sqref>I21</xm:sqref>
            </x14:sparkline>
            <x14:sparkline>
              <xm:f>Berekeningen!C21:G21</xm:f>
              <xm:sqref>I22</xm:sqref>
            </x14:sparkline>
            <x14:sparkline>
              <xm:f>Berekeningen!C22:G22</xm:f>
              <xm:sqref>I23</xm:sqref>
            </x14:sparkline>
            <x14:sparkline>
              <xm:f>Berekeningen!C23:G23</xm:f>
              <xm:sqref>I24</xm:sqref>
            </x14:sparkline>
            <x14:sparkline>
              <xm:f>Berekeningen!C24:G24</xm:f>
              <xm:sqref>I25</xm:sqref>
            </x14:sparkline>
            <x14:sparkline>
              <xm:f>Berekeningen!C25:G25</xm:f>
              <xm:sqref>I26</xm:sqref>
            </x14:sparkline>
            <x14:sparkline>
              <xm:f>Berekeningen!C26:G26</xm:f>
              <xm:sqref>I27</xm:sqref>
            </x14:sparkline>
            <x14:sparkline>
              <xm:f>Berekeningen!C27:G27</xm:f>
              <xm:sqref>I28</xm:sqref>
            </x14:sparkline>
            <x14:sparkline>
              <xm:f>Berekeningen!C28:G28</xm:f>
              <xm:sqref>I29</xm:sqref>
            </x14:sparkline>
            <x14:sparkline>
              <xm:f>Berekeningen!C29:G29</xm:f>
              <xm:sqref>I30</xm:sqref>
            </x14:sparkline>
            <x14:sparkline>
              <xm:f>Berekeningen!C30:G30</xm:f>
              <xm:sqref>I31</xm:sqref>
            </x14:sparkline>
            <x14:sparkline>
              <xm:f>Berekeningen!C31:G31</xm:f>
              <xm:sqref>I32</xm:sqref>
            </x14:sparkline>
            <x14:sparkline>
              <xm:f>Berekeningen!C32:G32</xm:f>
              <xm:sqref>I33</xm:sqref>
            </x14:sparkline>
            <x14:sparkline>
              <xm:f>Berekeningen!C33:G33</xm:f>
              <xm:sqref>I34</xm:sqref>
            </x14:sparkline>
            <x14:sparkline>
              <xm:f>Berekeningen!C34:G34</xm:f>
              <xm:sqref>I35</xm:sqref>
            </x14:sparkline>
            <x14:sparkline>
              <xm:f>Berekeningen!C35:G35</xm:f>
              <xm:sqref>I36</xm:sqref>
            </x14:sparkline>
            <x14:sparkline>
              <xm:f>Berekeningen!C36:G36</xm:f>
              <xm:sqref>I37</xm:sqref>
            </x14:sparkline>
            <x14:sparkline>
              <xm:f>Berekeningen!C37:G37</xm:f>
              <xm:sqref>I38</xm:sqref>
            </x14:sparkline>
            <x14:sparkline>
              <xm:f>Berekeningen!C38:G38</xm:f>
              <xm:sqref>I39</xm:sqref>
            </x14:sparkline>
            <x14:sparkline>
              <xm:f>Berekeningen!C39:G39</xm:f>
              <xm:sqref>I40</xm:sqref>
            </x14:sparkline>
          </x14:sparklines>
        </x14:sparklineGroup>
        <x14:sparklineGroup displayEmptyCellsAs="gap" markers="1" first="1" last="1">
          <x14:colorSeries theme="0" tint="-0.34998626667073579"/>
          <x14:colorNegative theme="5"/>
          <x14:colorAxis rgb="FF000000"/>
          <x14:colorMarkers theme="4" tint="-0.499984740745262"/>
          <x14:colorFirst theme="4" tint="-0.499984740745262"/>
          <x14:colorLast theme="4" tint="-0.499984740745262"/>
          <x14:colorHigh theme="4"/>
          <x14:colorLow theme="4"/>
          <x14:sparklines>
            <x14:sparkline>
              <xm:f>Berekeningen!C8:G8</xm:f>
              <xm:sqref>B10</xm:sqref>
            </x14:sparkline>
            <x14:sparkline>
              <xm:f>Berekeningen!C9:G9</xm:f>
              <xm:sqref>D10</xm:sqref>
            </x14:sparkline>
            <x14:sparkline>
              <xm:f>Berekeningen!C10:G10</xm:f>
              <xm:sqref>F10</xm:sqref>
            </x14:sparkline>
            <x14:sparkline>
              <xm:f>Berekeningen!C11:G11</xm:f>
              <xm:sqref>H10</xm:sqref>
            </x14:sparkline>
            <x14:sparkline>
              <xm:f>Berekeningen!C12:G12</xm:f>
              <xm:sqref>J10</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autoPageBreaks="0" fitToPage="1"/>
  </sheetPr>
  <dimension ref="B1:I30"/>
  <sheetViews>
    <sheetView showGridLines="0" zoomScaleNormal="100" workbookViewId="0">
      <pane ySplit="5" topLeftCell="A6" activePane="bottomLeft" state="frozen"/>
      <selection pane="bottomLeft" activeCell="B4" sqref="B4"/>
    </sheetView>
  </sheetViews>
  <sheetFormatPr defaultRowHeight="15" x14ac:dyDescent="0.3"/>
  <cols>
    <col min="1" max="1" width="2.140625" customWidth="1"/>
    <col min="2" max="2" width="34.7109375" customWidth="1"/>
    <col min="3" max="9" width="17.28515625" customWidth="1"/>
    <col min="10" max="10" width="2.140625" customWidth="1"/>
  </cols>
  <sheetData>
    <row r="1" spans="2:9" ht="8.25" customHeight="1" x14ac:dyDescent="0.3"/>
    <row r="2" spans="2:9" ht="38.25" customHeight="1" x14ac:dyDescent="0.45">
      <c r="B2" s="8" t="s">
        <v>10</v>
      </c>
    </row>
    <row r="3" spans="2:9" ht="18" x14ac:dyDescent="0.3">
      <c r="B3" s="18" t="s">
        <v>11</v>
      </c>
    </row>
    <row r="4" spans="2:9" ht="25.5" customHeight="1" x14ac:dyDescent="0.3">
      <c r="B4" s="26" t="s">
        <v>12</v>
      </c>
    </row>
    <row r="5" spans="2:9" ht="25.5" customHeight="1" x14ac:dyDescent="0.3">
      <c r="B5" s="52" t="s">
        <v>13</v>
      </c>
      <c r="C5" s="53">
        <v>2010</v>
      </c>
      <c r="D5" s="53">
        <v>2011</v>
      </c>
      <c r="E5" s="53">
        <v>2012</v>
      </c>
      <c r="F5" s="53">
        <v>2013</v>
      </c>
      <c r="G5" s="53">
        <v>2014</v>
      </c>
      <c r="H5" s="53">
        <v>2015</v>
      </c>
      <c r="I5" s="54">
        <v>2016</v>
      </c>
    </row>
    <row r="6" spans="2:9" s="6" customFormat="1" ht="19.5" customHeight="1" x14ac:dyDescent="0.3">
      <c r="B6" s="24" t="s">
        <v>14</v>
      </c>
      <c r="C6" s="63">
        <v>125000</v>
      </c>
      <c r="D6" s="63">
        <v>134137.45000000001</v>
      </c>
      <c r="E6" s="63">
        <v>142728.38</v>
      </c>
      <c r="F6" s="63">
        <v>150687.46</v>
      </c>
      <c r="G6" s="63">
        <v>165044.56</v>
      </c>
      <c r="H6" s="63">
        <v>180026.63</v>
      </c>
      <c r="I6" s="64">
        <v>180583.88</v>
      </c>
    </row>
    <row r="7" spans="2:9" s="6" customFormat="1" ht="19.5" customHeight="1" x14ac:dyDescent="0.3">
      <c r="B7" s="25" t="s">
        <v>15</v>
      </c>
      <c r="C7" s="65">
        <v>65000</v>
      </c>
      <c r="D7" s="65">
        <v>70962.31</v>
      </c>
      <c r="E7" s="65">
        <v>75924.86</v>
      </c>
      <c r="F7" s="65">
        <v>78901.27</v>
      </c>
      <c r="G7" s="65">
        <v>81674.37</v>
      </c>
      <c r="H7" s="65">
        <v>80883.33</v>
      </c>
      <c r="I7" s="66">
        <v>94419.45</v>
      </c>
    </row>
    <row r="8" spans="2:9" s="6" customFormat="1" ht="19.5" customHeight="1" x14ac:dyDescent="0.3">
      <c r="B8" s="25" t="s">
        <v>16</v>
      </c>
      <c r="C8" s="65">
        <v>60000</v>
      </c>
      <c r="D8" s="65">
        <v>64207.3</v>
      </c>
      <c r="E8" s="65">
        <v>68857.69</v>
      </c>
      <c r="F8" s="65">
        <v>75643.25</v>
      </c>
      <c r="G8" s="65">
        <v>76755.259999999995</v>
      </c>
      <c r="H8" s="65">
        <v>77317.83</v>
      </c>
      <c r="I8" s="66">
        <v>73425.990000000005</v>
      </c>
    </row>
    <row r="9" spans="2:9" s="6" customFormat="1" ht="19.5" customHeight="1" x14ac:dyDescent="0.3">
      <c r="B9" s="25" t="s">
        <v>17</v>
      </c>
      <c r="C9" s="65">
        <v>4500</v>
      </c>
      <c r="D9" s="65">
        <v>4517.7700000000004</v>
      </c>
      <c r="E9" s="65">
        <v>4656.92</v>
      </c>
      <c r="F9" s="65">
        <v>4974.21</v>
      </c>
      <c r="G9" s="65">
        <v>5024.1099999999997</v>
      </c>
      <c r="H9" s="65">
        <v>5068.42</v>
      </c>
      <c r="I9" s="66">
        <v>5546.88</v>
      </c>
    </row>
    <row r="10" spans="2:9" s="6" customFormat="1" ht="19.5" customHeight="1" x14ac:dyDescent="0.3">
      <c r="B10" s="25" t="s">
        <v>18</v>
      </c>
      <c r="C10" s="65">
        <v>2500</v>
      </c>
      <c r="D10" s="65">
        <v>2745.82</v>
      </c>
      <c r="E10" s="65">
        <v>2893.11</v>
      </c>
      <c r="F10" s="65">
        <v>3136.12</v>
      </c>
      <c r="G10" s="65">
        <v>3148.53</v>
      </c>
      <c r="H10" s="65">
        <v>3338.3</v>
      </c>
      <c r="I10" s="66">
        <v>3789.47</v>
      </c>
    </row>
    <row r="11" spans="2:9" s="6" customFormat="1" ht="19.5" customHeight="1" x14ac:dyDescent="0.3">
      <c r="B11" s="25" t="s">
        <v>19</v>
      </c>
      <c r="C11" s="65">
        <v>54000</v>
      </c>
      <c r="D11" s="65">
        <v>54761.074999999997</v>
      </c>
      <c r="E11" s="65">
        <v>55860.81</v>
      </c>
      <c r="F11" s="65">
        <v>59747.95</v>
      </c>
      <c r="G11" s="65">
        <v>61483.59</v>
      </c>
      <c r="H11" s="65">
        <v>66272.100000000006</v>
      </c>
      <c r="I11" s="66">
        <v>67474.850000000006</v>
      </c>
    </row>
    <row r="12" spans="2:9" s="6" customFormat="1" ht="19.5" customHeight="1" x14ac:dyDescent="0.3">
      <c r="B12" s="25" t="s">
        <v>20</v>
      </c>
      <c r="C12" s="65">
        <v>22000</v>
      </c>
      <c r="D12" s="65">
        <v>23920.54</v>
      </c>
      <c r="E12" s="65">
        <v>25576.74</v>
      </c>
      <c r="F12" s="65">
        <v>27498.86</v>
      </c>
      <c r="G12" s="65">
        <v>28335.67</v>
      </c>
      <c r="H12" s="65">
        <v>29424.53</v>
      </c>
      <c r="I12" s="66">
        <v>31408.25</v>
      </c>
    </row>
    <row r="13" spans="2:9" s="6" customFormat="1" ht="19.5" customHeight="1" x14ac:dyDescent="0.3">
      <c r="B13" s="25" t="s">
        <v>21</v>
      </c>
      <c r="C13" s="65">
        <v>32000</v>
      </c>
      <c r="D13" s="65">
        <v>34943.49</v>
      </c>
      <c r="E13" s="65">
        <v>38418.53</v>
      </c>
      <c r="F13" s="65">
        <v>39895.050000000003</v>
      </c>
      <c r="G13" s="65">
        <v>40607.730000000003</v>
      </c>
      <c r="H13" s="65">
        <v>42438.2</v>
      </c>
      <c r="I13" s="66">
        <v>50247.68</v>
      </c>
    </row>
    <row r="14" spans="2:9" s="6" customFormat="1" ht="19.5" customHeight="1" x14ac:dyDescent="0.3">
      <c r="B14" s="25" t="s">
        <v>22</v>
      </c>
      <c r="C14" s="65">
        <v>12.8</v>
      </c>
      <c r="D14" s="65">
        <v>12.81</v>
      </c>
      <c r="E14" s="65">
        <v>13.78</v>
      </c>
      <c r="F14" s="65">
        <v>14.29</v>
      </c>
      <c r="G14" s="65">
        <v>15.57</v>
      </c>
      <c r="H14" s="65">
        <v>16.78</v>
      </c>
      <c r="I14" s="66">
        <v>19.96</v>
      </c>
    </row>
    <row r="15" spans="2:9" s="6" customFormat="1" ht="19.5" customHeight="1" x14ac:dyDescent="0.3">
      <c r="B15" s="25" t="s">
        <v>23</v>
      </c>
      <c r="C15" s="65">
        <v>18.2</v>
      </c>
      <c r="D15" s="65">
        <v>18.59</v>
      </c>
      <c r="E15" s="65">
        <v>19.22</v>
      </c>
      <c r="F15" s="65">
        <v>20.170000000000002</v>
      </c>
      <c r="G15" s="65">
        <v>20.48</v>
      </c>
      <c r="H15" s="65">
        <v>21.84</v>
      </c>
      <c r="I15" s="66">
        <v>26.01</v>
      </c>
    </row>
    <row r="16" spans="2:9" s="6" customFormat="1" ht="19.5" customHeight="1" x14ac:dyDescent="0.3">
      <c r="B16" s="25" t="s">
        <v>24</v>
      </c>
      <c r="C16" s="65">
        <v>19.100000000000001</v>
      </c>
      <c r="D16" s="65">
        <v>20.55</v>
      </c>
      <c r="E16" s="65">
        <v>21.87</v>
      </c>
      <c r="F16" s="65">
        <v>23.19</v>
      </c>
      <c r="G16" s="65">
        <v>24.67</v>
      </c>
      <c r="H16" s="65">
        <v>26.39</v>
      </c>
      <c r="I16" s="66">
        <v>31.08</v>
      </c>
    </row>
    <row r="17" spans="2:9" s="6" customFormat="1" ht="19.5" customHeight="1" x14ac:dyDescent="0.3">
      <c r="B17" s="25" t="s">
        <v>25</v>
      </c>
      <c r="C17" s="65">
        <v>12.1</v>
      </c>
      <c r="D17" s="65">
        <v>12.21</v>
      </c>
      <c r="E17" s="65">
        <v>12.59</v>
      </c>
      <c r="F17" s="65">
        <v>13.7</v>
      </c>
      <c r="G17" s="65">
        <v>13.76</v>
      </c>
      <c r="H17" s="65">
        <v>14.59</v>
      </c>
      <c r="I17" s="66">
        <v>14.92</v>
      </c>
    </row>
    <row r="18" spans="2:9" s="6" customFormat="1" ht="19.5" customHeight="1" x14ac:dyDescent="0.3">
      <c r="B18" s="25" t="s">
        <v>26</v>
      </c>
      <c r="C18" s="65">
        <v>0.75</v>
      </c>
      <c r="D18" s="65">
        <v>0.79</v>
      </c>
      <c r="E18" s="65">
        <v>0.85</v>
      </c>
      <c r="F18" s="65">
        <v>0.89</v>
      </c>
      <c r="G18" s="65">
        <v>0.91</v>
      </c>
      <c r="H18" s="65">
        <v>1</v>
      </c>
      <c r="I18" s="66">
        <v>1.03</v>
      </c>
    </row>
    <row r="19" spans="2:9" s="6" customFormat="1" ht="19.5" customHeight="1" x14ac:dyDescent="0.3">
      <c r="B19" s="25" t="s">
        <v>27</v>
      </c>
      <c r="C19" s="65">
        <v>0.23</v>
      </c>
      <c r="D19" s="65">
        <v>0.25</v>
      </c>
      <c r="E19" s="65">
        <v>0.27</v>
      </c>
      <c r="F19" s="65">
        <v>0.28000000000000003</v>
      </c>
      <c r="G19" s="65">
        <v>0.28999999999999998</v>
      </c>
      <c r="H19" s="65">
        <v>0.3</v>
      </c>
      <c r="I19" s="66">
        <v>0.34</v>
      </c>
    </row>
    <row r="20" spans="2:9" s="6" customFormat="1" ht="19.5" customHeight="1" x14ac:dyDescent="0.3">
      <c r="B20" s="25"/>
      <c r="C20" s="65"/>
      <c r="D20" s="65"/>
      <c r="E20" s="65"/>
      <c r="F20" s="65"/>
      <c r="G20" s="65"/>
      <c r="H20" s="65"/>
      <c r="I20" s="66"/>
    </row>
    <row r="21" spans="2:9" ht="19.5" customHeight="1" x14ac:dyDescent="0.3">
      <c r="B21" s="25"/>
      <c r="C21" s="65"/>
      <c r="D21" s="65"/>
      <c r="E21" s="65"/>
      <c r="F21" s="65"/>
      <c r="G21" s="65"/>
      <c r="H21" s="65"/>
      <c r="I21" s="66"/>
    </row>
    <row r="22" spans="2:9" ht="19.5" customHeight="1" x14ac:dyDescent="0.3">
      <c r="B22" s="25"/>
      <c r="C22" s="65"/>
      <c r="D22" s="65"/>
      <c r="E22" s="65"/>
      <c r="F22" s="65"/>
      <c r="G22" s="65"/>
      <c r="H22" s="65"/>
      <c r="I22" s="66"/>
    </row>
    <row r="23" spans="2:9" ht="19.5" customHeight="1" x14ac:dyDescent="0.3">
      <c r="B23" s="25"/>
      <c r="C23" s="65"/>
      <c r="D23" s="65"/>
      <c r="E23" s="65"/>
      <c r="F23" s="65"/>
      <c r="G23" s="65"/>
      <c r="H23" s="65"/>
      <c r="I23" s="66"/>
    </row>
    <row r="24" spans="2:9" ht="19.5" customHeight="1" x14ac:dyDescent="0.3">
      <c r="B24" s="25"/>
      <c r="C24" s="65"/>
      <c r="D24" s="65"/>
      <c r="E24" s="65"/>
      <c r="F24" s="65"/>
      <c r="G24" s="65"/>
      <c r="H24" s="65"/>
      <c r="I24" s="66"/>
    </row>
    <row r="25" spans="2:9" ht="19.5" customHeight="1" x14ac:dyDescent="0.3">
      <c r="B25" s="25"/>
      <c r="C25" s="65"/>
      <c r="D25" s="65"/>
      <c r="E25" s="65"/>
      <c r="F25" s="65"/>
      <c r="G25" s="65"/>
      <c r="H25" s="65"/>
      <c r="I25" s="66"/>
    </row>
    <row r="26" spans="2:9" ht="19.5" customHeight="1" x14ac:dyDescent="0.3">
      <c r="B26" s="25"/>
      <c r="C26" s="65"/>
      <c r="D26" s="65"/>
      <c r="E26" s="65"/>
      <c r="F26" s="65"/>
      <c r="G26" s="65"/>
      <c r="H26" s="65"/>
      <c r="I26" s="66"/>
    </row>
    <row r="27" spans="2:9" ht="19.5" customHeight="1" x14ac:dyDescent="0.3">
      <c r="B27" s="25"/>
      <c r="C27" s="65"/>
      <c r="D27" s="65"/>
      <c r="E27" s="65"/>
      <c r="F27" s="65"/>
      <c r="G27" s="65"/>
      <c r="H27" s="65"/>
      <c r="I27" s="66"/>
    </row>
    <row r="28" spans="2:9" ht="19.5" customHeight="1" x14ac:dyDescent="0.3">
      <c r="B28" s="25"/>
      <c r="C28" s="65"/>
      <c r="D28" s="65"/>
      <c r="E28" s="65"/>
      <c r="F28" s="65"/>
      <c r="G28" s="65"/>
      <c r="H28" s="65"/>
      <c r="I28" s="66"/>
    </row>
    <row r="29" spans="2:9" ht="19.5" customHeight="1" x14ac:dyDescent="0.3">
      <c r="B29" s="25"/>
      <c r="C29" s="65"/>
      <c r="D29" s="65"/>
      <c r="E29" s="65"/>
      <c r="F29" s="65"/>
      <c r="G29" s="65"/>
      <c r="H29" s="65"/>
      <c r="I29" s="66"/>
    </row>
    <row r="30" spans="2:9" ht="19.5" customHeight="1" x14ac:dyDescent="0.3">
      <c r="B30" s="25"/>
      <c r="C30" s="67"/>
      <c r="D30" s="67"/>
      <c r="E30" s="67"/>
      <c r="F30" s="67"/>
      <c r="G30" s="67"/>
      <c r="H30" s="67"/>
      <c r="I30" s="68"/>
    </row>
  </sheetData>
  <sheetProtection sheet="1" selectLockedCells="1"/>
  <conditionalFormatting sqref="B6:I30">
    <cfRule type="expression" dxfId="1" priority="8">
      <formula>MOD(ROW(),2)=0</formula>
    </cfRule>
  </conditionalFormatting>
  <hyperlinks>
    <hyperlink ref="B4" location="'Financieel verslag'!A1" tooltip="Financieel verslag bekijken" display=" Klik hier om het financiële verslag te bekijken"/>
  </hyperlinks>
  <printOptions horizontalCentered="1"/>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pageSetUpPr autoPageBreaks="0"/>
  </sheetPr>
  <dimension ref="B1:G9"/>
  <sheetViews>
    <sheetView showGridLines="0" zoomScaleNormal="100" workbookViewId="0">
      <selection activeCell="B4" sqref="B4:D4"/>
    </sheetView>
  </sheetViews>
  <sheetFormatPr defaultRowHeight="19.5" customHeight="1" x14ac:dyDescent="0.3"/>
  <cols>
    <col min="1" max="1" width="2.140625" customWidth="1"/>
    <col min="2" max="2" width="4.28515625" customWidth="1"/>
    <col min="3" max="3" width="35.42578125" customWidth="1"/>
    <col min="4" max="4" width="4" customWidth="1"/>
    <col min="5" max="6" width="18.140625" customWidth="1"/>
  </cols>
  <sheetData>
    <row r="1" spans="2:7" ht="8.25" customHeight="1" x14ac:dyDescent="0.3">
      <c r="E1" s="2"/>
    </row>
    <row r="2" spans="2:7" ht="38.25" customHeight="1" x14ac:dyDescent="0.45">
      <c r="B2" s="8" t="s">
        <v>28</v>
      </c>
    </row>
    <row r="3" spans="2:7" ht="25.5" customHeight="1" x14ac:dyDescent="0.25">
      <c r="B3" s="19" t="s">
        <v>29</v>
      </c>
    </row>
    <row r="4" spans="2:7" ht="23.25" customHeight="1" thickBot="1" x14ac:dyDescent="0.35">
      <c r="B4" s="89" t="s">
        <v>30</v>
      </c>
      <c r="C4" s="89"/>
      <c r="D4" s="89"/>
    </row>
    <row r="5" spans="2:7" s="15" customFormat="1" ht="19.5" customHeight="1" x14ac:dyDescent="0.3">
      <c r="B5" s="60">
        <v>1</v>
      </c>
      <c r="C5" s="57" t="s">
        <v>14</v>
      </c>
      <c r="E5" s="14" t="str">
        <f>IF(ISBLANK(C5),"← Selecteer een waarde in de vervolgkeuzelijst",IF(COUNTIF($C$5:C5,C5)&gt;1,"U hebt "&amp;C5&amp;" meer dan één keer geselecteerd.",""))</f>
        <v/>
      </c>
      <c r="G5"/>
    </row>
    <row r="6" spans="2:7" s="15" customFormat="1" ht="19.5" customHeight="1" x14ac:dyDescent="0.3">
      <c r="B6" s="61">
        <v>2</v>
      </c>
      <c r="C6" s="58" t="s">
        <v>19</v>
      </c>
      <c r="E6" s="14" t="str">
        <f>IF(ISBLANK(C6),"← Selecteer een waarde in de vervolgkeuzelijst",IF(COUNTIF($C$5:C6,C6)&gt;1,"U hebt "&amp;C6&amp;" meer dan één keer geselecteerd.",""))</f>
        <v/>
      </c>
      <c r="G6"/>
    </row>
    <row r="7" spans="2:7" s="15" customFormat="1" ht="19.5" customHeight="1" x14ac:dyDescent="0.3">
      <c r="B7" s="61">
        <v>3</v>
      </c>
      <c r="C7" s="58" t="s">
        <v>18</v>
      </c>
      <c r="E7" s="14" t="str">
        <f>IF(ISBLANK(C7),"← Selecteer een waarde in de vervolgkeuzelijst",IF(COUNTIF($C$5:C7,C7)&gt;1,"U hebt "&amp;C7&amp;" meer dan één keer geselecteerd.",""))</f>
        <v/>
      </c>
      <c r="G7"/>
    </row>
    <row r="8" spans="2:7" s="15" customFormat="1" ht="19.5" customHeight="1" x14ac:dyDescent="0.3">
      <c r="B8" s="61">
        <v>4</v>
      </c>
      <c r="C8" s="58" t="s">
        <v>17</v>
      </c>
      <c r="E8" s="14" t="str">
        <f>IF(ISBLANK(C8),"← Selecteer een waarde in de vervolgkeuzelijst",IF(COUNTIF($C$5:C8,C8)&gt;1,"U hebt "&amp;C8&amp;" meer dan één keer geselecteerd.",""))</f>
        <v/>
      </c>
    </row>
    <row r="9" spans="2:7" s="15" customFormat="1" ht="19.5" customHeight="1" thickBot="1" x14ac:dyDescent="0.35">
      <c r="B9" s="62">
        <v>5</v>
      </c>
      <c r="C9" s="59" t="s">
        <v>16</v>
      </c>
      <c r="E9" s="14" t="str">
        <f>IF(ISBLANK(C9),"← Selecteer een waarde in de vervolgkeuzelijst",IF(COUNTIF($C$5:C9,C9)&gt;1,"U hebt "&amp;C9&amp;" meer dan één keer geselecteerd.",""))</f>
        <v/>
      </c>
    </row>
  </sheetData>
  <sheetProtection sheet="1" objects="1" scenarios="1" selectLockedCells="1"/>
  <mergeCells count="1">
    <mergeCell ref="B4:D4"/>
  </mergeCells>
  <conditionalFormatting sqref="B5:C9">
    <cfRule type="expression" dxfId="0" priority="1">
      <formula>MOD(ROW(),2)</formula>
    </cfRule>
  </conditionalFormatting>
  <dataValidations count="2">
    <dataValidation type="list" allowBlank="1" showInputMessage="1" showErrorMessage="1" errorTitle="Fout." error="Een metrisch gegeven uit uw financiële gegevens moet worden ingevoerd om metrische sleutelgegevens juist te laten werken. Klik op Annuleren en voer een ander metrisch gegeven in of voeg het metrische gegeven toe aan het blad Invoer financiële gegevens. " sqref="C9">
      <formula1>lstMetrische</formula1>
    </dataValidation>
    <dataValidation type="list" allowBlank="1" showInputMessage="1" showErrorMessage="1" errorTitle="Fout." error="Een metrisch gegeven uit uw financiële gegevens moet worden ingevoerd om metrische sleutelgegevens juist te laten werken. Klik op Annuleren en voer een ander metrisch gegeven in of voeg het metrische gegeven toe aan het blad Invoer financiële gegevens. " sqref="C5 C6 C7 C8">
      <formula1>lstMetrische</formula1>
    </dataValidation>
  </dataValidations>
  <hyperlinks>
    <hyperlink ref="B4:C4" location="'Financial Report'!A1" tooltip="Financieel verslag bekijken" display="  Klik hier om het financiële verslag te bekijken"/>
    <hyperlink ref="B4:D4" location="'Financieel verslag'!A1" tooltip="Financieel verslag bekijken" display="  Klik hier om het financiële verslag te bekijken"/>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9"/>
  <sheetViews>
    <sheetView workbookViewId="0"/>
  </sheetViews>
  <sheetFormatPr defaultRowHeight="15" x14ac:dyDescent="0.3"/>
  <cols>
    <col min="2" max="2" width="34.28515625" customWidth="1"/>
    <col min="3" max="3" width="10.42578125" customWidth="1"/>
    <col min="4" max="4" width="9.85546875" customWidth="1"/>
    <col min="5" max="6" width="10" customWidth="1"/>
    <col min="7" max="7" width="10.42578125" customWidth="1"/>
  </cols>
  <sheetData>
    <row r="1" spans="1:9" s="15" customFormat="1" ht="34.5" customHeight="1" x14ac:dyDescent="0.3">
      <c r="A1" s="16" t="s">
        <v>31</v>
      </c>
    </row>
    <row r="2" spans="1:9" s="15" customFormat="1" x14ac:dyDescent="0.3">
      <c r="D2" s="7" t="s">
        <v>34</v>
      </c>
    </row>
    <row r="3" spans="1:9" ht="19.5" customHeight="1" x14ac:dyDescent="0.3">
      <c r="B3" t="s">
        <v>32</v>
      </c>
      <c r="C3" s="3">
        <f>Geselecteerd_jaar</f>
        <v>2016</v>
      </c>
      <c r="D3">
        <f ca="1">MATCH(C3,lstJaar,0)+1</f>
        <v>8</v>
      </c>
    </row>
    <row r="4" spans="1:9" ht="19.5" customHeight="1" x14ac:dyDescent="0.3">
      <c r="B4" t="s">
        <v>33</v>
      </c>
      <c r="C4" s="3">
        <f>C3-1</f>
        <v>2015</v>
      </c>
      <c r="D4">
        <f ca="1">MATCH(C4,lstJaar,0)+1</f>
        <v>7</v>
      </c>
    </row>
    <row r="5" spans="1:9" ht="19.5" customHeight="1" x14ac:dyDescent="0.3"/>
    <row r="6" spans="1:9" ht="19.5" customHeight="1" thickBot="1" x14ac:dyDescent="0.35">
      <c r="B6" t="s">
        <v>34</v>
      </c>
      <c r="C6" s="1">
        <f ca="1">MATCH(C7,lstJaar,0)+1</f>
        <v>4</v>
      </c>
      <c r="D6" s="1">
        <f ca="1">MATCH(D7,lstJaar,0)+1</f>
        <v>5</v>
      </c>
      <c r="E6" s="1">
        <f ca="1">MATCH(E7,lstJaar,0)+1</f>
        <v>6</v>
      </c>
      <c r="F6" s="1">
        <f ca="1">MATCH(F7,lstJaar,0)+1</f>
        <v>7</v>
      </c>
      <c r="G6" s="1">
        <f ca="1">MATCH(G7,lstJaar,0)+1</f>
        <v>8</v>
      </c>
      <c r="I6">
        <f ca="1">COUNT(C6:G6)</f>
        <v>5</v>
      </c>
    </row>
    <row r="7" spans="1:9" ht="19.5" thickBot="1" x14ac:dyDescent="0.35">
      <c r="B7" s="9" t="s">
        <v>35</v>
      </c>
      <c r="C7" s="17">
        <f>D7-1</f>
        <v>2012</v>
      </c>
      <c r="D7" s="17">
        <f>E7-1</f>
        <v>2013</v>
      </c>
      <c r="E7" s="17">
        <f>F7-1</f>
        <v>2014</v>
      </c>
      <c r="F7" s="17">
        <f>G7-1</f>
        <v>2015</v>
      </c>
      <c r="G7" s="17">
        <f>C3</f>
        <v>2016</v>
      </c>
      <c r="H7" s="9"/>
    </row>
    <row r="8" spans="1:9" ht="19.5" customHeight="1" x14ac:dyDescent="0.3">
      <c r="A8">
        <f>MATCH(B8,'Invoer financiële gegevens'!$B$6:$B$30,0)</f>
        <v>1</v>
      </c>
      <c r="B8" t="str">
        <f>IF('Key Metric Settings'!C5="","",'Key Metric Settings'!C5)</f>
        <v>OPBRENGSTEN</v>
      </c>
      <c r="C8">
        <f ca="1">IFERROR(INDEX('Invoer financiële gegevens'!$B$6:$I$30,$A8,C$6),NA())</f>
        <v>142728.38</v>
      </c>
      <c r="D8">
        <f ca="1">IFERROR(INDEX('Invoer financiële gegevens'!$B$6:$I$30,$A8,D$6),NA())</f>
        <v>150687.46</v>
      </c>
      <c r="E8">
        <f ca="1">IFERROR(INDEX('Invoer financiële gegevens'!$B$6:$I$30,$A8,E$6),NA())</f>
        <v>165044.56</v>
      </c>
      <c r="F8">
        <f ca="1">IFERROR(INDEX('Invoer financiële gegevens'!$B$6:$I$30,$A8,F$6),NA())</f>
        <v>180026.63</v>
      </c>
      <c r="G8">
        <f ca="1">IFERROR(INDEX('Invoer financiële gegevens'!$B$6:$I$30,$A8,G$6),NA())</f>
        <v>180583.88</v>
      </c>
      <c r="H8" s="4">
        <f ca="1">IFERROR(G8/F8-1,"")</f>
        <v>3.0953753897409175E-3</v>
      </c>
    </row>
    <row r="9" spans="1:9" ht="19.5" customHeight="1" x14ac:dyDescent="0.3">
      <c r="A9">
        <f>MATCH(B9,'Invoer financiële gegevens'!$B$6:$B$30,0)</f>
        <v>6</v>
      </c>
      <c r="B9" t="str">
        <f>IF('Key Metric Settings'!C6="","",'Key Metric Settings'!C6)</f>
        <v>NETTOWINST</v>
      </c>
      <c r="C9">
        <f ca="1">IFERROR(INDEX('Invoer financiële gegevens'!$B$6:$I$30,$A9,C$6),NA())</f>
        <v>55860.81</v>
      </c>
      <c r="D9">
        <f ca="1">IFERROR(INDEX('Invoer financiële gegevens'!$B$6:$I$30,$A9,D$6),NA())</f>
        <v>59747.95</v>
      </c>
      <c r="E9">
        <f ca="1">IFERROR(INDEX('Invoer financiële gegevens'!$B$6:$I$30,$A9,E$6),NA())</f>
        <v>61483.59</v>
      </c>
      <c r="F9">
        <f ca="1">IFERROR(INDEX('Invoer financiële gegevens'!$B$6:$I$30,$A9,F$6),NA())</f>
        <v>66272.100000000006</v>
      </c>
      <c r="G9">
        <f ca="1">IFERROR(INDEX('Invoer financiële gegevens'!$B$6:$I$30,$A9,G$6),NA())</f>
        <v>67474.850000000006</v>
      </c>
      <c r="H9" s="4">
        <f t="shared" ref="H9:H12" ca="1" si="0">IFERROR(G9/F9-1,"")</f>
        <v>1.8148662861143583E-2</v>
      </c>
    </row>
    <row r="10" spans="1:9" ht="19.5" customHeight="1" x14ac:dyDescent="0.3">
      <c r="A10">
        <f>MATCH(B10,'Invoer financiële gegevens'!$B$6:$B$30,0)</f>
        <v>5</v>
      </c>
      <c r="B10" t="str">
        <f>IF('Key Metric Settings'!C7="","",'Key Metric Settings'!C7)</f>
        <v>RENTE</v>
      </c>
      <c r="C10">
        <f ca="1">IFERROR(INDEX('Invoer financiële gegevens'!$B$6:$I$30,$A10,C$6),NA())</f>
        <v>2893.11</v>
      </c>
      <c r="D10">
        <f ca="1">IFERROR(INDEX('Invoer financiële gegevens'!$B$6:$I$30,$A10,D$6),NA())</f>
        <v>3136.12</v>
      </c>
      <c r="E10">
        <f ca="1">IFERROR(INDEX('Invoer financiële gegevens'!$B$6:$I$30,$A10,E$6),NA())</f>
        <v>3148.53</v>
      </c>
      <c r="F10">
        <f ca="1">IFERROR(INDEX('Invoer financiële gegevens'!$B$6:$I$30,$A10,F$6),NA())</f>
        <v>3338.3</v>
      </c>
      <c r="G10">
        <f ca="1">IFERROR(INDEX('Invoer financiële gegevens'!$B$6:$I$30,$A10,G$6),NA())</f>
        <v>3789.47</v>
      </c>
      <c r="H10" s="4">
        <f t="shared" ca="1" si="0"/>
        <v>0.13514962705568689</v>
      </c>
    </row>
    <row r="11" spans="1:9" ht="19.5" customHeight="1" x14ac:dyDescent="0.3">
      <c r="A11">
        <f>MATCH(B11,'Invoer financiële gegevens'!$B$6:$B$30,0)</f>
        <v>4</v>
      </c>
      <c r="B11" t="str">
        <f>IF('Key Metric Settings'!C8="","",'Key Metric Settings'!C8)</f>
        <v>AFSCHRIJVING</v>
      </c>
      <c r="C11">
        <f ca="1">IFERROR(INDEX('Invoer financiële gegevens'!$B$6:$I$30,$A11,C$6),NA())</f>
        <v>4656.92</v>
      </c>
      <c r="D11">
        <f ca="1">IFERROR(INDEX('Invoer financiële gegevens'!$B$6:$I$30,$A11,D$6),NA())</f>
        <v>4974.21</v>
      </c>
      <c r="E11">
        <f ca="1">IFERROR(INDEX('Invoer financiële gegevens'!$B$6:$I$30,$A11,E$6),NA())</f>
        <v>5024.1099999999997</v>
      </c>
      <c r="F11">
        <f ca="1">IFERROR(INDEX('Invoer financiële gegevens'!$B$6:$I$30,$A11,F$6),NA())</f>
        <v>5068.42</v>
      </c>
      <c r="G11">
        <f ca="1">IFERROR(INDEX('Invoer financiële gegevens'!$B$6:$I$30,$A11,G$6),NA())</f>
        <v>5546.88</v>
      </c>
      <c r="H11" s="4">
        <f t="shared" ca="1" si="0"/>
        <v>9.4400227289766825E-2</v>
      </c>
    </row>
    <row r="12" spans="1:9" ht="19.5" customHeight="1" x14ac:dyDescent="0.3">
      <c r="A12">
        <f>MATCH(B12,'Invoer financiële gegevens'!$B$6:$B$30,0)</f>
        <v>3</v>
      </c>
      <c r="B12" t="str">
        <f>IF('Key Metric Settings'!C9="","",'Key Metric Settings'!C9)</f>
        <v>BEDRIJFSWINST</v>
      </c>
      <c r="C12">
        <f ca="1">IFERROR(INDEX('Invoer financiële gegevens'!$B$6:$I$30,$A12,C$6),NA())</f>
        <v>68857.69</v>
      </c>
      <c r="D12">
        <f ca="1">IFERROR(INDEX('Invoer financiële gegevens'!$B$6:$I$30,$A12,D$6),NA())</f>
        <v>75643.25</v>
      </c>
      <c r="E12">
        <f ca="1">IFERROR(INDEX('Invoer financiële gegevens'!$B$6:$I$30,$A12,E$6),NA())</f>
        <v>76755.259999999995</v>
      </c>
      <c r="F12">
        <f ca="1">IFERROR(INDEX('Invoer financiële gegevens'!$B$6:$I$30,$A12,F$6),NA())</f>
        <v>77317.83</v>
      </c>
      <c r="G12">
        <f ca="1">IFERROR(INDEX('Invoer financiële gegevens'!$B$6:$I$30,$A12,G$6),NA())</f>
        <v>73425.990000000005</v>
      </c>
      <c r="H12" s="4">
        <f t="shared" ca="1" si="0"/>
        <v>-5.0335608229046258E-2</v>
      </c>
    </row>
    <row r="13" spans="1:9" ht="15.75" thickBot="1" x14ac:dyDescent="0.35"/>
    <row r="14" spans="1:9" ht="19.5" thickBot="1" x14ac:dyDescent="0.35">
      <c r="B14" s="9" t="s">
        <v>36</v>
      </c>
      <c r="C14" s="9"/>
      <c r="D14" s="9"/>
      <c r="E14" s="9"/>
      <c r="F14" s="9"/>
      <c r="G14" s="9"/>
      <c r="H14" s="9"/>
    </row>
    <row r="15" spans="1:9" ht="19.5" customHeight="1" x14ac:dyDescent="0.3">
      <c r="A15">
        <f>ROWS($B$15:B15)</f>
        <v>1</v>
      </c>
      <c r="B15" t="str">
        <f>IF('Invoer financiële gegevens'!B6=0,"",'Invoer financiële gegevens'!B6)</f>
        <v>OPBRENGSTEN</v>
      </c>
      <c r="C15">
        <f ca="1">IF(B15="",NA(),IFERROR(INDEX('Invoer financiële gegevens'!$B$6:$I$30,$A15,C$6),NA()))</f>
        <v>142728.38</v>
      </c>
      <c r="D15">
        <f ca="1">IF(B15="",NA(),IFERROR(INDEX('Invoer financiële gegevens'!$B$6:$I$30,$A15,D$6),NA()))</f>
        <v>150687.46</v>
      </c>
      <c r="E15">
        <f ca="1">IF(B15="",NA(),IFERROR(INDEX('Invoer financiële gegevens'!$B$6:$I$30,$A15,E$6),NA()))</f>
        <v>165044.56</v>
      </c>
      <c r="F15">
        <f ca="1">IF(B15="",NA(),IFERROR(INDEX('Invoer financiële gegevens'!$B$6:$I$30,$A15,F$6),NA()))</f>
        <v>180026.63</v>
      </c>
      <c r="G15">
        <f ca="1">IF(B15="",NA(),IFERROR(INDEX('Invoer financiële gegevens'!$B$6:$I$30,$A15,G$6),NA()))</f>
        <v>180583.88</v>
      </c>
    </row>
    <row r="16" spans="1:9" ht="19.5" customHeight="1" x14ac:dyDescent="0.3">
      <c r="A16">
        <f>ROWS($B$15:B16)</f>
        <v>2</v>
      </c>
      <c r="B16" t="str">
        <f>IF('Invoer financiële gegevens'!B7=0,"",'Invoer financiële gegevens'!B7)</f>
        <v>BEDRIJFSKOSTEN</v>
      </c>
      <c r="C16">
        <f ca="1">IF(B16="",NA(),IFERROR(INDEX('Invoer financiële gegevens'!$B$6:$I$30,$A16,C$6),NA()))</f>
        <v>75924.86</v>
      </c>
      <c r="D16">
        <f ca="1">IF(B16="",NA(),IFERROR(INDEX('Invoer financiële gegevens'!$B$6:$I$30,$A16,D$6),NA()))</f>
        <v>78901.27</v>
      </c>
      <c r="E16">
        <f ca="1">IF(B16="",NA(),IFERROR(INDEX('Invoer financiële gegevens'!$B$6:$I$30,$A16,E$6),NA()))</f>
        <v>81674.37</v>
      </c>
      <c r="F16">
        <f ca="1">IF(B16="",NA(),IFERROR(INDEX('Invoer financiële gegevens'!$B$6:$I$30,$A16,F$6),NA()))</f>
        <v>80883.33</v>
      </c>
      <c r="G16">
        <f ca="1">IF(B16="",NA(),IFERROR(INDEX('Invoer financiële gegevens'!$B$6:$I$30,$A16,G$6),NA()))</f>
        <v>94419.45</v>
      </c>
    </row>
    <row r="17" spans="1:7" ht="19.5" customHeight="1" x14ac:dyDescent="0.3">
      <c r="A17">
        <f>ROWS($B$15:B17)</f>
        <v>3</v>
      </c>
      <c r="B17" t="str">
        <f>IF('Invoer financiële gegevens'!B8=0,"",'Invoer financiële gegevens'!B8)</f>
        <v>BEDRIJFSWINST</v>
      </c>
      <c r="C17">
        <f ca="1">IF(B17="",NA(),IFERROR(INDEX('Invoer financiële gegevens'!$B$6:$I$30,$A17,C$6),NA()))</f>
        <v>68857.69</v>
      </c>
      <c r="D17">
        <f ca="1">IF(B17="",NA(),IFERROR(INDEX('Invoer financiële gegevens'!$B$6:$I$30,$A17,D$6),NA()))</f>
        <v>75643.25</v>
      </c>
      <c r="E17">
        <f ca="1">IF(B17="",NA(),IFERROR(INDEX('Invoer financiële gegevens'!$B$6:$I$30,$A17,E$6),NA()))</f>
        <v>76755.259999999995</v>
      </c>
      <c r="F17">
        <f ca="1">IF(B17="",NA(),IFERROR(INDEX('Invoer financiële gegevens'!$B$6:$I$30,$A17,F$6),NA()))</f>
        <v>77317.83</v>
      </c>
      <c r="G17">
        <f ca="1">IF(B17="",NA(),IFERROR(INDEX('Invoer financiële gegevens'!$B$6:$I$30,$A17,G$6),NA()))</f>
        <v>73425.990000000005</v>
      </c>
    </row>
    <row r="18" spans="1:7" ht="19.5" customHeight="1" x14ac:dyDescent="0.3">
      <c r="A18">
        <f>ROWS($B$15:B18)</f>
        <v>4</v>
      </c>
      <c r="B18" t="str">
        <f>IF('Invoer financiële gegevens'!B9=0,"",'Invoer financiële gegevens'!B9)</f>
        <v>AFSCHRIJVING</v>
      </c>
      <c r="C18">
        <f ca="1">IF(B18="",NA(),IFERROR(INDEX('Invoer financiële gegevens'!$B$6:$I$30,$A18,C$6),NA()))</f>
        <v>4656.92</v>
      </c>
      <c r="D18">
        <f ca="1">IF(B18="",NA(),IFERROR(INDEX('Invoer financiële gegevens'!$B$6:$I$30,$A18,D$6),NA()))</f>
        <v>4974.21</v>
      </c>
      <c r="E18">
        <f ca="1">IF(B18="",NA(),IFERROR(INDEX('Invoer financiële gegevens'!$B$6:$I$30,$A18,E$6),NA()))</f>
        <v>5024.1099999999997</v>
      </c>
      <c r="F18">
        <f ca="1">IF(B18="",NA(),IFERROR(INDEX('Invoer financiële gegevens'!$B$6:$I$30,$A18,F$6),NA()))</f>
        <v>5068.42</v>
      </c>
      <c r="G18">
        <f ca="1">IF(B18="",NA(),IFERROR(INDEX('Invoer financiële gegevens'!$B$6:$I$30,$A18,G$6),NA()))</f>
        <v>5546.88</v>
      </c>
    </row>
    <row r="19" spans="1:7" ht="19.5" customHeight="1" x14ac:dyDescent="0.3">
      <c r="A19">
        <f>ROWS($B$15:B19)</f>
        <v>5</v>
      </c>
      <c r="B19" t="str">
        <f>IF('Invoer financiële gegevens'!B10=0,"",'Invoer financiële gegevens'!B10)</f>
        <v>RENTE</v>
      </c>
      <c r="C19">
        <f ca="1">IF(B19="",NA(),IFERROR(INDEX('Invoer financiële gegevens'!$B$6:$I$30,$A19,C$6),NA()))</f>
        <v>2893.11</v>
      </c>
      <c r="D19">
        <f ca="1">IF(B19="",NA(),IFERROR(INDEX('Invoer financiële gegevens'!$B$6:$I$30,$A19,D$6),NA()))</f>
        <v>3136.12</v>
      </c>
      <c r="E19">
        <f ca="1">IF(B19="",NA(),IFERROR(INDEX('Invoer financiële gegevens'!$B$6:$I$30,$A19,E$6),NA()))</f>
        <v>3148.53</v>
      </c>
      <c r="F19">
        <f ca="1">IF(B19="",NA(),IFERROR(INDEX('Invoer financiële gegevens'!$B$6:$I$30,$A19,F$6),NA()))</f>
        <v>3338.3</v>
      </c>
      <c r="G19">
        <f ca="1">IF(B19="",NA(),IFERROR(INDEX('Invoer financiële gegevens'!$B$6:$I$30,$A19,G$6),NA()))</f>
        <v>3789.47</v>
      </c>
    </row>
    <row r="20" spans="1:7" ht="19.5" customHeight="1" x14ac:dyDescent="0.3">
      <c r="A20">
        <f>ROWS($B$15:B20)</f>
        <v>6</v>
      </c>
      <c r="B20" t="str">
        <f>IF('Invoer financiële gegevens'!B11=0,"",'Invoer financiële gegevens'!B11)</f>
        <v>NETTOWINST</v>
      </c>
      <c r="C20">
        <f ca="1">IF(B20="",NA(),IFERROR(INDEX('Invoer financiële gegevens'!$B$6:$I$30,$A20,C$6),NA()))</f>
        <v>55860.81</v>
      </c>
      <c r="D20">
        <f ca="1">IF(B20="",NA(),IFERROR(INDEX('Invoer financiële gegevens'!$B$6:$I$30,$A20,D$6),NA()))</f>
        <v>59747.95</v>
      </c>
      <c r="E20">
        <f ca="1">IF(B20="",NA(),IFERROR(INDEX('Invoer financiële gegevens'!$B$6:$I$30,$A20,E$6),NA()))</f>
        <v>61483.59</v>
      </c>
      <c r="F20">
        <f ca="1">IF(B20="",NA(),IFERROR(INDEX('Invoer financiële gegevens'!$B$6:$I$30,$A20,F$6),NA()))</f>
        <v>66272.100000000006</v>
      </c>
      <c r="G20">
        <f ca="1">IF(B20="",NA(),IFERROR(INDEX('Invoer financiële gegevens'!$B$6:$I$30,$A20,G$6),NA()))</f>
        <v>67474.850000000006</v>
      </c>
    </row>
    <row r="21" spans="1:7" ht="19.5" customHeight="1" x14ac:dyDescent="0.3">
      <c r="A21">
        <f>ROWS($B$15:B21)</f>
        <v>7</v>
      </c>
      <c r="B21" t="str">
        <f>IF('Invoer financiële gegevens'!B12=0,"",'Invoer financiële gegevens'!B12)</f>
        <v>BELASTING</v>
      </c>
      <c r="C21">
        <f ca="1">IF(B21="",NA(),IFERROR(INDEX('Invoer financiële gegevens'!$B$6:$I$30,$A21,C$6),NA()))</f>
        <v>25576.74</v>
      </c>
      <c r="D21">
        <f ca="1">IF(B21="",NA(),IFERROR(INDEX('Invoer financiële gegevens'!$B$6:$I$30,$A21,D$6),NA()))</f>
        <v>27498.86</v>
      </c>
      <c r="E21">
        <f ca="1">IF(B21="",NA(),IFERROR(INDEX('Invoer financiële gegevens'!$B$6:$I$30,$A21,E$6),NA()))</f>
        <v>28335.67</v>
      </c>
      <c r="F21">
        <f ca="1">IF(B21="",NA(),IFERROR(INDEX('Invoer financiële gegevens'!$B$6:$I$30,$A21,F$6),NA()))</f>
        <v>29424.53</v>
      </c>
      <c r="G21">
        <f ca="1">IF(B21="",NA(),IFERROR(INDEX('Invoer financiële gegevens'!$B$6:$I$30,$A21,G$6),NA()))</f>
        <v>31408.25</v>
      </c>
    </row>
    <row r="22" spans="1:7" ht="19.5" customHeight="1" x14ac:dyDescent="0.3">
      <c r="A22">
        <f>ROWS($B$15:B22)</f>
        <v>8</v>
      </c>
      <c r="B22" t="str">
        <f>IF('Invoer financiële gegevens'!B13=0,"",'Invoer financiële gegevens'!B13)</f>
        <v>WINST NA BELASTINGEN</v>
      </c>
      <c r="C22">
        <f ca="1">IF(B22="",NA(),IFERROR(INDEX('Invoer financiële gegevens'!$B$6:$I$30,$A22,C$6),NA()))</f>
        <v>38418.53</v>
      </c>
      <c r="D22">
        <f ca="1">IF(B22="",NA(),IFERROR(INDEX('Invoer financiële gegevens'!$B$6:$I$30,$A22,D$6),NA()))</f>
        <v>39895.050000000003</v>
      </c>
      <c r="E22">
        <f ca="1">IF(B22="",NA(),IFERROR(INDEX('Invoer financiële gegevens'!$B$6:$I$30,$A22,E$6),NA()))</f>
        <v>40607.730000000003</v>
      </c>
      <c r="F22">
        <f ca="1">IF(B22="",NA(),IFERROR(INDEX('Invoer financiële gegevens'!$B$6:$I$30,$A22,F$6),NA()))</f>
        <v>42438.2</v>
      </c>
      <c r="G22">
        <f ca="1">IF(B22="",NA(),IFERROR(INDEX('Invoer financiële gegevens'!$B$6:$I$30,$A22,G$6),NA()))</f>
        <v>50247.68</v>
      </c>
    </row>
    <row r="23" spans="1:7" ht="19.5" customHeight="1" x14ac:dyDescent="0.3">
      <c r="A23">
        <f>ROWS($B$15:B23)</f>
        <v>9</v>
      </c>
      <c r="B23" t="str">
        <f>IF('Invoer financiële gegevens'!B14=0,"",'Invoer financiële gegevens'!B14)</f>
        <v>METRISCH GEGEVEN 1</v>
      </c>
      <c r="C23">
        <f ca="1">IF(B23="",NA(),IFERROR(INDEX('Invoer financiële gegevens'!$B$6:$I$30,$A23,C$6),NA()))</f>
        <v>13.78</v>
      </c>
      <c r="D23">
        <f ca="1">IF(B23="",NA(),IFERROR(INDEX('Invoer financiële gegevens'!$B$6:$I$30,$A23,D$6),NA()))</f>
        <v>14.29</v>
      </c>
      <c r="E23">
        <f ca="1">IF(B23="",NA(),IFERROR(INDEX('Invoer financiële gegevens'!$B$6:$I$30,$A23,E$6),NA()))</f>
        <v>15.57</v>
      </c>
      <c r="F23">
        <f ca="1">IF(B23="",NA(),IFERROR(INDEX('Invoer financiële gegevens'!$B$6:$I$30,$A23,F$6),NA()))</f>
        <v>16.78</v>
      </c>
      <c r="G23">
        <f ca="1">IF(B23="",NA(),IFERROR(INDEX('Invoer financiële gegevens'!$B$6:$I$30,$A23,G$6),NA()))</f>
        <v>19.96</v>
      </c>
    </row>
    <row r="24" spans="1:7" ht="19.5" customHeight="1" x14ac:dyDescent="0.3">
      <c r="A24">
        <f>ROWS($B$15:B24)</f>
        <v>10</v>
      </c>
      <c r="B24" t="str">
        <f>IF('Invoer financiële gegevens'!B15=0,"",'Invoer financiële gegevens'!B15)</f>
        <v>METRISCH GEGEVEN 2</v>
      </c>
      <c r="C24">
        <f ca="1">IF(B24="",NA(),IFERROR(INDEX('Invoer financiële gegevens'!$B$6:$I$30,$A24,C$6),NA()))</f>
        <v>19.22</v>
      </c>
      <c r="D24">
        <f ca="1">IF(B24="",NA(),IFERROR(INDEX('Invoer financiële gegevens'!$B$6:$I$30,$A24,D$6),NA()))</f>
        <v>20.170000000000002</v>
      </c>
      <c r="E24">
        <f ca="1">IF(B24="",NA(),IFERROR(INDEX('Invoer financiële gegevens'!$B$6:$I$30,$A24,E$6),NA()))</f>
        <v>20.48</v>
      </c>
      <c r="F24">
        <f ca="1">IF(B24="",NA(),IFERROR(INDEX('Invoer financiële gegevens'!$B$6:$I$30,$A24,F$6),NA()))</f>
        <v>21.84</v>
      </c>
      <c r="G24">
        <f ca="1">IF(B24="",NA(),IFERROR(INDEX('Invoer financiële gegevens'!$B$6:$I$30,$A24,G$6),NA()))</f>
        <v>26.01</v>
      </c>
    </row>
    <row r="25" spans="1:7" ht="19.5" customHeight="1" x14ac:dyDescent="0.3">
      <c r="A25">
        <f>ROWS($B$15:B25)</f>
        <v>11</v>
      </c>
      <c r="B25" t="str">
        <f>IF('Invoer financiële gegevens'!B16=0,"",'Invoer financiële gegevens'!B16)</f>
        <v>METRISCH GEGEVEN 3</v>
      </c>
      <c r="C25">
        <f ca="1">IF(B25="",NA(),IFERROR(INDEX('Invoer financiële gegevens'!$B$6:$I$30,$A25,C$6),NA()))</f>
        <v>21.87</v>
      </c>
      <c r="D25">
        <f ca="1">IF(B25="",NA(),IFERROR(INDEX('Invoer financiële gegevens'!$B$6:$I$30,$A25,D$6),NA()))</f>
        <v>23.19</v>
      </c>
      <c r="E25">
        <f ca="1">IF(B25="",NA(),IFERROR(INDEX('Invoer financiële gegevens'!$B$6:$I$30,$A25,E$6),NA()))</f>
        <v>24.67</v>
      </c>
      <c r="F25">
        <f ca="1">IF(B25="",NA(),IFERROR(INDEX('Invoer financiële gegevens'!$B$6:$I$30,$A25,F$6),NA()))</f>
        <v>26.39</v>
      </c>
      <c r="G25">
        <f ca="1">IF(B25="",NA(),IFERROR(INDEX('Invoer financiële gegevens'!$B$6:$I$30,$A25,G$6),NA()))</f>
        <v>31.08</v>
      </c>
    </row>
    <row r="26" spans="1:7" ht="19.5" customHeight="1" x14ac:dyDescent="0.3">
      <c r="A26">
        <f>ROWS($B$15:B26)</f>
        <v>12</v>
      </c>
      <c r="B26" t="str">
        <f>IF('Invoer financiële gegevens'!B17=0,"",'Invoer financiële gegevens'!B17)</f>
        <v>METRISCH GEGEVEN 4</v>
      </c>
      <c r="C26">
        <f ca="1">IF(B26="",NA(),IFERROR(INDEX('Invoer financiële gegevens'!$B$6:$I$30,$A26,C$6),NA()))</f>
        <v>12.59</v>
      </c>
      <c r="D26">
        <f ca="1">IF(B26="",NA(),IFERROR(INDEX('Invoer financiële gegevens'!$B$6:$I$30,$A26,D$6),NA()))</f>
        <v>13.7</v>
      </c>
      <c r="E26">
        <f ca="1">IF(B26="",NA(),IFERROR(INDEX('Invoer financiële gegevens'!$B$6:$I$30,$A26,E$6),NA()))</f>
        <v>13.76</v>
      </c>
      <c r="F26">
        <f ca="1">IF(B26="",NA(),IFERROR(INDEX('Invoer financiële gegevens'!$B$6:$I$30,$A26,F$6),NA()))</f>
        <v>14.59</v>
      </c>
      <c r="G26">
        <f ca="1">IF(B26="",NA(),IFERROR(INDEX('Invoer financiële gegevens'!$B$6:$I$30,$A26,G$6),NA()))</f>
        <v>14.92</v>
      </c>
    </row>
    <row r="27" spans="1:7" ht="19.5" customHeight="1" x14ac:dyDescent="0.3">
      <c r="A27">
        <f>ROWS($B$15:B27)</f>
        <v>13</v>
      </c>
      <c r="B27" t="str">
        <f>IF('Invoer financiële gegevens'!B18=0,"",'Invoer financiële gegevens'!B18)</f>
        <v>METRISCH GEGEVEN 5</v>
      </c>
      <c r="C27">
        <f ca="1">IF(B27="",NA(),IFERROR(INDEX('Invoer financiële gegevens'!$B$6:$I$30,$A27,C$6),NA()))</f>
        <v>0.85</v>
      </c>
      <c r="D27">
        <f ca="1">IF(B27="",NA(),IFERROR(INDEX('Invoer financiële gegevens'!$B$6:$I$30,$A27,D$6),NA()))</f>
        <v>0.89</v>
      </c>
      <c r="E27">
        <f ca="1">IF(B27="",NA(),IFERROR(INDEX('Invoer financiële gegevens'!$B$6:$I$30,$A27,E$6),NA()))</f>
        <v>0.91</v>
      </c>
      <c r="F27">
        <f ca="1">IF(B27="",NA(),IFERROR(INDEX('Invoer financiële gegevens'!$B$6:$I$30,$A27,F$6),NA()))</f>
        <v>1</v>
      </c>
      <c r="G27">
        <f ca="1">IF(B27="",NA(),IFERROR(INDEX('Invoer financiële gegevens'!$B$6:$I$30,$A27,G$6),NA()))</f>
        <v>1.03</v>
      </c>
    </row>
    <row r="28" spans="1:7" ht="19.5" customHeight="1" x14ac:dyDescent="0.3">
      <c r="A28">
        <f>ROWS($B$15:B28)</f>
        <v>14</v>
      </c>
      <c r="B28" t="str">
        <f>IF('Invoer financiële gegevens'!B19=0,"",'Invoer financiële gegevens'!B19)</f>
        <v>METRISCH GEGEVEN 6</v>
      </c>
      <c r="C28">
        <f ca="1">IF(B28="",NA(),IFERROR(INDEX('Invoer financiële gegevens'!$B$6:$I$30,$A28,C$6),NA()))</f>
        <v>0.27</v>
      </c>
      <c r="D28">
        <f ca="1">IF(B28="",NA(),IFERROR(INDEX('Invoer financiële gegevens'!$B$6:$I$30,$A28,D$6),NA()))</f>
        <v>0.28000000000000003</v>
      </c>
      <c r="E28">
        <f ca="1">IF(B28="",NA(),IFERROR(INDEX('Invoer financiële gegevens'!$B$6:$I$30,$A28,E$6),NA()))</f>
        <v>0.28999999999999998</v>
      </c>
      <c r="F28">
        <f ca="1">IF(B28="",NA(),IFERROR(INDEX('Invoer financiële gegevens'!$B$6:$I$30,$A28,F$6),NA()))</f>
        <v>0.3</v>
      </c>
      <c r="G28">
        <f ca="1">IF(B28="",NA(),IFERROR(INDEX('Invoer financiële gegevens'!$B$6:$I$30,$A28,G$6),NA()))</f>
        <v>0.34</v>
      </c>
    </row>
    <row r="29" spans="1:7" ht="19.5" customHeight="1" x14ac:dyDescent="0.3">
      <c r="A29">
        <f>ROWS($B$15:B29)</f>
        <v>15</v>
      </c>
      <c r="B29" t="str">
        <f>IF('Invoer financiële gegevens'!B20=0,"",'Invoer financiële gegevens'!B20)</f>
        <v/>
      </c>
      <c r="C29" t="e">
        <f>IF(B29="",NA(),IFERROR(INDEX('Invoer financiële gegevens'!$B$6:$I$30,$A29,C$6),NA()))</f>
        <v>#N/A</v>
      </c>
      <c r="D29" t="e">
        <f>IF(B29="",NA(),IFERROR(INDEX('Invoer financiële gegevens'!$B$6:$I$30,$A29,D$6),NA()))</f>
        <v>#N/A</v>
      </c>
      <c r="E29" t="e">
        <f>IF(B29="",NA(),IFERROR(INDEX('Invoer financiële gegevens'!$B$6:$I$30,$A29,E$6),NA()))</f>
        <v>#N/A</v>
      </c>
      <c r="F29" t="e">
        <f>IF(B29="",NA(),IFERROR(INDEX('Invoer financiële gegevens'!$B$6:$I$30,$A29,F$6),NA()))</f>
        <v>#N/A</v>
      </c>
      <c r="G29" t="e">
        <f>IF(B29="",NA(),IFERROR(INDEX('Invoer financiële gegevens'!$B$6:$I$30,$A29,G$6),NA()))</f>
        <v>#N/A</v>
      </c>
    </row>
    <row r="30" spans="1:7" ht="19.5" customHeight="1" x14ac:dyDescent="0.3">
      <c r="A30">
        <f>ROWS($B$15:B30)</f>
        <v>16</v>
      </c>
      <c r="B30" t="str">
        <f>IF('Invoer financiële gegevens'!B21=0,"",'Invoer financiële gegevens'!B21)</f>
        <v/>
      </c>
      <c r="C30" t="e">
        <f>IF(B30="",NA(),IFERROR(INDEX('Invoer financiële gegevens'!$B$6:$I$30,$A30,C$6),NA()))</f>
        <v>#N/A</v>
      </c>
      <c r="D30" t="e">
        <f>IF(B30="",NA(),IFERROR(INDEX('Invoer financiële gegevens'!$B$6:$I$30,$A30,D$6),NA()))</f>
        <v>#N/A</v>
      </c>
      <c r="E30" t="e">
        <f>IF(B30="",NA(),IFERROR(INDEX('Invoer financiële gegevens'!$B$6:$I$30,$A30,E$6),NA()))</f>
        <v>#N/A</v>
      </c>
      <c r="F30" t="e">
        <f>IF(B30="",NA(),IFERROR(INDEX('Invoer financiële gegevens'!$B$6:$I$30,$A30,F$6),NA()))</f>
        <v>#N/A</v>
      </c>
      <c r="G30" t="e">
        <f>IF(B30="",NA(),IFERROR(INDEX('Invoer financiële gegevens'!$B$6:$I$30,$A30,G$6),NA()))</f>
        <v>#N/A</v>
      </c>
    </row>
    <row r="31" spans="1:7" ht="19.5" customHeight="1" x14ac:dyDescent="0.3">
      <c r="A31">
        <f>ROWS($B$15:B31)</f>
        <v>17</v>
      </c>
      <c r="B31" t="str">
        <f>IF('Invoer financiële gegevens'!B22=0,"",'Invoer financiële gegevens'!B22)</f>
        <v/>
      </c>
      <c r="C31" t="e">
        <f>IF(B31="",NA(),IFERROR(INDEX('Invoer financiële gegevens'!$B$6:$I$30,$A31,C$6),NA()))</f>
        <v>#N/A</v>
      </c>
      <c r="D31" t="e">
        <f>IF(B31="",NA(),IFERROR(INDEX('Invoer financiële gegevens'!$B$6:$I$30,$A31,D$6),NA()))</f>
        <v>#N/A</v>
      </c>
      <c r="E31" t="e">
        <f>IF(B31="",NA(),IFERROR(INDEX('Invoer financiële gegevens'!$B$6:$I$30,$A31,E$6),NA()))</f>
        <v>#N/A</v>
      </c>
      <c r="F31" t="e">
        <f>IF(B31="",NA(),IFERROR(INDEX('Invoer financiële gegevens'!$B$6:$I$30,$A31,F$6),NA()))</f>
        <v>#N/A</v>
      </c>
      <c r="G31" t="e">
        <f>IF(B31="",NA(),IFERROR(INDEX('Invoer financiële gegevens'!$B$6:$I$30,$A31,G$6),NA()))</f>
        <v>#N/A</v>
      </c>
    </row>
    <row r="32" spans="1:7" ht="19.5" customHeight="1" x14ac:dyDescent="0.3">
      <c r="A32">
        <f>ROWS($B$15:B32)</f>
        <v>18</v>
      </c>
      <c r="B32" t="str">
        <f>IF('Invoer financiële gegevens'!B23=0,"",'Invoer financiële gegevens'!B23)</f>
        <v/>
      </c>
      <c r="C32" t="e">
        <f>IF(B32="",NA(),IFERROR(INDEX('Invoer financiële gegevens'!$B$6:$I$30,$A32,C$6),NA()))</f>
        <v>#N/A</v>
      </c>
      <c r="D32" t="e">
        <f>IF(B32="",NA(),IFERROR(INDEX('Invoer financiële gegevens'!$B$6:$I$30,$A32,D$6),NA()))</f>
        <v>#N/A</v>
      </c>
      <c r="E32" t="e">
        <f>IF(B32="",NA(),IFERROR(INDEX('Invoer financiële gegevens'!$B$6:$I$30,$A32,E$6),NA()))</f>
        <v>#N/A</v>
      </c>
      <c r="F32" t="e">
        <f>IF(B32="",NA(),IFERROR(INDEX('Invoer financiële gegevens'!$B$6:$I$30,$A32,F$6),NA()))</f>
        <v>#N/A</v>
      </c>
      <c r="G32" t="e">
        <f>IF(B32="",NA(),IFERROR(INDEX('Invoer financiële gegevens'!$B$6:$I$30,$A32,G$6),NA()))</f>
        <v>#N/A</v>
      </c>
    </row>
    <row r="33" spans="1:7" ht="19.5" customHeight="1" x14ac:dyDescent="0.3">
      <c r="A33">
        <f>ROWS($B$15:B33)</f>
        <v>19</v>
      </c>
      <c r="B33" t="str">
        <f>IF('Invoer financiële gegevens'!B24=0,"",'Invoer financiële gegevens'!B24)</f>
        <v/>
      </c>
      <c r="C33" t="e">
        <f>IF(B33="",NA(),IFERROR(INDEX('Invoer financiële gegevens'!$B$6:$I$30,$A33,C$6),NA()))</f>
        <v>#N/A</v>
      </c>
      <c r="D33" t="e">
        <f>IF(B33="",NA(),IFERROR(INDEX('Invoer financiële gegevens'!$B$6:$I$30,$A33,D$6),NA()))</f>
        <v>#N/A</v>
      </c>
      <c r="E33" t="e">
        <f>IF(B33="",NA(),IFERROR(INDEX('Invoer financiële gegevens'!$B$6:$I$30,$A33,E$6),NA()))</f>
        <v>#N/A</v>
      </c>
      <c r="F33" t="e">
        <f>IF(B33="",NA(),IFERROR(INDEX('Invoer financiële gegevens'!$B$6:$I$30,$A33,F$6),NA()))</f>
        <v>#N/A</v>
      </c>
      <c r="G33" t="e">
        <f>IF(B33="",NA(),IFERROR(INDEX('Invoer financiële gegevens'!$B$6:$I$30,$A33,G$6),NA()))</f>
        <v>#N/A</v>
      </c>
    </row>
    <row r="34" spans="1:7" ht="19.5" customHeight="1" x14ac:dyDescent="0.3">
      <c r="A34">
        <f>ROWS($B$15:B34)</f>
        <v>20</v>
      </c>
      <c r="B34" t="str">
        <f>IF('Invoer financiële gegevens'!B25=0,"",'Invoer financiële gegevens'!B25)</f>
        <v/>
      </c>
      <c r="C34" t="e">
        <f>IF(B34="",NA(),IFERROR(INDEX('Invoer financiële gegevens'!$B$6:$I$30,$A34,C$6),NA()))</f>
        <v>#N/A</v>
      </c>
      <c r="D34" t="e">
        <f>IF(B34="",NA(),IFERROR(INDEX('Invoer financiële gegevens'!$B$6:$I$30,$A34,D$6),NA()))</f>
        <v>#N/A</v>
      </c>
      <c r="E34" t="e">
        <f>IF(B34="",NA(),IFERROR(INDEX('Invoer financiële gegevens'!$B$6:$I$30,$A34,E$6),NA()))</f>
        <v>#N/A</v>
      </c>
      <c r="F34" t="e">
        <f>IF(B34="",NA(),IFERROR(INDEX('Invoer financiële gegevens'!$B$6:$I$30,$A34,F$6),NA()))</f>
        <v>#N/A</v>
      </c>
      <c r="G34" t="e">
        <f>IF(B34="",NA(),IFERROR(INDEX('Invoer financiële gegevens'!$B$6:$I$30,$A34,G$6),NA()))</f>
        <v>#N/A</v>
      </c>
    </row>
    <row r="35" spans="1:7" ht="19.5" customHeight="1" x14ac:dyDescent="0.3">
      <c r="A35">
        <f>ROWS($B$15:B35)</f>
        <v>21</v>
      </c>
      <c r="B35" t="str">
        <f>IF('Invoer financiële gegevens'!B26=0,"",'Invoer financiële gegevens'!B26)</f>
        <v/>
      </c>
      <c r="C35" t="e">
        <f>IF(B35="",NA(),IFERROR(INDEX('Invoer financiële gegevens'!$B$6:$I$30,$A35,C$6),NA()))</f>
        <v>#N/A</v>
      </c>
      <c r="D35" t="e">
        <f>IF(B35="",NA(),IFERROR(INDEX('Invoer financiële gegevens'!$B$6:$I$30,$A35,D$6),NA()))</f>
        <v>#N/A</v>
      </c>
      <c r="E35" t="e">
        <f>IF(B35="",NA(),IFERROR(INDEX('Invoer financiële gegevens'!$B$6:$I$30,$A35,E$6),NA()))</f>
        <v>#N/A</v>
      </c>
      <c r="F35" t="e">
        <f>IF(B35="",NA(),IFERROR(INDEX('Invoer financiële gegevens'!$B$6:$I$30,$A35,F$6),NA()))</f>
        <v>#N/A</v>
      </c>
      <c r="G35" t="e">
        <f>IF(B35="",NA(),IFERROR(INDEX('Invoer financiële gegevens'!$B$6:$I$30,$A35,G$6),NA()))</f>
        <v>#N/A</v>
      </c>
    </row>
    <row r="36" spans="1:7" ht="19.5" customHeight="1" x14ac:dyDescent="0.3">
      <c r="A36">
        <f>ROWS($B$15:B36)</f>
        <v>22</v>
      </c>
      <c r="B36" t="str">
        <f>IF('Invoer financiële gegevens'!B27=0,"",'Invoer financiële gegevens'!B27)</f>
        <v/>
      </c>
      <c r="C36" t="e">
        <f>IF(B36="",NA(),IFERROR(INDEX('Invoer financiële gegevens'!$B$6:$I$30,$A36,C$6),NA()))</f>
        <v>#N/A</v>
      </c>
      <c r="D36" t="e">
        <f>IF(B36="",NA(),IFERROR(INDEX('Invoer financiële gegevens'!$B$6:$I$30,$A36,D$6),NA()))</f>
        <v>#N/A</v>
      </c>
      <c r="E36" t="e">
        <f>IF(B36="",NA(),IFERROR(INDEX('Invoer financiële gegevens'!$B$6:$I$30,$A36,E$6),NA()))</f>
        <v>#N/A</v>
      </c>
      <c r="F36" t="e">
        <f>IF(B36="",NA(),IFERROR(INDEX('Invoer financiële gegevens'!$B$6:$I$30,$A36,F$6),NA()))</f>
        <v>#N/A</v>
      </c>
      <c r="G36" t="e">
        <f>IF(B36="",NA(),IFERROR(INDEX('Invoer financiële gegevens'!$B$6:$I$30,$A36,G$6),NA()))</f>
        <v>#N/A</v>
      </c>
    </row>
    <row r="37" spans="1:7" ht="19.5" customHeight="1" x14ac:dyDescent="0.3">
      <c r="A37">
        <f>ROWS($B$15:B37)</f>
        <v>23</v>
      </c>
      <c r="B37" t="str">
        <f>IF('Invoer financiële gegevens'!B28=0,"",'Invoer financiële gegevens'!B28)</f>
        <v/>
      </c>
      <c r="C37" t="e">
        <f>IF(B37="",NA(),IFERROR(INDEX('Invoer financiële gegevens'!$B$6:$I$30,$A37,C$6),NA()))</f>
        <v>#N/A</v>
      </c>
      <c r="D37" t="e">
        <f>IF(B37="",NA(),IFERROR(INDEX('Invoer financiële gegevens'!$B$6:$I$30,$A37,D$6),NA()))</f>
        <v>#N/A</v>
      </c>
      <c r="E37" t="e">
        <f>IF(B37="",NA(),IFERROR(INDEX('Invoer financiële gegevens'!$B$6:$I$30,$A37,E$6),NA()))</f>
        <v>#N/A</v>
      </c>
      <c r="F37" t="e">
        <f>IF(B37="",NA(),IFERROR(INDEX('Invoer financiële gegevens'!$B$6:$I$30,$A37,F$6),NA()))</f>
        <v>#N/A</v>
      </c>
      <c r="G37" t="e">
        <f>IF(B37="",NA(),IFERROR(INDEX('Invoer financiële gegevens'!$B$6:$I$30,$A37,G$6),NA()))</f>
        <v>#N/A</v>
      </c>
    </row>
    <row r="38" spans="1:7" ht="19.5" customHeight="1" x14ac:dyDescent="0.3">
      <c r="A38">
        <f>ROWS($B$15:B38)</f>
        <v>24</v>
      </c>
      <c r="B38" t="str">
        <f>IF('Invoer financiële gegevens'!B29=0,"",'Invoer financiële gegevens'!B29)</f>
        <v/>
      </c>
      <c r="C38" t="e">
        <f>IF(B38="",NA(),IFERROR(INDEX('Invoer financiële gegevens'!$B$6:$I$30,$A38,C$6),NA()))</f>
        <v>#N/A</v>
      </c>
      <c r="D38" t="e">
        <f>IF(B38="",NA(),IFERROR(INDEX('Invoer financiële gegevens'!$B$6:$I$30,$A38,D$6),NA()))</f>
        <v>#N/A</v>
      </c>
      <c r="E38" t="e">
        <f>IF(B38="",NA(),IFERROR(INDEX('Invoer financiële gegevens'!$B$6:$I$30,$A38,E$6),NA()))</f>
        <v>#N/A</v>
      </c>
      <c r="F38" t="e">
        <f>IF(B38="",NA(),IFERROR(INDEX('Invoer financiële gegevens'!$B$6:$I$30,$A38,F$6),NA()))</f>
        <v>#N/A</v>
      </c>
      <c r="G38" t="e">
        <f>IF(B38="",NA(),IFERROR(INDEX('Invoer financiële gegevens'!$B$6:$I$30,$A38,G$6),NA()))</f>
        <v>#N/A</v>
      </c>
    </row>
    <row r="39" spans="1:7" ht="19.5" customHeight="1" x14ac:dyDescent="0.3">
      <c r="A39">
        <f>ROWS($B$15:B39)</f>
        <v>25</v>
      </c>
      <c r="B39" t="str">
        <f>IF('Invoer financiële gegevens'!B30=0,"",'Invoer financiële gegevens'!B30)</f>
        <v/>
      </c>
      <c r="C39" t="e">
        <f>IF(B39="",NA(),IFERROR(INDEX('Invoer financiële gegevens'!$B$6:$I$30,$A39,C$6),NA()))</f>
        <v>#N/A</v>
      </c>
      <c r="D39" t="e">
        <f>IF(B39="",NA(),IFERROR(INDEX('Invoer financiële gegevens'!$B$6:$I$30,$A39,D$6),NA()))</f>
        <v>#N/A</v>
      </c>
      <c r="E39" t="e">
        <f>IF(B39="",NA(),IFERROR(INDEX('Invoer financiële gegevens'!$B$6:$I$30,$A39,E$6),NA()))</f>
        <v>#N/A</v>
      </c>
      <c r="F39" t="e">
        <f>IF(B39="",NA(),IFERROR(INDEX('Invoer financiële gegevens'!$B$6:$I$30,$A39,F$6),NA()))</f>
        <v>#N/A</v>
      </c>
      <c r="G39" t="e">
        <f>IF(B39="",NA(),IFERROR(INDEX('Invoer financiële gegevens'!$B$6:$I$30,$A39,G$6),NA()))</f>
        <v>#N/A</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Financieel verslag</vt:lpstr>
      <vt:lpstr>Invoer financiële gegevens</vt:lpstr>
      <vt:lpstr>Key Metric Settings</vt:lpstr>
      <vt:lpstr>Berekeningen</vt:lpstr>
      <vt:lpstr>'Financieel verslag'!Afdrukbereik</vt:lpstr>
      <vt:lpstr>Geselecteerd_jaar</vt:lpstr>
      <vt:lpstr>Jaar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2013-12-05T14:43:36Z</dcterms:created>
  <dcterms:modified xsi:type="dcterms:W3CDTF">2016-08-30T12:19:06Z</dcterms:modified>
</cp:coreProperties>
</file>