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9"/>
  <workbookPr filterPrivacy="1"/>
  <xr:revisionPtr revIDLastSave="0" documentId="13_ncr:3_{15C7A7F3-FBCB-49B8-A745-CA912F51F807}" xr6:coauthVersionLast="45" xr6:coauthVersionMax="45" xr10:uidLastSave="{00000000-0000-0000-0000-000000000000}"/>
  <bookViews>
    <workbookView xWindow="-120" yWindow="-120" windowWidth="29010" windowHeight="14415" xr2:uid="{00000000-000D-0000-FFFF-FFFF00000000}"/>
  </bookViews>
  <sheets>
    <sheet name="Cashflowprognose" sheetId="1" r:id="rId1"/>
    <sheet name="Cashflowgrafiek" sheetId="2" r:id="rId2"/>
  </sheets>
  <definedNames>
    <definedName name="_xlnm.Print_Area" localSheetId="1">Cashflowgrafiek!$A:$L</definedName>
    <definedName name="Cash_Minimum">Cashflowprognose!$J$3</definedName>
    <definedName name="Start_Date">Cashflowprognose!$F$3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N4" i="2" s="1"/>
  <c r="O4" i="2"/>
  <c r="O53" i="1"/>
  <c r="O52" i="1"/>
  <c r="O51" i="1"/>
  <c r="O50" i="1"/>
  <c r="O49" i="1"/>
  <c r="N47" i="1"/>
  <c r="N54" i="1" s="1"/>
  <c r="M47" i="1"/>
  <c r="M54" i="1" s="1"/>
  <c r="L47" i="1"/>
  <c r="L54" i="1"/>
  <c r="K47" i="1"/>
  <c r="K54" i="1" s="1"/>
  <c r="J47" i="1"/>
  <c r="J54" i="1" s="1"/>
  <c r="I47" i="1"/>
  <c r="I54" i="1" s="1"/>
  <c r="H47" i="1"/>
  <c r="H54" i="1"/>
  <c r="G47" i="1"/>
  <c r="G54" i="1" s="1"/>
  <c r="F47" i="1"/>
  <c r="F54" i="1" s="1"/>
  <c r="E47" i="1"/>
  <c r="E54" i="1" s="1"/>
  <c r="D47" i="1"/>
  <c r="D54" i="1"/>
  <c r="C47" i="1"/>
  <c r="C54" i="1" s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C18" i="1" s="1"/>
  <c r="O16" i="1"/>
  <c r="O14" i="1"/>
  <c r="O13" i="1"/>
  <c r="O12" i="1"/>
  <c r="O11" i="1"/>
  <c r="O47" i="1"/>
  <c r="O54" i="1" s="1"/>
  <c r="O17" i="1" l="1"/>
  <c r="C55" i="1"/>
  <c r="D6" i="1" s="1"/>
  <c r="C5" i="2"/>
  <c r="D18" i="1"/>
  <c r="D55" i="1" s="1"/>
  <c r="E6" i="1" s="1"/>
  <c r="B4" i="2"/>
  <c r="M4" i="2" s="1"/>
  <c r="D5" i="1"/>
  <c r="E18" i="1" l="1"/>
  <c r="E55" i="1" s="1"/>
  <c r="F6" i="1" s="1"/>
  <c r="C6" i="2"/>
  <c r="O5" i="2"/>
  <c r="N5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G18" i="1" l="1"/>
  <c r="G55" i="1" s="1"/>
  <c r="H6" i="1" s="1"/>
  <c r="C8" i="2"/>
  <c r="O7" i="2"/>
  <c r="N7" i="2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I18" i="1" l="1"/>
  <c r="I55" i="1" s="1"/>
  <c r="J6" i="1" s="1"/>
  <c r="C10" i="2"/>
  <c r="O9" i="2"/>
  <c r="N9" i="2"/>
  <c r="I5" i="1"/>
  <c r="B9" i="2"/>
  <c r="M9" i="2" s="1"/>
  <c r="O10" i="2" l="1"/>
  <c r="N10" i="2"/>
  <c r="C11" i="2"/>
  <c r="J18" i="1"/>
  <c r="J55" i="1" s="1"/>
  <c r="K6" i="1" s="1"/>
  <c r="J5" i="1"/>
  <c r="B10" i="2"/>
  <c r="M10" i="2" s="1"/>
  <c r="O11" i="2" l="1"/>
  <c r="N11" i="2"/>
  <c r="K18" i="1"/>
  <c r="K55" i="1" s="1"/>
  <c r="L6" i="1" s="1"/>
  <c r="C12" i="2"/>
  <c r="B11" i="2"/>
  <c r="M11" i="2" s="1"/>
  <c r="K5" i="1"/>
  <c r="C13" i="2" l="1"/>
  <c r="L18" i="1"/>
  <c r="L55" i="1" s="1"/>
  <c r="M6" i="1" s="1"/>
  <c r="O12" i="2"/>
  <c r="N12" i="2"/>
  <c r="B12" i="2"/>
  <c r="M12" i="2" s="1"/>
  <c r="L5" i="1"/>
  <c r="M18" i="1" l="1"/>
  <c r="M55" i="1" s="1"/>
  <c r="N6" i="1" s="1"/>
  <c r="C14" i="2"/>
  <c r="N13" i="2"/>
  <c r="O13" i="2"/>
  <c r="M5" i="1"/>
  <c r="B13" i="2"/>
  <c r="M13" i="2" s="1"/>
  <c r="O14" i="2" l="1"/>
  <c r="N14" i="2"/>
  <c r="C15" i="2"/>
  <c r="N18" i="1"/>
  <c r="N55" i="1" s="1"/>
  <c r="N5" i="1"/>
  <c r="B15" i="2" s="1"/>
  <c r="M15" i="2" s="1"/>
  <c r="B14" i="2"/>
  <c r="M14" i="2" s="1"/>
  <c r="O15" i="2" l="1"/>
  <c r="N15" i="2"/>
</calcChain>
</file>

<file path=xl/sharedStrings.xml><?xml version="1.0" encoding="utf-8"?>
<sst xmlns="http://schemas.openxmlformats.org/spreadsheetml/2006/main" count="62" uniqueCount="58">
  <si>
    <t>Beginbedrag in contanten</t>
  </si>
  <si>
    <t>Kassaldo (begin van de maand)</t>
  </si>
  <si>
    <t>Kasontvangsten</t>
  </si>
  <si>
    <t>Kasverkopen</t>
  </si>
  <si>
    <t>Retouren en vergoedingen</t>
  </si>
  <si>
    <t>Inningen op vorderingen</t>
  </si>
  <si>
    <t>Rente, overige inkomsten</t>
  </si>
  <si>
    <t>Leningopbrengsten</t>
  </si>
  <si>
    <t>Eigenaarsbijdragen</t>
  </si>
  <si>
    <t>Overige ontvangstbewijzen</t>
  </si>
  <si>
    <t>Totaal kasontvangsten</t>
  </si>
  <si>
    <t>Totaal beschikbaar kas</t>
  </si>
  <si>
    <t>Kasuitgaven</t>
  </si>
  <si>
    <t>Reclame</t>
  </si>
  <si>
    <t>Commissies en kosten</t>
  </si>
  <si>
    <t>Contractarbeid</t>
  </si>
  <si>
    <t>Personeelsvoorzieningen</t>
  </si>
  <si>
    <t>Verzekering (anders dan gezondheidsverzekering)</t>
  </si>
  <si>
    <t>Renteuitgaven</t>
  </si>
  <si>
    <t>Materiaal en voorraad (in COGS)</t>
  </si>
  <si>
    <t>Maaltijden en amusement</t>
  </si>
  <si>
    <t>Hypotheekrente</t>
  </si>
  <si>
    <t>Kantooruitgaven</t>
  </si>
  <si>
    <t>Pensioen en winstdelingsregeling</t>
  </si>
  <si>
    <t>Aankopen voor wederverkoop</t>
  </si>
  <si>
    <t>Huur of lease</t>
  </si>
  <si>
    <t>Huur of lease: voertuigen, apparatuur</t>
  </si>
  <si>
    <t>Reparatie en onderhoud</t>
  </si>
  <si>
    <t>Voorraad (niet in de COGS)</t>
  </si>
  <si>
    <t>Belastingen en licenties</t>
  </si>
  <si>
    <t>Reiskosten</t>
  </si>
  <si>
    <t>Gas, water en elektra</t>
  </si>
  <si>
    <t>Salarissen (exclusief arbeidskrediet)</t>
  </si>
  <si>
    <t>Overige uitgaven</t>
  </si>
  <si>
    <t>Diversen</t>
  </si>
  <si>
    <t>Subtotaal</t>
  </si>
  <si>
    <t>Betaling hoofdsom lening</t>
  </si>
  <si>
    <t>Vermogensaankopen</t>
  </si>
  <si>
    <t>Overige opstartkosten</t>
  </si>
  <si>
    <t>Ter voorziening en/of zekerheidstelling</t>
  </si>
  <si>
    <t>Opname door eigenaren</t>
  </si>
  <si>
    <t>Totaal uitgegeven geld</t>
  </si>
  <si>
    <t>Kassaldo (eind van de maand)</t>
  </si>
  <si>
    <t>Andere operationele gegevens</t>
  </si>
  <si>
    <t>Omzetvolume (dollar)</t>
  </si>
  <si>
    <t>Debiteurensaldo</t>
  </si>
  <si>
    <t>Saldo slechte schulden</t>
  </si>
  <si>
    <t>Beschikbare voorraad</t>
  </si>
  <si>
    <t>Saldo crediteuren</t>
  </si>
  <si>
    <t>Afschrijving</t>
  </si>
  <si>
    <t>Startdatum</t>
  </si>
  <si>
    <t>Waarschuwing minimaal kassaldo</t>
  </si>
  <si>
    <t>Totaal</t>
  </si>
  <si>
    <t xml:space="preserve"> </t>
  </si>
  <si>
    <t>Maand</t>
  </si>
  <si>
    <t>Contant geld</t>
  </si>
  <si>
    <t>Niet onder minimum</t>
  </si>
  <si>
    <t>Onder 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</si>
</sst>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 &quot;€&quot;\ * #,##0.00_ ;_ &quot;€&quot;\ * \-#,##0.00_ ;_ &quot;€&quot;\ * &quot;-&quot;??_ ;_ @_ "/>
    <numFmt numFmtId="164" formatCode="_(* #,##0_);_(* \(#,##0\);_(* &quot;-&quot;_);_(@_)"/>
    <numFmt numFmtId="165" formatCode="_(* #,##0.00_);_(* \(#,##0.00\);_(* &quot;-&quot;??_);_(@_)"/>
    <numFmt numFmtId="166" formatCode="_-&quot;kr&quot;\ * #,##0.00_-;\-&quot;kr&quot;\ * #,##0.00_-;_-&quot;kr&quot;\ * &quot;-&quot;??_-;_-@_-"/>
    <numFmt numFmtId="167" formatCode="_-&quot;kr&quot;\ * #,##0_-;\-&quot;kr&quot;\ * #,##0_-;_-&quot;kr&quot;\ * &quot;-&quot;_-;_-@_-"/>
    <numFmt numFmtId="169" formatCode="mmm\ yyyy"/>
    <numFmt numFmtId="170" formatCode="mmmm\ yyyy"/>
    <numFmt numFmtId="172" formatCode="mmm"/>
  </numFmts>
  <fonts count="24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0" fontId="11" fillId="0" borderId="50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7" fillId="9" borderId="51" applyNumberFormat="0" applyAlignment="0" applyProtection="0"/>
    <xf numFmtId="0" fontId="18" fillId="0" borderId="53" applyNumberFormat="0" applyFill="0" applyAlignment="0" applyProtection="0"/>
    <xf numFmtId="0" fontId="19" fillId="10" borderId="54" applyNumberFormat="0" applyAlignment="0" applyProtection="0"/>
    <xf numFmtId="0" fontId="20" fillId="0" borderId="0" applyNumberFormat="0" applyFill="0" applyBorder="0" applyAlignment="0" applyProtection="0"/>
    <xf numFmtId="0" fontId="7" fillId="11" borderId="5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56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0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44" fontId="1" fillId="4" borderId="2" xfId="0" applyNumberFormat="1" applyFont="1" applyFill="1" applyBorder="1" applyAlignment="1">
      <alignment horizontal="center" vertical="center"/>
    </xf>
    <xf numFmtId="169" fontId="1" fillId="4" borderId="2" xfId="0" applyNumberFormat="1" applyFont="1" applyFill="1" applyBorder="1" applyAlignment="1">
      <alignment horizontal="center" vertical="center"/>
    </xf>
    <xf numFmtId="169" fontId="2" fillId="2" borderId="6" xfId="0" applyNumberFormat="1" applyFont="1" applyFill="1" applyBorder="1" applyAlignment="1">
      <alignment horizontal="center" vertical="center"/>
    </xf>
    <xf numFmtId="169" fontId="2" fillId="2" borderId="4" xfId="0" applyNumberFormat="1" applyFont="1" applyFill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0" borderId="3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170" fontId="1" fillId="0" borderId="42" xfId="0" applyNumberFormat="1" applyFont="1" applyBorder="1" applyAlignment="1">
      <alignment horizontal="center" vertical="center"/>
    </xf>
    <xf numFmtId="170" fontId="1" fillId="4" borderId="44" xfId="0" applyNumberFormat="1" applyFont="1" applyFill="1" applyBorder="1" applyAlignment="1">
      <alignment horizontal="center" vertical="center"/>
    </xf>
    <xf numFmtId="170" fontId="1" fillId="0" borderId="44" xfId="0" applyNumberFormat="1" applyFont="1" applyBorder="1" applyAlignment="1">
      <alignment horizontal="center" vertical="center"/>
    </xf>
    <xf numFmtId="170" fontId="1" fillId="4" borderId="46" xfId="0" applyNumberFormat="1" applyFont="1" applyFill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72" fontId="2" fillId="0" borderId="0" xfId="0" applyNumberFormat="1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erekening" xfId="16" builtinId="22" customBuiltin="1"/>
    <cellStyle name="Controlecel" xfId="18" builtinId="23" customBuiltin="1"/>
    <cellStyle name="Gekoppelde cel" xfId="17" builtinId="24" customBuiltin="1"/>
    <cellStyle name="Goed" xfId="11" builtinId="26" customBuiltin="1"/>
    <cellStyle name="Invoer" xfId="14" builtinId="20" customBuiltin="1"/>
    <cellStyle name="Komma" xfId="1" builtinId="3" customBuiltin="1"/>
    <cellStyle name="Komma [0]" xfId="2" builtinId="6" customBuiltin="1"/>
    <cellStyle name="Kop 1" xfId="7" builtinId="16" customBuiltin="1"/>
    <cellStyle name="Kop 2" xfId="8" builtinId="17" customBuiltin="1"/>
    <cellStyle name="Kop 3" xfId="9" builtinId="18" customBuiltin="1"/>
    <cellStyle name="Kop 4" xfId="10" builtinId="19" customBuiltin="1"/>
    <cellStyle name="Neutraal" xfId="13" builtinId="28" customBuiltin="1"/>
    <cellStyle name="Notitie" xfId="20" builtinId="10" customBuiltin="1"/>
    <cellStyle name="Ongeldig" xfId="12" builtinId="27" customBuiltin="1"/>
    <cellStyle name="Procent" xfId="5" builtinId="5" customBuiltin="1"/>
    <cellStyle name="Standaard" xfId="0" builtinId="0" customBuiltin="1"/>
    <cellStyle name="Titel" xfId="6" builtinId="15" customBuiltin="1"/>
    <cellStyle name="Totaal" xfId="22" builtinId="25" customBuiltin="1"/>
    <cellStyle name="Uitvoer" xfId="15" builtinId="21" customBuiltin="1"/>
    <cellStyle name="Valuta" xfId="3" builtinId="4" customBuiltin="1"/>
    <cellStyle name="Valuta [0]" xfId="4" builtinId="7" customBuiltin="1"/>
    <cellStyle name="Verklarende tekst" xfId="21" builtinId="53" customBuiltin="1"/>
    <cellStyle name="Waarschuwingstekst" xfId="19" builtinId="11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Cashflowgrafiek!$N$3</c:f>
              <c:strCache>
                <c:ptCount val="1"/>
                <c:pt idx="0">
                  <c:v>Niet onder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Cashflowgrafiek!$M$4:$M$15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Cashflowgrafiek!$N$4:$N$15</c:f>
              <c:numCache>
                <c:formatCode>_("€"* #,##0.00_);_("€"* \(#,##0.00\);_("€"*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Cashflowgrafiek!$O$3</c:f>
              <c:strCache>
                <c:ptCount val="1"/>
                <c:pt idx="0">
                  <c:v>Onder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Cashflowgrafiek!$M$4:$M$15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Cashflowgrafiek!$O$4:$O$15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_);_(&quot;€&quot;* \(#,##0\);_(&quot;€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750</xdr:colOff>
      <xdr:row>1</xdr:row>
      <xdr:rowOff>0</xdr:rowOff>
    </xdr:to>
    <xdr:pic>
      <xdr:nvPicPr>
        <xdr:cNvPr id="2" name="Afbeelding 1" descr="Abstracte afbeelding van blauwe golven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0863"/>
          <a:ext cx="15793200" cy="1325512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3</xdr:col>
      <xdr:colOff>244930</xdr:colOff>
      <xdr:row>0</xdr:row>
      <xdr:rowOff>1306285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7331" y="344260"/>
          <a:ext cx="3290206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nl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Bedrijfs</a:t>
          </a:r>
          <a:r>
            <a:rPr lang="nl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naam</a:t>
          </a:r>
        </a:p>
        <a:p>
          <a:pPr marL="91440" algn="l" rtl="0"/>
          <a:r>
            <a:rPr lang="nl" sz="2800" baseline="0">
              <a:solidFill>
                <a:schemeClr val="bg2"/>
              </a:solidFill>
              <a:latin typeface="Franklin Gothic Book" panose="020B0503020102020204" pitchFamily="34" charset="0"/>
            </a:rPr>
            <a:t>Cashflowprognose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Afbeelding 4" descr="Abstracte afbeelding van blauwe golven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Grafiek 1" descr="cashflowgrafiek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nl" sz="2400" baseline="0">
              <a:solidFill>
                <a:schemeClr val="bg2"/>
              </a:solidFill>
              <a:latin typeface="Franklin Gothic Book" panose="020B0503020102020204" pitchFamily="34" charset="0"/>
            </a:rPr>
            <a:t>Cashflowgrafiek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defaultColWidth="8.88671875" defaultRowHeight="21.95" customHeight="1"/>
  <cols>
    <col min="1" max="1" width="1.77734375" style="10" customWidth="1"/>
    <col min="2" max="2" width="32.77734375" style="9" customWidth="1"/>
    <col min="3" max="14" width="11.5546875" style="8" customWidth="1"/>
    <col min="15" max="15" width="12.77734375" style="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53</v>
      </c>
    </row>
    <row r="2" spans="2:16" ht="21" customHeight="1"/>
    <row r="3" spans="2:16" s="2" customFormat="1" ht="32.1" customHeight="1">
      <c r="B3" s="1" t="s">
        <v>0</v>
      </c>
      <c r="C3" s="17">
        <v>10000</v>
      </c>
      <c r="D3" s="8"/>
      <c r="E3" s="7" t="s">
        <v>50</v>
      </c>
      <c r="F3" s="18">
        <f ca="1">DATE(YEAR(TODAY()),MONTH(TODAY())+1,1)</f>
        <v>43770</v>
      </c>
      <c r="G3" s="3"/>
      <c r="H3" s="1" t="s">
        <v>51</v>
      </c>
      <c r="I3" s="8"/>
      <c r="J3" s="17">
        <v>2000</v>
      </c>
      <c r="K3" s="3"/>
      <c r="L3" s="3"/>
      <c r="M3" s="3"/>
      <c r="N3" s="3"/>
      <c r="O3" s="3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6" s="5" customFormat="1" ht="32.1" customHeight="1">
      <c r="B5" s="4"/>
      <c r="C5" s="19">
        <f ca="1">IF(Start_Date="","",Start_Date)</f>
        <v>43770</v>
      </c>
      <c r="D5" s="20">
        <f ca="1">IF(C5="","",DATE(YEAR(C5),MONTH(C5)+1,1))</f>
        <v>43800</v>
      </c>
      <c r="E5" s="20">
        <f t="shared" ref="E5:N5" ca="1" si="0">IF(D5="","",DATE(YEAR(D5),MONTH(D5)+1,1))</f>
        <v>43831</v>
      </c>
      <c r="F5" s="20">
        <f t="shared" ca="1" si="0"/>
        <v>43862</v>
      </c>
      <c r="G5" s="20">
        <f t="shared" ca="1" si="0"/>
        <v>43891</v>
      </c>
      <c r="H5" s="20">
        <f t="shared" ca="1" si="0"/>
        <v>43922</v>
      </c>
      <c r="I5" s="20">
        <f t="shared" ca="1" si="0"/>
        <v>43952</v>
      </c>
      <c r="J5" s="20">
        <f t="shared" ca="1" si="0"/>
        <v>43983</v>
      </c>
      <c r="K5" s="20">
        <f t="shared" ca="1" si="0"/>
        <v>44013</v>
      </c>
      <c r="L5" s="20">
        <f t="shared" ca="1" si="0"/>
        <v>44044</v>
      </c>
      <c r="M5" s="20">
        <f t="shared" ca="1" si="0"/>
        <v>44075</v>
      </c>
      <c r="N5" s="20">
        <f t="shared" ca="1" si="0"/>
        <v>44105</v>
      </c>
      <c r="O5" s="67" t="s">
        <v>52</v>
      </c>
    </row>
    <row r="6" spans="2:16" s="2" customFormat="1" ht="30.75" customHeight="1">
      <c r="B6" s="1" t="s">
        <v>1</v>
      </c>
      <c r="C6" s="21">
        <f>C3</f>
        <v>10000</v>
      </c>
      <c r="D6" s="22">
        <f t="shared" ref="D6:N6" si="1">C55</f>
        <v>8050</v>
      </c>
      <c r="E6" s="22">
        <f t="shared" si="1"/>
        <v>9350</v>
      </c>
      <c r="F6" s="22">
        <f t="shared" si="1"/>
        <v>890</v>
      </c>
      <c r="G6" s="22">
        <f t="shared" si="1"/>
        <v>2190</v>
      </c>
      <c r="H6" s="22">
        <f t="shared" si="1"/>
        <v>13590</v>
      </c>
      <c r="I6" s="22">
        <f t="shared" si="1"/>
        <v>13790</v>
      </c>
      <c r="J6" s="22">
        <f t="shared" si="1"/>
        <v>15290</v>
      </c>
      <c r="K6" s="22">
        <f t="shared" si="1"/>
        <v>16410</v>
      </c>
      <c r="L6" s="22">
        <f t="shared" si="1"/>
        <v>14360</v>
      </c>
      <c r="M6" s="22">
        <f t="shared" si="1"/>
        <v>16560</v>
      </c>
      <c r="N6" s="22">
        <f t="shared" si="1"/>
        <v>18780</v>
      </c>
      <c r="O6" s="67"/>
    </row>
    <row r="7" spans="2:16" ht="9" customHeight="1"/>
    <row r="8" spans="2:16" ht="21.95" customHeight="1">
      <c r="B8" s="11" t="s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6" ht="9" customHeight="1"/>
    <row r="10" spans="2:16" s="2" customFormat="1" ht="21.95" customHeight="1">
      <c r="B10" s="1" t="s">
        <v>3</v>
      </c>
      <c r="C10" s="23">
        <v>2500</v>
      </c>
      <c r="D10" s="23">
        <v>3000</v>
      </c>
      <c r="E10" s="23">
        <v>3600</v>
      </c>
      <c r="F10" s="23">
        <v>3000</v>
      </c>
      <c r="G10" s="23">
        <v>14000</v>
      </c>
      <c r="H10" s="23">
        <v>6000</v>
      </c>
      <c r="I10" s="23">
        <v>3000</v>
      </c>
      <c r="J10" s="23">
        <v>2800</v>
      </c>
      <c r="K10" s="23">
        <v>3500</v>
      </c>
      <c r="L10" s="23">
        <v>4000</v>
      </c>
      <c r="M10" s="23">
        <v>3800</v>
      </c>
      <c r="N10" s="23">
        <v>4200</v>
      </c>
      <c r="O10" s="24">
        <f t="shared" ref="O10:O16" si="2">SUM(C10:N10)</f>
        <v>53400</v>
      </c>
    </row>
    <row r="11" spans="2:16" s="2" customFormat="1" ht="21.95" customHeight="1">
      <c r="B11" s="1" t="s">
        <v>4</v>
      </c>
      <c r="C11" s="25"/>
      <c r="D11" s="25"/>
      <c r="E11" s="25">
        <v>200</v>
      </c>
      <c r="F11" s="25"/>
      <c r="G11" s="25"/>
      <c r="H11" s="25"/>
      <c r="I11" s="25"/>
      <c r="J11" s="25"/>
      <c r="K11" s="25"/>
      <c r="L11" s="25"/>
      <c r="M11" s="25"/>
      <c r="N11" s="25"/>
      <c r="O11" s="26">
        <f t="shared" si="2"/>
        <v>200</v>
      </c>
    </row>
    <row r="12" spans="2:16" s="2" customFormat="1" ht="21.95" customHeight="1">
      <c r="B12" s="1" t="s">
        <v>5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6">
        <f t="shared" si="2"/>
        <v>0</v>
      </c>
    </row>
    <row r="13" spans="2:16" s="2" customFormat="1" ht="21.95" customHeight="1">
      <c r="B13" s="1" t="s">
        <v>6</v>
      </c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6">
        <f t="shared" si="2"/>
        <v>0</v>
      </c>
    </row>
    <row r="14" spans="2:16" s="2" customFormat="1" ht="21.95" customHeight="1">
      <c r="B14" s="1" t="s">
        <v>7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6">
        <f t="shared" si="2"/>
        <v>0</v>
      </c>
    </row>
    <row r="15" spans="2:16" s="2" customFormat="1" ht="21.95" customHeight="1">
      <c r="B15" s="1" t="s">
        <v>8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6">
        <f t="shared" si="2"/>
        <v>0</v>
      </c>
    </row>
    <row r="16" spans="2:16" s="2" customFormat="1" ht="21.95" customHeight="1">
      <c r="B16" s="1" t="s">
        <v>9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">
        <f t="shared" si="2"/>
        <v>0</v>
      </c>
    </row>
    <row r="17" spans="2:15" s="2" customFormat="1" ht="32.1" customHeight="1">
      <c r="B17" s="6" t="s">
        <v>10</v>
      </c>
      <c r="C17" s="27">
        <f>SUM(C10,C12:C16,(C11*-1))</f>
        <v>2500</v>
      </c>
      <c r="D17" s="28">
        <f t="shared" ref="D17:N17" si="3">SUM(D10,D12:D16,(D11*-1))</f>
        <v>3000</v>
      </c>
      <c r="E17" s="28">
        <f t="shared" si="3"/>
        <v>3400</v>
      </c>
      <c r="F17" s="28">
        <f t="shared" si="3"/>
        <v>3000</v>
      </c>
      <c r="G17" s="28">
        <f t="shared" si="3"/>
        <v>14000</v>
      </c>
      <c r="H17" s="28">
        <f t="shared" si="3"/>
        <v>6000</v>
      </c>
      <c r="I17" s="28">
        <f t="shared" si="3"/>
        <v>3000</v>
      </c>
      <c r="J17" s="28">
        <f t="shared" si="3"/>
        <v>2800</v>
      </c>
      <c r="K17" s="28">
        <f t="shared" si="3"/>
        <v>3500</v>
      </c>
      <c r="L17" s="28">
        <f t="shared" si="3"/>
        <v>4000</v>
      </c>
      <c r="M17" s="28">
        <f t="shared" si="3"/>
        <v>3800</v>
      </c>
      <c r="N17" s="28">
        <f t="shared" si="3"/>
        <v>4200</v>
      </c>
      <c r="O17" s="29">
        <f>SUM(O10:O16)</f>
        <v>53600</v>
      </c>
    </row>
    <row r="18" spans="2:15" s="2" customFormat="1" ht="32.1" customHeight="1">
      <c r="B18" s="6" t="s">
        <v>11</v>
      </c>
      <c r="C18" s="30">
        <f t="shared" ref="C18:N18" si="4">(C6+C17)</f>
        <v>12500</v>
      </c>
      <c r="D18" s="31">
        <f t="shared" si="4"/>
        <v>11050</v>
      </c>
      <c r="E18" s="31">
        <f t="shared" si="4"/>
        <v>12750</v>
      </c>
      <c r="F18" s="31">
        <f t="shared" si="4"/>
        <v>3890</v>
      </c>
      <c r="G18" s="31">
        <f t="shared" si="4"/>
        <v>16190</v>
      </c>
      <c r="H18" s="31">
        <f t="shared" si="4"/>
        <v>19590</v>
      </c>
      <c r="I18" s="31">
        <f t="shared" si="4"/>
        <v>16790</v>
      </c>
      <c r="J18" s="31">
        <f t="shared" si="4"/>
        <v>18090</v>
      </c>
      <c r="K18" s="31">
        <f t="shared" si="4"/>
        <v>19910</v>
      </c>
      <c r="L18" s="31">
        <f t="shared" si="4"/>
        <v>18360</v>
      </c>
      <c r="M18" s="31">
        <f t="shared" si="4"/>
        <v>20360</v>
      </c>
      <c r="N18" s="31">
        <f t="shared" si="4"/>
        <v>22980</v>
      </c>
      <c r="O18" s="32"/>
    </row>
    <row r="19" spans="2:15" ht="9" customHeight="1"/>
    <row r="20" spans="2:15" ht="21.95" customHeight="1">
      <c r="B20" s="11" t="s">
        <v>12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2:15" ht="9" customHeight="1"/>
    <row r="22" spans="2:15" s="2" customFormat="1" ht="21.95" customHeight="1">
      <c r="B22" s="1" t="s">
        <v>13</v>
      </c>
      <c r="C22" s="33">
        <v>3000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24">
        <f t="shared" ref="O22:O53" si="5">SUM(C22:N22)</f>
        <v>3000</v>
      </c>
    </row>
    <row r="23" spans="2:15" s="2" customFormat="1" ht="21.95" customHeight="1">
      <c r="B23" s="1" t="s">
        <v>14</v>
      </c>
      <c r="C23" s="25">
        <v>250</v>
      </c>
      <c r="D23" s="25">
        <v>300</v>
      </c>
      <c r="E23" s="25">
        <v>360</v>
      </c>
      <c r="F23" s="25">
        <v>300</v>
      </c>
      <c r="G23" s="25">
        <v>1400</v>
      </c>
      <c r="H23" s="25">
        <v>400</v>
      </c>
      <c r="I23" s="25">
        <v>300</v>
      </c>
      <c r="J23" s="25">
        <v>280</v>
      </c>
      <c r="K23" s="25">
        <v>350</v>
      </c>
      <c r="L23" s="25">
        <v>400</v>
      </c>
      <c r="M23" s="25">
        <v>380</v>
      </c>
      <c r="N23" s="25">
        <v>420</v>
      </c>
      <c r="O23" s="26">
        <f t="shared" si="5"/>
        <v>5140</v>
      </c>
    </row>
    <row r="24" spans="2:15" s="2" customFormat="1" ht="21.95" customHeight="1">
      <c r="B24" s="1" t="s">
        <v>15</v>
      </c>
      <c r="C24" s="33"/>
      <c r="D24" s="33">
        <v>200</v>
      </c>
      <c r="E24" s="33"/>
      <c r="F24" s="33">
        <v>200</v>
      </c>
      <c r="G24" s="33"/>
      <c r="H24" s="33">
        <v>200</v>
      </c>
      <c r="I24" s="33"/>
      <c r="J24" s="33">
        <v>200</v>
      </c>
      <c r="K24" s="33"/>
      <c r="L24" s="33">
        <v>200</v>
      </c>
      <c r="M24" s="33"/>
      <c r="N24" s="33">
        <v>200</v>
      </c>
      <c r="O24" s="26">
        <f t="shared" si="5"/>
        <v>1200</v>
      </c>
    </row>
    <row r="25" spans="2:15" s="2" customFormat="1" ht="21.95" customHeight="1">
      <c r="B25" s="1" t="s">
        <v>16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6">
        <f t="shared" si="5"/>
        <v>0</v>
      </c>
    </row>
    <row r="26" spans="2:15" s="2" customFormat="1" ht="21.95" customHeight="1">
      <c r="B26" s="1" t="s">
        <v>17</v>
      </c>
      <c r="C26" s="33"/>
      <c r="D26" s="33"/>
      <c r="E26" s="33">
        <v>4000</v>
      </c>
      <c r="F26" s="33"/>
      <c r="G26" s="33"/>
      <c r="H26" s="33">
        <v>4000</v>
      </c>
      <c r="I26" s="33"/>
      <c r="J26" s="33"/>
      <c r="K26" s="33">
        <v>4000</v>
      </c>
      <c r="L26" s="33"/>
      <c r="M26" s="33"/>
      <c r="N26" s="33">
        <v>4000</v>
      </c>
      <c r="O26" s="26">
        <f t="shared" si="5"/>
        <v>16000</v>
      </c>
    </row>
    <row r="27" spans="2:15" s="2" customFormat="1" ht="21.95" customHeight="1">
      <c r="B27" s="1" t="s">
        <v>18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6">
        <f t="shared" si="5"/>
        <v>0</v>
      </c>
    </row>
    <row r="28" spans="2:15" s="2" customFormat="1" ht="21.95" customHeight="1">
      <c r="B28" s="1" t="s">
        <v>19</v>
      </c>
      <c r="C28" s="33">
        <v>1200</v>
      </c>
      <c r="D28" s="33">
        <v>1200</v>
      </c>
      <c r="E28" s="33">
        <v>7500</v>
      </c>
      <c r="F28" s="33">
        <v>1200</v>
      </c>
      <c r="G28" s="33">
        <v>1200</v>
      </c>
      <c r="H28" s="33">
        <v>1200</v>
      </c>
      <c r="I28" s="33">
        <v>1200</v>
      </c>
      <c r="J28" s="33">
        <v>1200</v>
      </c>
      <c r="K28" s="33">
        <v>1200</v>
      </c>
      <c r="L28" s="33">
        <v>1200</v>
      </c>
      <c r="M28" s="33">
        <v>1200</v>
      </c>
      <c r="N28" s="33">
        <v>1200</v>
      </c>
      <c r="O28" s="26">
        <f t="shared" si="5"/>
        <v>20700</v>
      </c>
    </row>
    <row r="29" spans="2:15" s="2" customFormat="1" ht="21.95" customHeight="1">
      <c r="B29" s="1" t="s">
        <v>20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6">
        <f t="shared" si="5"/>
        <v>0</v>
      </c>
    </row>
    <row r="30" spans="2:15" s="2" customFormat="1" ht="21.95" customHeight="1">
      <c r="B30" s="1" t="s">
        <v>21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26">
        <f t="shared" si="5"/>
        <v>0</v>
      </c>
    </row>
    <row r="31" spans="2:15" s="2" customFormat="1" ht="21.95" customHeight="1">
      <c r="B31" s="1" t="s">
        <v>22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6">
        <f t="shared" si="5"/>
        <v>0</v>
      </c>
    </row>
    <row r="32" spans="2:15" s="2" customFormat="1" ht="21.95" customHeight="1">
      <c r="B32" s="1" t="s">
        <v>18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26">
        <f t="shared" si="5"/>
        <v>0</v>
      </c>
    </row>
    <row r="33" spans="2:15" s="2" customFormat="1" ht="21.95" customHeight="1">
      <c r="B33" s="1" t="s">
        <v>23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6">
        <f t="shared" si="5"/>
        <v>0</v>
      </c>
    </row>
    <row r="34" spans="2:15" s="2" customFormat="1" ht="21.95" customHeight="1">
      <c r="B34" s="1" t="s">
        <v>24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26">
        <f t="shared" si="5"/>
        <v>0</v>
      </c>
    </row>
    <row r="35" spans="2:15" s="2" customFormat="1" ht="21.95" customHeight="1">
      <c r="B35" s="1" t="s">
        <v>25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6">
        <f t="shared" si="5"/>
        <v>0</v>
      </c>
    </row>
    <row r="36" spans="2:15" s="2" customFormat="1" ht="21.95" customHeight="1">
      <c r="B36" s="1" t="s">
        <v>26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26">
        <f t="shared" si="5"/>
        <v>0</v>
      </c>
    </row>
    <row r="37" spans="2:15" s="2" customFormat="1" ht="21.95" customHeight="1">
      <c r="B37" s="1" t="s">
        <v>27</v>
      </c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6">
        <f t="shared" si="5"/>
        <v>0</v>
      </c>
    </row>
    <row r="38" spans="2:15" s="2" customFormat="1" ht="21.95" customHeight="1">
      <c r="B38" s="1" t="s">
        <v>28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26">
        <f t="shared" si="5"/>
        <v>0</v>
      </c>
    </row>
    <row r="39" spans="2:15" s="2" customFormat="1" ht="21.95" customHeight="1">
      <c r="B39" s="1" t="s">
        <v>29</v>
      </c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6">
        <f t="shared" si="5"/>
        <v>0</v>
      </c>
    </row>
    <row r="40" spans="2:15" s="2" customFormat="1" ht="21.95" customHeight="1">
      <c r="B40" s="1" t="s">
        <v>30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26">
        <f t="shared" si="5"/>
        <v>0</v>
      </c>
    </row>
    <row r="41" spans="2:15" s="2" customFormat="1" ht="21.95" customHeight="1">
      <c r="B41" s="1" t="s">
        <v>31</v>
      </c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>
        <f t="shared" si="5"/>
        <v>0</v>
      </c>
    </row>
    <row r="42" spans="2:15" s="2" customFormat="1" ht="21.95" customHeight="1">
      <c r="B42" s="1" t="s">
        <v>32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26">
        <f t="shared" si="5"/>
        <v>0</v>
      </c>
    </row>
    <row r="43" spans="2:15" s="2" customFormat="1" ht="21.95" customHeight="1">
      <c r="B43" s="1" t="s">
        <v>33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6">
        <f t="shared" si="5"/>
        <v>0</v>
      </c>
    </row>
    <row r="44" spans="2:15" s="2" customFormat="1" ht="21.95" customHeight="1">
      <c r="B44" s="1" t="s">
        <v>33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26">
        <f t="shared" si="5"/>
        <v>0</v>
      </c>
    </row>
    <row r="45" spans="2:15" s="2" customFormat="1" ht="21.95" customHeight="1">
      <c r="B45" s="1" t="s">
        <v>33</v>
      </c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6">
        <f t="shared" si="5"/>
        <v>0</v>
      </c>
    </row>
    <row r="46" spans="2:15" s="2" customFormat="1" ht="21.95" customHeight="1">
      <c r="B46" s="1" t="s">
        <v>34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26">
        <f t="shared" si="5"/>
        <v>0</v>
      </c>
    </row>
    <row r="47" spans="2:15" s="2" customFormat="1" ht="30" customHeight="1">
      <c r="B47" s="6" t="s">
        <v>35</v>
      </c>
      <c r="C47" s="34">
        <f t="shared" ref="C47:N47" si="6">SUM(C22:C46)</f>
        <v>4450</v>
      </c>
      <c r="D47" s="35">
        <f t="shared" si="6"/>
        <v>1700</v>
      </c>
      <c r="E47" s="35">
        <f t="shared" si="6"/>
        <v>11860</v>
      </c>
      <c r="F47" s="35">
        <f t="shared" si="6"/>
        <v>1700</v>
      </c>
      <c r="G47" s="35">
        <f t="shared" si="6"/>
        <v>2600</v>
      </c>
      <c r="H47" s="35">
        <f t="shared" si="6"/>
        <v>5800</v>
      </c>
      <c r="I47" s="35">
        <f t="shared" si="6"/>
        <v>1500</v>
      </c>
      <c r="J47" s="35">
        <f t="shared" si="6"/>
        <v>1680</v>
      </c>
      <c r="K47" s="35">
        <f t="shared" si="6"/>
        <v>5550</v>
      </c>
      <c r="L47" s="35">
        <f t="shared" si="6"/>
        <v>1800</v>
      </c>
      <c r="M47" s="35">
        <f t="shared" si="6"/>
        <v>1580</v>
      </c>
      <c r="N47" s="35">
        <f t="shared" si="6"/>
        <v>5820</v>
      </c>
      <c r="O47" s="32">
        <f t="shared" si="5"/>
        <v>46040</v>
      </c>
    </row>
    <row r="48" spans="2:15" ht="9" customHeight="1"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</row>
    <row r="49" spans="2:15" s="2" customFormat="1" ht="21.95" customHeight="1">
      <c r="B49" s="1" t="s">
        <v>36</v>
      </c>
      <c r="C49" s="37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9">
        <f t="shared" si="5"/>
        <v>0</v>
      </c>
    </row>
    <row r="50" spans="2:15" s="2" customFormat="1" ht="21.95" customHeight="1">
      <c r="B50" s="1" t="s">
        <v>37</v>
      </c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6">
        <f t="shared" si="5"/>
        <v>0</v>
      </c>
    </row>
    <row r="51" spans="2:15" s="2" customFormat="1" ht="21.95" customHeight="1">
      <c r="B51" s="1" t="s">
        <v>38</v>
      </c>
      <c r="C51" s="40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41">
        <f t="shared" si="5"/>
        <v>0</v>
      </c>
    </row>
    <row r="52" spans="2:15" s="2" customFormat="1" ht="21.95" customHeight="1">
      <c r="B52" s="1" t="s">
        <v>39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6">
        <f t="shared" si="5"/>
        <v>0</v>
      </c>
    </row>
    <row r="53" spans="2:15" s="2" customFormat="1" ht="21.95" customHeight="1">
      <c r="B53" s="1" t="s">
        <v>40</v>
      </c>
      <c r="C53" s="40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41">
        <f t="shared" si="5"/>
        <v>0</v>
      </c>
    </row>
    <row r="54" spans="2:15" s="2" customFormat="1" ht="30" customHeight="1">
      <c r="B54" s="6" t="s">
        <v>41</v>
      </c>
      <c r="C54" s="42">
        <f>C47-SUM(C49:C53)</f>
        <v>4450</v>
      </c>
      <c r="D54" s="28">
        <f t="shared" ref="D54:N54" si="7">D47-SUM(D49:D53)</f>
        <v>1700</v>
      </c>
      <c r="E54" s="28">
        <f t="shared" si="7"/>
        <v>11860</v>
      </c>
      <c r="F54" s="28">
        <f t="shared" si="7"/>
        <v>1700</v>
      </c>
      <c r="G54" s="28">
        <f t="shared" si="7"/>
        <v>2600</v>
      </c>
      <c r="H54" s="28">
        <f t="shared" si="7"/>
        <v>5800</v>
      </c>
      <c r="I54" s="28">
        <f t="shared" si="7"/>
        <v>1500</v>
      </c>
      <c r="J54" s="28">
        <f t="shared" si="7"/>
        <v>1680</v>
      </c>
      <c r="K54" s="28">
        <f t="shared" si="7"/>
        <v>5550</v>
      </c>
      <c r="L54" s="28">
        <f t="shared" si="7"/>
        <v>1800</v>
      </c>
      <c r="M54" s="28">
        <f t="shared" si="7"/>
        <v>1580</v>
      </c>
      <c r="N54" s="28">
        <f t="shared" si="7"/>
        <v>5820</v>
      </c>
      <c r="O54" s="43">
        <f>SUM(O47,O49:O53)</f>
        <v>46040</v>
      </c>
    </row>
    <row r="55" spans="2:15" s="2" customFormat="1" ht="30" customHeight="1">
      <c r="B55" s="6" t="s">
        <v>42</v>
      </c>
      <c r="C55" s="44">
        <f t="shared" ref="C55:N55" si="8">(C18-C54)</f>
        <v>8050</v>
      </c>
      <c r="D55" s="45">
        <f t="shared" si="8"/>
        <v>9350</v>
      </c>
      <c r="E55" s="45">
        <f t="shared" si="8"/>
        <v>890</v>
      </c>
      <c r="F55" s="45">
        <f t="shared" si="8"/>
        <v>2190</v>
      </c>
      <c r="G55" s="45">
        <f t="shared" si="8"/>
        <v>13590</v>
      </c>
      <c r="H55" s="45">
        <f t="shared" si="8"/>
        <v>13790</v>
      </c>
      <c r="I55" s="45">
        <f t="shared" si="8"/>
        <v>15290</v>
      </c>
      <c r="J55" s="45">
        <f t="shared" si="8"/>
        <v>16410</v>
      </c>
      <c r="K55" s="45">
        <f t="shared" si="8"/>
        <v>14360</v>
      </c>
      <c r="L55" s="45">
        <f t="shared" si="8"/>
        <v>16560</v>
      </c>
      <c r="M55" s="45">
        <f t="shared" si="8"/>
        <v>18780</v>
      </c>
      <c r="N55" s="45">
        <f t="shared" si="8"/>
        <v>17160</v>
      </c>
      <c r="O55" s="46"/>
    </row>
    <row r="57" spans="2:15" ht="21.95" customHeight="1">
      <c r="B57" s="11" t="s">
        <v>43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2:15" ht="9" customHeight="1"/>
    <row r="59" spans="2:15" s="2" customFormat="1" ht="21.95" customHeight="1">
      <c r="B59" s="1" t="s">
        <v>44</v>
      </c>
      <c r="C59" s="47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9"/>
      <c r="O59" s="50"/>
    </row>
    <row r="60" spans="2:15" s="2" customFormat="1" ht="21.95" customHeight="1">
      <c r="B60" s="1" t="s">
        <v>45</v>
      </c>
      <c r="C60" s="51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52"/>
    </row>
    <row r="61" spans="2:15" s="2" customFormat="1" ht="21.95" customHeight="1">
      <c r="B61" s="1" t="s">
        <v>46</v>
      </c>
      <c r="C61" s="5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54"/>
      <c r="O61" s="55"/>
    </row>
    <row r="62" spans="2:15" s="2" customFormat="1" ht="21.95" customHeight="1">
      <c r="B62" s="1" t="s">
        <v>47</v>
      </c>
      <c r="C62" s="51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52"/>
    </row>
    <row r="63" spans="2:15" s="2" customFormat="1" ht="21.95" customHeight="1">
      <c r="B63" s="1" t="s">
        <v>48</v>
      </c>
      <c r="C63" s="5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54"/>
      <c r="O63" s="55"/>
    </row>
    <row r="64" spans="2:15" s="2" customFormat="1" ht="21.95" customHeight="1">
      <c r="B64" s="1" t="s">
        <v>49</v>
      </c>
      <c r="C64" s="56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8"/>
    </row>
  </sheetData>
  <mergeCells count="1">
    <mergeCell ref="O5:O6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Voer retouren en vergoedingen in als een positief getal" sqref="C11:N11" xr:uid="{00000000-0002-0000-0000-000000000000}"/>
    <dataValidation allowBlank="1" showInputMessage="1" showErrorMessage="1" prompt="Voer verzekeringskosten in zoals aansprakelijkheidsverzekering en brandverzekering" sqref="C26:N26" xr:uid="{00000000-0002-0000-0000-000001000000}"/>
    <dataValidation allowBlank="1" showInputMessage="1" showErrorMessage="1" prompt="Voer materialen en goederen in die zijn inbegrepen bij de kosten van verkochte goederen (COGS)" sqref="C28:N28" xr:uid="{00000000-0002-0000-0000-000002000000}"/>
    <dataValidation allowBlank="1" showInputMessage="1" showErrorMessage="1" prompt="Voer goederen in die niet zijn inbegrepen bij de kosten van verkochte goederen (COGS)" sqref="C38:N38" xr:uid="{00000000-0002-0000-0000-000003000000}"/>
    <dataValidation allowBlank="1" showInputMessage="1" showErrorMessage="1" promptTitle="Sjabloon voor cashflowprognose" prompt="_x000a_Voer uw bedrijfsnaam, beginbedrag in contanten, begindatum en een waarschuwing bij een minimumkassaldo in._x000a__x000a_Voer de waarden in voor uw Kasontvangsten en Kasuitgaven voor elke maand._x000a_" sqref="A1" xr:uid="{00000000-0002-0000-0000-000004000000}"/>
    <dataValidation allowBlank="1" showInputMessage="1" showErrorMessage="1" prompt="Voer de beginhoeveelheid aan contanten op de begindatum in" sqref="C3" xr:uid="{00000000-0002-0000-0000-000005000000}"/>
    <dataValidation allowBlank="1" showInputMessage="1" showErrorMessage="1" prompt="Voer een begindatum in vanaf wanneer een prognoseplanning wordt gestart" sqref="F3" xr:uid="{00000000-0002-0000-0000-000006000000}"/>
    <dataValidation allowBlank="1" showInputMessage="1" showErrorMessage="1" prompt="Voer een waarschuwing voor een minimumsaldo in. In de sjabloon wordt het kassaldo gemarkeerd wanneer dit onder de waarschuwing voor het minimumsaldo is." sqref="J3" xr:uid="{00000000-0002-0000-0000-000007000000}"/>
    <dataValidation allowBlank="1" showInputMessage="1" showErrorMessage="1" prompt="Voer de kasontvangsten voor elke maand in._x000a__x000a_Voer de waarden voor Retouren en vergoedingen als positieve getallen in._x000a_" sqref="B8" xr:uid="{00000000-0002-0000-0000-000008000000}"/>
    <dataValidation allowBlank="1" showInputMessage="1" showErrorMessage="1" prompt="Voer de kasuitgaven voor elke maand in_x000a_" sqref="B20" xr:uid="{00000000-0002-0000-0000-000009000000}"/>
    <dataValidation allowBlank="1" showInputMessage="1" showErrorMessage="1" prompt="Voer de operationele waarden in die u voor elke maand wilt bijhouden" sqref="B57" xr:uid="{00000000-0002-0000-0000-00000A000000}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19.88671875" style="13" bestFit="1" customWidth="1"/>
    <col min="14" max="14" width="14.21875" style="13" bestFit="1" customWidth="1"/>
    <col min="15" max="15" width="11.44140625" style="13" bestFit="1" customWidth="1"/>
    <col min="16" max="16384" width="8.88671875" style="10"/>
  </cols>
  <sheetData>
    <row r="1" spans="2:15" ht="116.25" customHeight="1">
      <c r="B1" s="9"/>
      <c r="E1" s="8"/>
      <c r="F1" s="8"/>
      <c r="G1" s="8"/>
      <c r="H1" s="8"/>
      <c r="I1" s="8"/>
      <c r="J1" s="8"/>
      <c r="K1" s="8"/>
      <c r="L1" s="8" t="s">
        <v>53</v>
      </c>
      <c r="M1" s="8"/>
      <c r="N1" s="8"/>
      <c r="O1" s="8"/>
    </row>
    <row r="2" spans="2:15" ht="32.1" customHeight="1"/>
    <row r="3" spans="2:15" ht="32.1" customHeight="1">
      <c r="B3" s="14" t="s">
        <v>54</v>
      </c>
      <c r="C3" s="15" t="s">
        <v>55</v>
      </c>
      <c r="M3" s="16" t="str">
        <f>B3</f>
        <v>Maand</v>
      </c>
      <c r="N3" s="16" t="s">
        <v>56</v>
      </c>
      <c r="O3" s="16" t="s">
        <v>57</v>
      </c>
    </row>
    <row r="4" spans="2:15" s="2" customFormat="1" ht="21.95" customHeight="1">
      <c r="B4" s="59">
        <f ca="1">Cashflowprognose!C5</f>
        <v>43770</v>
      </c>
      <c r="C4" s="63">
        <f>Cashflowprognose!C6</f>
        <v>10000</v>
      </c>
      <c r="D4" s="8"/>
      <c r="M4" s="68">
        <f t="shared" ref="M4:M15" ca="1" si="0">B4</f>
        <v>43770</v>
      </c>
      <c r="N4" s="69">
        <f t="shared" ref="N4:N15" si="1">IF(C4&lt;Cash_Minimum,0,C4)</f>
        <v>10000</v>
      </c>
      <c r="O4" s="69">
        <f t="shared" ref="O4:O15" si="2">IF(C4&lt;Cash_Minimum,C4,0)</f>
        <v>0</v>
      </c>
    </row>
    <row r="5" spans="2:15" s="2" customFormat="1" ht="21.95" customHeight="1">
      <c r="B5" s="60">
        <f ca="1">Cashflowprognose!D5</f>
        <v>43800</v>
      </c>
      <c r="C5" s="64">
        <f>Cashflowprognose!D6</f>
        <v>8050</v>
      </c>
      <c r="D5" s="8"/>
      <c r="M5" s="68">
        <f t="shared" ca="1" si="0"/>
        <v>43800</v>
      </c>
      <c r="N5" s="69">
        <f t="shared" si="1"/>
        <v>8050</v>
      </c>
      <c r="O5" s="69">
        <f t="shared" si="2"/>
        <v>0</v>
      </c>
    </row>
    <row r="6" spans="2:15" s="2" customFormat="1" ht="21.95" customHeight="1">
      <c r="B6" s="61">
        <f ca="1">Cashflowprognose!E5</f>
        <v>43831</v>
      </c>
      <c r="C6" s="65">
        <f>Cashflowprognose!E6</f>
        <v>9350</v>
      </c>
      <c r="D6" s="8"/>
      <c r="M6" s="68">
        <f t="shared" ca="1" si="0"/>
        <v>43831</v>
      </c>
      <c r="N6" s="69">
        <f t="shared" si="1"/>
        <v>9350</v>
      </c>
      <c r="O6" s="69">
        <f t="shared" si="2"/>
        <v>0</v>
      </c>
    </row>
    <row r="7" spans="2:15" s="2" customFormat="1" ht="21.95" customHeight="1">
      <c r="B7" s="60">
        <f ca="1">Cashflowprognose!F5</f>
        <v>43862</v>
      </c>
      <c r="C7" s="64">
        <f>Cashflowprognose!F6</f>
        <v>890</v>
      </c>
      <c r="D7" s="8"/>
      <c r="M7" s="68">
        <f t="shared" ca="1" si="0"/>
        <v>43862</v>
      </c>
      <c r="N7" s="69">
        <f t="shared" si="1"/>
        <v>0</v>
      </c>
      <c r="O7" s="69">
        <f t="shared" si="2"/>
        <v>890</v>
      </c>
    </row>
    <row r="8" spans="2:15" s="2" customFormat="1" ht="21.95" customHeight="1">
      <c r="B8" s="61">
        <f ca="1">Cashflowprognose!G5</f>
        <v>43891</v>
      </c>
      <c r="C8" s="65">
        <f>Cashflowprognose!G6</f>
        <v>2190</v>
      </c>
      <c r="D8" s="8"/>
      <c r="M8" s="68">
        <f t="shared" ca="1" si="0"/>
        <v>43891</v>
      </c>
      <c r="N8" s="69">
        <f t="shared" si="1"/>
        <v>2190</v>
      </c>
      <c r="O8" s="69">
        <f t="shared" si="2"/>
        <v>0</v>
      </c>
    </row>
    <row r="9" spans="2:15" s="2" customFormat="1" ht="21.95" customHeight="1">
      <c r="B9" s="60">
        <f ca="1">Cashflowprognose!H5</f>
        <v>43922</v>
      </c>
      <c r="C9" s="64">
        <f>Cashflowprognose!H6</f>
        <v>13590</v>
      </c>
      <c r="D9" s="8"/>
      <c r="M9" s="68">
        <f t="shared" ca="1" si="0"/>
        <v>43922</v>
      </c>
      <c r="N9" s="69">
        <f t="shared" si="1"/>
        <v>13590</v>
      </c>
      <c r="O9" s="69">
        <f t="shared" si="2"/>
        <v>0</v>
      </c>
    </row>
    <row r="10" spans="2:15" s="2" customFormat="1" ht="21.95" customHeight="1">
      <c r="B10" s="61">
        <f ca="1">Cashflowprognose!I5</f>
        <v>43952</v>
      </c>
      <c r="C10" s="65">
        <f>Cashflowprognose!I6</f>
        <v>13790</v>
      </c>
      <c r="D10" s="8"/>
      <c r="M10" s="68">
        <f t="shared" ca="1" si="0"/>
        <v>43952</v>
      </c>
      <c r="N10" s="69">
        <f t="shared" si="1"/>
        <v>13790</v>
      </c>
      <c r="O10" s="69">
        <f t="shared" si="2"/>
        <v>0</v>
      </c>
    </row>
    <row r="11" spans="2:15" s="2" customFormat="1" ht="21.95" customHeight="1">
      <c r="B11" s="60">
        <f ca="1">Cashflowprognose!J5</f>
        <v>43983</v>
      </c>
      <c r="C11" s="64">
        <f>Cashflowprognose!J6</f>
        <v>15290</v>
      </c>
      <c r="D11" s="8"/>
      <c r="M11" s="68">
        <f t="shared" ca="1" si="0"/>
        <v>43983</v>
      </c>
      <c r="N11" s="69">
        <f t="shared" si="1"/>
        <v>15290</v>
      </c>
      <c r="O11" s="69">
        <f t="shared" si="2"/>
        <v>0</v>
      </c>
    </row>
    <row r="12" spans="2:15" s="2" customFormat="1" ht="21.95" customHeight="1">
      <c r="B12" s="61">
        <f ca="1">Cashflowprognose!K5</f>
        <v>44013</v>
      </c>
      <c r="C12" s="65">
        <f>Cashflowprognose!K6</f>
        <v>16410</v>
      </c>
      <c r="D12" s="8"/>
      <c r="M12" s="68">
        <f t="shared" ca="1" si="0"/>
        <v>44013</v>
      </c>
      <c r="N12" s="69">
        <f t="shared" si="1"/>
        <v>16410</v>
      </c>
      <c r="O12" s="69">
        <f t="shared" si="2"/>
        <v>0</v>
      </c>
    </row>
    <row r="13" spans="2:15" s="2" customFormat="1" ht="21.95" customHeight="1">
      <c r="B13" s="60">
        <f ca="1">Cashflowprognose!L5</f>
        <v>44044</v>
      </c>
      <c r="C13" s="64">
        <f>Cashflowprognose!L6</f>
        <v>14360</v>
      </c>
      <c r="D13" s="8"/>
      <c r="M13" s="68">
        <f t="shared" ca="1" si="0"/>
        <v>44044</v>
      </c>
      <c r="N13" s="69">
        <f t="shared" si="1"/>
        <v>14360</v>
      </c>
      <c r="O13" s="69">
        <f t="shared" si="2"/>
        <v>0</v>
      </c>
    </row>
    <row r="14" spans="2:15" s="2" customFormat="1" ht="21.95" customHeight="1">
      <c r="B14" s="61">
        <f ca="1">Cashflowprognose!M5</f>
        <v>44075</v>
      </c>
      <c r="C14" s="65">
        <f>Cashflowprognose!M6</f>
        <v>16560</v>
      </c>
      <c r="D14" s="8"/>
      <c r="M14" s="68">
        <f t="shared" ca="1" si="0"/>
        <v>44075</v>
      </c>
      <c r="N14" s="69">
        <f t="shared" si="1"/>
        <v>16560</v>
      </c>
      <c r="O14" s="69">
        <f t="shared" si="2"/>
        <v>0</v>
      </c>
    </row>
    <row r="15" spans="2:15" s="2" customFormat="1" ht="21.95" customHeight="1">
      <c r="B15" s="62">
        <f ca="1">Cashflowprognose!N5</f>
        <v>44105</v>
      </c>
      <c r="C15" s="66">
        <f>Cashflowprognose!N6</f>
        <v>18780</v>
      </c>
      <c r="D15" s="8"/>
      <c r="M15" s="68">
        <f t="shared" ca="1" si="0"/>
        <v>44105</v>
      </c>
      <c r="N15" s="69">
        <f t="shared" si="1"/>
        <v>18780</v>
      </c>
      <c r="O15" s="69">
        <f t="shared" si="2"/>
        <v>0</v>
      </c>
    </row>
  </sheetData>
  <phoneticPr fontId="5" type="noConversion"/>
  <dataValidations count="1">
    <dataValidation allowBlank="1" showInputMessage="1" showErrorMessage="1" prompt="Op dit tabblad worden de gegevens van het tabblad Cashflowprognose automatisch ingevuld. De prognose wordt samengevat in een tabel en een grafiek." sqref="A1" xr:uid="{00000000-0002-0000-0100-000000000000}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Cashflowprognose</vt:lpstr>
      <vt:lpstr>Cashflowgrafiek</vt:lpstr>
      <vt:lpstr>Cashflowgrafiek!Afdrukbereik</vt:lpstr>
      <vt:lpstr>Cash_Minimum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2019-10-21T08:23:00Z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