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nl-NL\"/>
    </mc:Choice>
  </mc:AlternateContent>
  <xr:revisionPtr revIDLastSave="0" documentId="13_ncr:20001_{3C721FA8-2797-4556-BDD9-C4AD6497F4C4}" xr6:coauthVersionLast="43" xr6:coauthVersionMax="43" xr10:uidLastSave="{00000000-0000-0000-0000-000000000000}"/>
  <bookViews>
    <workbookView xWindow="-120" yWindow="-120" windowWidth="28950" windowHeight="16110" xr2:uid="{00000000-000D-0000-FFFF-FFFF00000000}"/>
  </bookViews>
  <sheets>
    <sheet name="Financieel verslag" sheetId="3" r:id="rId1"/>
    <sheet name="Invoer financiële gegevens" sheetId="1" r:id="rId2"/>
    <sheet name="Key Metric Settings" sheetId="4" r:id="rId3"/>
    <sheet name="Berekeningen" sheetId="2" state="hidden" r:id="rId4"/>
  </sheets>
  <definedNames>
    <definedName name="_xlnm.Print_Area" localSheetId="0">'Financieel verslag'!$A$1:$M$40</definedName>
    <definedName name="Geselecteerd_jaar">'Financieel verslag'!$K$2</definedName>
    <definedName name="Jaren">Berekeningen!$I$6</definedName>
    <definedName name="lstMetrics">OFFSET('Invoer financiële gegevens'!$B$6:$B$30,0,0,COUNTA('Invoer financiële gegevens'!$B$6:$B$30))</definedName>
    <definedName name="lstYears">OFFSET('Invoer financiële gegevens'!$B$5:$I$5,0,1,1,COUNTA('Invoer financiële gegevens'!$B$5:$I$5)-1)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 l="1"/>
  <c r="D7" i="4"/>
  <c r="D8" i="4"/>
  <c r="D9" i="4"/>
  <c r="D5" i="4"/>
  <c r="E15" i="3"/>
  <c r="D15" i="3"/>
  <c r="D5" i="1" l="1"/>
  <c r="C5" i="1" l="1"/>
  <c r="E5" i="1"/>
  <c r="F5" i="1"/>
  <c r="G5" i="1"/>
  <c r="H5" i="1"/>
  <c r="I5" i="1"/>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B32" i="3"/>
  <c r="E32" i="3" s="1"/>
  <c r="F7" i="3"/>
  <c r="B35" i="3"/>
  <c r="E35" i="3" s="1"/>
  <c r="B7" i="3" l="1"/>
  <c r="E38" i="2"/>
  <c r="H7" i="3"/>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<sst xmlns="http://schemas.openxmlformats.org/spreadsheetml/2006/main" count="43" uniqueCount="37">
  <si>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FINANCIEEL JAARVERSLAG</t>
  </si>
  <si>
    <t>UW BEDRIJFSNAAM</t>
  </si>
  <si>
    <t>METRISCHE SLEUTELGEGEVENS</t>
  </si>
  <si>
    <t>ALLE METRISCHE GEGEVENS</t>
  </si>
  <si>
    <t>METRISCH GEGEVEN</t>
  </si>
  <si>
    <t>Klik hier om de metrische sleutelgegevens van het verslag te wijzigen</t>
  </si>
  <si>
    <t>Wijzig de onderstaande gegevens niet. Klik hier om financiële gegevens in te voeren</t>
  </si>
  <si>
    <t>% VERANDERING</t>
  </si>
  <si>
    <t>Selecteer het verslagjaar in cel L2</t>
  </si>
  <si>
    <t>Als u gegevens wilt bewerken, selecteert u het blad Invoer financiële gegevens</t>
  </si>
  <si>
    <t>VOER UW FINANCIËLE GEGEVENS IN</t>
  </si>
  <si>
    <t xml:space="preserve"> U KUNT MAXIMAAL 25 METRISCHE SLEUTELGEGEVENS DEFINIËREN VOOR 7 JAAR</t>
  </si>
  <si>
    <t>Tik hier om het financiële verslag te bekijken</t>
  </si>
  <si>
    <t>NAAM METRISCH GEGEVEN</t>
  </si>
  <si>
    <t>OPBRENGSTEN</t>
  </si>
  <si>
    <t>BEDRIJFSKOSTEN</t>
  </si>
  <si>
    <t>BEDRIJFSWINST</t>
  </si>
  <si>
    <t>AFSCHRIJVING</t>
  </si>
  <si>
    <t>RENTE</t>
  </si>
  <si>
    <t>NETTOWINST</t>
  </si>
  <si>
    <t>BELASTING</t>
  </si>
  <si>
    <t>WINST NA BELASTINGEN</t>
  </si>
  <si>
    <t>METRISCH GEGEVEN 1</t>
  </si>
  <si>
    <t>METRISCH GEGEVEN 2</t>
  </si>
  <si>
    <t>METRISCH GEGEVEN 3</t>
  </si>
  <si>
    <t>METRISCH GEGEVEN 4</t>
  </si>
  <si>
    <t>METRISCH GEGEVEN 5</t>
  </si>
  <si>
    <t>METRISCH GEGEVEN 6</t>
  </si>
  <si>
    <t>DEFINIEER HIER DE METRISCHE SLEUTELGEGEVENS</t>
  </si>
  <si>
    <t xml:space="preserve"> SELECTEER MAXIMAAL 5 METRISCHE SLEUTELGEGEVENS VOOR WEERGAVE BOVEN AAN HET VERSLAG</t>
  </si>
  <si>
    <t xml:space="preserve">  Tik hier om het financiële verslag te bekijken</t>
  </si>
  <si>
    <t>Dit werkblad wordt gebruikt voor de berekeningen in het financiële verslag en moet verborgen blijven.</t>
  </si>
  <si>
    <t>Dit jaar</t>
  </si>
  <si>
    <t>Vorig jaar</t>
  </si>
  <si>
    <t>Positie</t>
  </si>
  <si>
    <t>Metrische sleutelgegevens</t>
  </si>
  <si>
    <t>Alle metrische gegevens (maximaal 25 metrische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</si>
</sst>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8" formatCode="&quot;€&quot;\ #,##0.00;[Red]&quot;€&quot;\ \-#,##0.00"/>
    <numFmt numFmtId="41" formatCode="_ * #,##0_ ;_ * \-#,##0_ ;_ * &quot;-&quot;_ ;_ @_ "/>
    <numFmt numFmtId="43" formatCode="_ * #,##0.00_ ;_ * \-#,##0.00_ ;_ * &quot;-&quot;??_ ;_ @_ "/>
    <numFmt numFmtId="165" formatCode="_ &quot;₹&quot;\ * #,##0_ ;_ &quot;₹&quot;\ * \-#,##0_ ;_ &quot;₹&quot;\ * &quot;-&quot;_ ;_ @_ "/>
    <numFmt numFmtId="166" formatCode="_ &quot;₹&quot;\ * #,##0.00_ ;_ &quot;₹&quot;\ * \-#,##0.00_ ;_ &quot;₹&quot;\ * &quot;-&quot;??_ ;_ @_ "/>
    <numFmt numFmtId="168" formatCode="&quot;€&quot;\ #,##0.00"/>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43" fontId="7" fillId="0" borderId="0" applyFill="0" applyBorder="0" applyAlignment="0" applyProtection="0"/>
    <xf numFmtId="41" fontId="7" fillId="0" borderId="0" applyFill="0" applyBorder="0" applyAlignment="0" applyProtection="0"/>
    <xf numFmtId="166" fontId="7" fillId="0" borderId="0" applyFill="0" applyBorder="0" applyAlignment="0" applyProtection="0"/>
    <xf numFmtId="165"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0" fontId="0" fillId="0" borderId="0" xfId="0" applyBorder="1" applyAlignment="1" applyProtection="1">
      <alignment horizontal="lef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9" fontId="0" fillId="0" borderId="35" xfId="1" applyFont="1" applyFill="1" applyBorder="1" applyAlignment="1">
      <alignment horizontal="center"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0" fillId="0" borderId="11" xfId="0" applyFill="1" applyBorder="1" applyAlignment="1">
      <alignment vertical="center"/>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4" fillId="3" borderId="12" xfId="0" applyFont="1" applyFill="1" applyBorder="1" applyAlignment="1">
      <alignment horizontal="left" vertical="center" indent="1"/>
    </xf>
    <xf numFmtId="0" fontId="0" fillId="0" borderId="35" xfId="0" applyFill="1" applyBorder="1" applyAlignment="1">
      <alignment vertical="center"/>
    </xf>
    <xf numFmtId="0" fontId="0" fillId="0" borderId="36" xfId="0" applyFill="1" applyBorder="1" applyAlignment="1">
      <alignment vertical="center"/>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8" fontId="0" fillId="0" borderId="35" xfId="0" applyNumberFormat="1" applyFill="1" applyBorder="1" applyAlignment="1">
      <alignment vertical="center"/>
    </xf>
    <xf numFmtId="8" fontId="0" fillId="0" borderId="34" xfId="0" applyNumberFormat="1" applyFill="1" applyBorder="1" applyAlignment="1">
      <alignment horizontal="right" vertical="center" indent="2"/>
    </xf>
    <xf numFmtId="8" fontId="0" fillId="0" borderId="11" xfId="0" applyNumberFormat="1" applyFill="1" applyBorder="1" applyAlignment="1">
      <alignment vertical="center"/>
    </xf>
    <xf numFmtId="8" fontId="0" fillId="0" borderId="40" xfId="0" applyNumberFormat="1" applyFill="1" applyBorder="1" applyAlignment="1">
      <alignment horizontal="right" vertical="center" indent="2"/>
    </xf>
    <xf numFmtId="8" fontId="0" fillId="0" borderId="36" xfId="0" applyNumberFormat="1" applyFill="1" applyBorder="1" applyAlignment="1">
      <alignment vertical="center"/>
    </xf>
    <xf numFmtId="8" fontId="0" fillId="0" borderId="39" xfId="0" applyNumberFormat="1" applyFill="1" applyBorder="1" applyAlignment="1">
      <alignment horizontal="right" vertical="center" indent="2"/>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cellXfs>
  <cellStyles count="17">
    <cellStyle name="Gevolgde hyperlink" xfId="10" builtinId="9" customBuiltin="1"/>
    <cellStyle name="Hyperlink" xfId="9" builtinId="8" customBuiltin="1"/>
    <cellStyle name="Komma" xfId="11" builtinId="3" customBuiltin="1"/>
    <cellStyle name="Komma [0]" xfId="12" builtinId="6" customBuiltin="1"/>
    <cellStyle name="Kop 1" xfId="3" builtinId="16" customBuiltin="1"/>
    <cellStyle name="Kop 2" xfId="4" builtinId="17" customBuiltin="1"/>
    <cellStyle name="Kop 3" xfId="8" builtinId="18" customBuiltin="1"/>
    <cellStyle name="Koptekst meetwaarden" xfId="5" xr:uid="{00000000-0005-0000-0000-000009000000}"/>
    <cellStyle name="Notitie" xfId="15" builtinId="10" customBuiltin="1"/>
    <cellStyle name="Percentage metrisch sleutelgegeven" xfId="7" xr:uid="{00000000-0005-0000-0000-00000A000000}"/>
    <cellStyle name="Procent" xfId="1" builtinId="5"/>
    <cellStyle name="Standaard" xfId="0" builtinId="0" customBuiltin="1"/>
    <cellStyle name="Titel" xfId="2" builtinId="15" customBuiltin="1"/>
    <cellStyle name="Totaal" xfId="16" builtinId="25" customBuiltin="1"/>
    <cellStyle name="Valuta" xfId="13" builtinId="4" customBuiltin="1"/>
    <cellStyle name="Valuta [0]" xfId="14" builtinId="7" customBuiltin="1"/>
    <cellStyle name="Waarde metrisch sleutelgegeven" xfId="6" xr:uid="{00000000-0005-0000-0000-00000B000000}"/>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B1:N40"/>
  <sheetViews>
    <sheetView showGridLines="0" tabSelected="1" zoomScaleNormal="100" workbookViewId="0"/>
  </sheetViews>
  <sheetFormatPr defaultRowHeight="30" customHeight="1" x14ac:dyDescent="0.3"/>
  <cols>
    <col min="1" max="1" width="1.625" customWidth="1"/>
    <col min="2" max="2" width="32.375" customWidth="1"/>
    <col min="3" max="3" width="2.625" customWidth="1"/>
    <col min="4" max="4" width="32.375" customWidth="1"/>
    <col min="5" max="5" width="2.625" customWidth="1"/>
    <col min="6" max="6" width="32.375" customWidth="1"/>
    <col min="7" max="7" width="2.625" customWidth="1"/>
    <col min="8" max="8" width="32.375" customWidth="1"/>
    <col min="9" max="9" width="2.625" customWidth="1"/>
    <col min="10" max="10" width="15.625" customWidth="1"/>
    <col min="11" max="11" width="1.75" customWidth="1"/>
    <col min="12" max="12" width="15.625" customWidth="1"/>
    <col min="13" max="13" width="1.625" customWidth="1"/>
    <col min="14" max="14" width="23.875" customWidth="1"/>
    <col min="15" max="15" width="10" customWidth="1"/>
    <col min="16" max="18" width="10"/>
  </cols>
  <sheetData>
    <row r="1" spans="2:14" ht="8.25" customHeight="1" thickBot="1" x14ac:dyDescent="0.35">
      <c r="B1" s="59" t="s">
        <v>0</v>
      </c>
      <c r="C1" s="59"/>
      <c r="D1" s="59"/>
      <c r="E1" s="59"/>
      <c r="F1" s="59"/>
      <c r="G1" s="59"/>
      <c r="H1" s="59"/>
      <c r="I1" s="59"/>
      <c r="J1" s="59"/>
      <c r="K1" s="16"/>
      <c r="L1" s="16"/>
    </row>
    <row r="2" spans="2:14" ht="38.25" customHeight="1" thickBot="1" x14ac:dyDescent="0.35">
      <c r="B2" s="59"/>
      <c r="C2" s="59"/>
      <c r="D2" s="59"/>
      <c r="E2" s="59"/>
      <c r="F2" s="59"/>
      <c r="G2" s="59"/>
      <c r="H2" s="59"/>
      <c r="I2" s="59"/>
      <c r="J2" s="59"/>
      <c r="K2" s="63">
        <v>2018</v>
      </c>
      <c r="L2" s="63"/>
      <c r="N2" s="45" t="s">
        <v>8</v>
      </c>
    </row>
    <row r="3" spans="2:14" ht="63.75" customHeight="1" thickBot="1" x14ac:dyDescent="0.35">
      <c r="B3" s="60" t="s">
        <v>1</v>
      </c>
      <c r="C3" s="60"/>
      <c r="D3" s="60"/>
      <c r="E3" s="60"/>
      <c r="F3" s="60"/>
      <c r="G3" s="60"/>
      <c r="H3" s="60"/>
      <c r="I3" s="60"/>
      <c r="J3" s="60"/>
      <c r="K3" s="60"/>
      <c r="L3" s="60"/>
      <c r="N3" s="45" t="s">
        <v>9</v>
      </c>
    </row>
    <row r="4" spans="2:14" ht="6.75" customHeight="1" thickBot="1" x14ac:dyDescent="0.35">
      <c r="B4" s="61"/>
      <c r="C4" s="61"/>
      <c r="D4" s="61"/>
      <c r="E4" s="61"/>
      <c r="F4" s="61"/>
      <c r="G4" s="61"/>
      <c r="H4" s="61"/>
      <c r="I4" s="61"/>
      <c r="J4" s="61"/>
      <c r="K4" s="61"/>
      <c r="L4" s="61"/>
    </row>
    <row r="5" spans="2:14" ht="24" customHeight="1" thickBot="1" x14ac:dyDescent="0.35">
      <c r="B5" s="76" t="s">
        <v>2</v>
      </c>
      <c r="C5" s="76"/>
      <c r="D5" s="58" t="s">
        <v>5</v>
      </c>
      <c r="E5" s="58"/>
      <c r="F5" s="58"/>
      <c r="G5" s="58"/>
      <c r="H5" s="58"/>
      <c r="I5" s="58"/>
      <c r="J5" s="58"/>
      <c r="K5" s="58"/>
      <c r="L5" s="58"/>
    </row>
    <row r="6" spans="2:14" s="9" customFormat="1" ht="18.75" customHeight="1" thickBot="1" x14ac:dyDescent="0.35">
      <c r="B6" s="17"/>
      <c r="C6" s="17"/>
      <c r="D6" s="29"/>
      <c r="E6" s="17"/>
      <c r="F6" s="17"/>
      <c r="G6" s="17"/>
      <c r="H6" s="17"/>
      <c r="I6" s="17"/>
      <c r="J6" s="50"/>
      <c r="K6" s="50"/>
      <c r="L6" s="50"/>
    </row>
    <row r="7" spans="2:14" ht="22.5" customHeight="1" x14ac:dyDescent="0.25">
      <c r="B7" s="27" t="str">
        <f>Berekeningen!B8</f>
        <v>OPBRENGSTEN</v>
      </c>
      <c r="C7" s="18"/>
      <c r="D7" s="28" t="str">
        <f>Berekeningen!B9</f>
        <v>NETTOWINST</v>
      </c>
      <c r="E7" s="18"/>
      <c r="F7" s="28" t="str">
        <f>Berekeningen!B10</f>
        <v>RENTE</v>
      </c>
      <c r="G7" s="18"/>
      <c r="H7" s="28" t="str">
        <f>Berekeningen!B11</f>
        <v>AFSCHRIJVING</v>
      </c>
      <c r="I7" s="18"/>
      <c r="J7" s="73" t="str">
        <f>Berekeningen!B12</f>
        <v>BEDRIJFSWINST</v>
      </c>
      <c r="K7" s="74"/>
      <c r="L7" s="75"/>
      <c r="M7" s="8"/>
    </row>
    <row r="8" spans="2:14" ht="42" customHeight="1" x14ac:dyDescent="0.3">
      <c r="B8" s="24">
        <f ca="1">IFERROR(Berekeningen!G8,"")</f>
        <v>180026.63</v>
      </c>
      <c r="C8" s="16"/>
      <c r="D8" s="24">
        <f ca="1">IFERROR(Berekeningen!G9,"")</f>
        <v>66272.100000000006</v>
      </c>
      <c r="E8" s="16"/>
      <c r="F8" s="24">
        <f ca="1">IFERROR(Berekeningen!G10,"")</f>
        <v>3338.3</v>
      </c>
      <c r="G8" s="16"/>
      <c r="H8" s="23">
        <f ca="1">IFERROR(Berekeningen!G11,"")</f>
        <v>5068.42</v>
      </c>
      <c r="I8" s="19"/>
      <c r="J8" s="67">
        <f ca="1">IFERROR(Berekeningen!G12,"")</f>
        <v>77317.83</v>
      </c>
      <c r="K8" s="68"/>
      <c r="L8" s="69"/>
    </row>
    <row r="9" spans="2:14" s="4" customFormat="1" ht="18.75" customHeight="1" x14ac:dyDescent="0.3">
      <c r="B9" s="26">
        <f ca="1">Berekeningen!H8</f>
        <v>9.0775909245357722E-2</v>
      </c>
      <c r="C9" s="16"/>
      <c r="D9" s="25">
        <f ca="1">Berekeningen!H9</f>
        <v>7.7882732612067906E-2</v>
      </c>
      <c r="E9" s="16"/>
      <c r="F9" s="25">
        <f ca="1">Berekeningen!H10</f>
        <v>6.0272571644545136E-2</v>
      </c>
      <c r="G9" s="16"/>
      <c r="H9" s="25">
        <f ca="1">Berekeningen!H11</f>
        <v>8.8194725035877219E-3</v>
      </c>
      <c r="I9" s="16"/>
      <c r="J9" s="64">
        <f ca="1">Berekeningen!H12</f>
        <v>7.3293999655530406E-3</v>
      </c>
      <c r="K9" s="65"/>
      <c r="L9" s="66"/>
      <c r="M9" s="5"/>
    </row>
    <row r="10" spans="2:14" ht="18.75" customHeight="1" x14ac:dyDescent="0.3">
      <c r="B10" s="20"/>
      <c r="C10" s="46"/>
      <c r="D10" s="20"/>
      <c r="E10" s="16"/>
      <c r="F10" s="20"/>
      <c r="G10" s="47"/>
      <c r="H10" s="21"/>
      <c r="I10" s="48"/>
      <c r="J10" s="70"/>
      <c r="K10" s="71"/>
      <c r="L10" s="72"/>
      <c r="M10" s="6"/>
    </row>
    <row r="11" spans="2:14" ht="18.75" customHeight="1" thickBot="1" x14ac:dyDescent="0.35">
      <c r="B11" s="22"/>
      <c r="C11" s="16"/>
      <c r="D11" s="22"/>
      <c r="E11" s="16"/>
      <c r="F11" s="22"/>
      <c r="G11" s="16"/>
      <c r="H11" s="22"/>
      <c r="I11" s="16"/>
      <c r="J11" s="51"/>
      <c r="K11" s="52"/>
      <c r="L11" s="53"/>
    </row>
    <row r="12" spans="2:14" ht="18.75" customHeight="1" thickBot="1" x14ac:dyDescent="0.35">
      <c r="B12" s="16"/>
      <c r="C12" s="16"/>
      <c r="D12" s="16"/>
      <c r="E12" s="16"/>
      <c r="F12" s="16"/>
      <c r="G12" s="16"/>
      <c r="H12" s="16"/>
      <c r="I12" s="16"/>
      <c r="J12" s="16"/>
      <c r="K12" s="16"/>
      <c r="L12" s="16"/>
    </row>
    <row r="13" spans="2:14" ht="24" customHeight="1" thickBot="1" x14ac:dyDescent="0.35">
      <c r="B13" s="57" t="s">
        <v>3</v>
      </c>
      <c r="C13" s="57"/>
      <c r="D13" s="58" t="s">
        <v>6</v>
      </c>
      <c r="E13" s="58"/>
      <c r="F13" s="58"/>
      <c r="G13" s="58"/>
      <c r="H13" s="58"/>
      <c r="I13" s="58"/>
      <c r="J13" s="58"/>
      <c r="K13" s="58"/>
      <c r="L13" s="58"/>
    </row>
    <row r="14" spans="2:14" ht="18.75" customHeight="1" x14ac:dyDescent="0.3">
      <c r="B14" s="54"/>
      <c r="C14" s="54"/>
      <c r="D14" s="54"/>
      <c r="E14" s="54"/>
      <c r="F14" s="54"/>
      <c r="G14" s="54"/>
      <c r="H14" s="54"/>
      <c r="I14" s="54"/>
      <c r="J14" s="54"/>
      <c r="K14" s="54"/>
      <c r="L14" s="54"/>
    </row>
    <row r="15" spans="2:14" ht="18.75" customHeight="1" x14ac:dyDescent="0.3">
      <c r="B15" s="77" t="s">
        <v>4</v>
      </c>
      <c r="C15" s="77"/>
      <c r="D15" s="38" t="str">
        <f>"BOEKJAAR ("&amp;Geselecteerd_jaar&amp;")"</f>
        <v>BOEKJAAR (2018)</v>
      </c>
      <c r="E15" s="49" t="str">
        <f>"VORIG JAAR ("&amp;Geselecteerd_jaar-1&amp;")"</f>
        <v>VORIG JAAR (2017)</v>
      </c>
      <c r="F15" s="49"/>
      <c r="G15" s="49"/>
      <c r="H15" s="39" t="s">
        <v>7</v>
      </c>
      <c r="I15" s="79" t="str">
        <f ca="1">CONCATENATE(Jaren,"-JAARLIJKSE TREND")</f>
        <v>5-JAARLIJKSE TREND</v>
      </c>
      <c r="J15" s="79"/>
      <c r="K15" s="79"/>
      <c r="L15" s="79"/>
    </row>
    <row r="16" spans="2:14" ht="30" customHeight="1" x14ac:dyDescent="0.3">
      <c r="B16" s="78" t="str">
        <f>Berekeningen!B15</f>
        <v>OPBRENGSTEN</v>
      </c>
      <c r="C16" s="78"/>
      <c r="D16" s="87">
        <f ca="1">IF($B16="","",Berekeningen!G15)</f>
        <v>180026.63</v>
      </c>
      <c r="E16" s="88">
        <f ca="1">IF($B16="","",Berekeningen!F15)</f>
        <v>165044.56</v>
      </c>
      <c r="F16" s="88"/>
      <c r="G16" s="88"/>
      <c r="H16" s="40">
        <f t="shared" ref="H16:H40" ca="1" si="0">IFERROR(D16/E16-1,"")</f>
        <v>9.0775909245357722E-2</v>
      </c>
      <c r="I16" s="80"/>
      <c r="J16" s="80"/>
      <c r="K16" s="80"/>
      <c r="L16" s="80"/>
    </row>
    <row r="17" spans="2:12" ht="30" customHeight="1" x14ac:dyDescent="0.3">
      <c r="B17" s="55" t="str">
        <f>Berekeningen!B16</f>
        <v>BEDRIJFSKOSTEN</v>
      </c>
      <c r="C17" s="55"/>
      <c r="D17" s="89">
        <f ca="1">IF($B17="","",Berekeningen!G16)</f>
        <v>80883.33</v>
      </c>
      <c r="E17" s="90">
        <f ca="1">IF($B17="","",Berekeningen!F16)</f>
        <v>81674.37</v>
      </c>
      <c r="F17" s="90"/>
      <c r="G17" s="90"/>
      <c r="H17" s="10">
        <f t="shared" ca="1" si="0"/>
        <v>-9.6852905017815738E-3</v>
      </c>
      <c r="I17" s="62"/>
      <c r="J17" s="62"/>
      <c r="K17" s="62"/>
      <c r="L17" s="62"/>
    </row>
    <row r="18" spans="2:12" ht="30" customHeight="1" x14ac:dyDescent="0.3">
      <c r="B18" s="55" t="str">
        <f>Berekeningen!B17</f>
        <v>BEDRIJFSWINST</v>
      </c>
      <c r="C18" s="55"/>
      <c r="D18" s="89">
        <f ca="1">IF($B18="","",Berekeningen!G17)</f>
        <v>77317.83</v>
      </c>
      <c r="E18" s="90">
        <f ca="1">IF($B18="","",Berekeningen!F17)</f>
        <v>76755.259999999995</v>
      </c>
      <c r="F18" s="90"/>
      <c r="G18" s="90"/>
      <c r="H18" s="10">
        <f t="shared" ca="1" si="0"/>
        <v>7.3293999655530406E-3</v>
      </c>
      <c r="I18" s="62"/>
      <c r="J18" s="62"/>
      <c r="K18" s="62"/>
      <c r="L18" s="62"/>
    </row>
    <row r="19" spans="2:12" ht="30" customHeight="1" x14ac:dyDescent="0.3">
      <c r="B19" s="55" t="str">
        <f>Berekeningen!B18</f>
        <v>AFSCHRIJVING</v>
      </c>
      <c r="C19" s="55"/>
      <c r="D19" s="89">
        <f ca="1">IF($B19="","",Berekeningen!G18)</f>
        <v>5068.42</v>
      </c>
      <c r="E19" s="90">
        <f ca="1">IF($B19="","",Berekeningen!F18)</f>
        <v>5024.1099999999997</v>
      </c>
      <c r="F19" s="90"/>
      <c r="G19" s="90"/>
      <c r="H19" s="10">
        <f t="shared" ca="1" si="0"/>
        <v>8.8194725035877219E-3</v>
      </c>
      <c r="I19" s="62"/>
      <c r="J19" s="62"/>
      <c r="K19" s="62"/>
      <c r="L19" s="62"/>
    </row>
    <row r="20" spans="2:12" ht="30" customHeight="1" x14ac:dyDescent="0.3">
      <c r="B20" s="55" t="str">
        <f>Berekeningen!B19</f>
        <v>RENTE</v>
      </c>
      <c r="C20" s="55"/>
      <c r="D20" s="89">
        <f ca="1">IF($B20="","",Berekeningen!G19)</f>
        <v>3338.3</v>
      </c>
      <c r="E20" s="90">
        <f ca="1">IF($B20="","",Berekeningen!F19)</f>
        <v>3148.53</v>
      </c>
      <c r="F20" s="90"/>
      <c r="G20" s="90"/>
      <c r="H20" s="10">
        <f t="shared" ca="1" si="0"/>
        <v>6.0272571644545136E-2</v>
      </c>
      <c r="I20" s="62"/>
      <c r="J20" s="62"/>
      <c r="K20" s="62"/>
      <c r="L20" s="62"/>
    </row>
    <row r="21" spans="2:12" ht="30" customHeight="1" x14ac:dyDescent="0.3">
      <c r="B21" s="55" t="str">
        <f>Berekeningen!B20</f>
        <v>NETTOWINST</v>
      </c>
      <c r="C21" s="55"/>
      <c r="D21" s="89">
        <f ca="1">IF($B21="","",Berekeningen!G20)</f>
        <v>66272.100000000006</v>
      </c>
      <c r="E21" s="90">
        <f ca="1">IF($B21="","",Berekeningen!F20)</f>
        <v>61483.59</v>
      </c>
      <c r="F21" s="90"/>
      <c r="G21" s="90"/>
      <c r="H21" s="10">
        <f t="shared" ca="1" si="0"/>
        <v>7.7882732612067906E-2</v>
      </c>
      <c r="I21" s="62"/>
      <c r="J21" s="62"/>
      <c r="K21" s="62"/>
      <c r="L21" s="62"/>
    </row>
    <row r="22" spans="2:12" ht="30" customHeight="1" x14ac:dyDescent="0.3">
      <c r="B22" s="55" t="str">
        <f>Berekeningen!B21</f>
        <v>BELASTING</v>
      </c>
      <c r="C22" s="55"/>
      <c r="D22" s="89">
        <f ca="1">IF($B22="","",Berekeningen!G21)</f>
        <v>29424.53</v>
      </c>
      <c r="E22" s="90">
        <f ca="1">IF($B22="","",Berekeningen!F21)</f>
        <v>28335.67</v>
      </c>
      <c r="F22" s="90"/>
      <c r="G22" s="90"/>
      <c r="H22" s="10">
        <f t="shared" ca="1" si="0"/>
        <v>3.8427183828722011E-2</v>
      </c>
      <c r="I22" s="62"/>
      <c r="J22" s="62"/>
      <c r="K22" s="62"/>
      <c r="L22" s="62"/>
    </row>
    <row r="23" spans="2:12" ht="30" customHeight="1" x14ac:dyDescent="0.3">
      <c r="B23" s="55" t="str">
        <f>Berekeningen!B22</f>
        <v>WINST NA BELASTINGEN</v>
      </c>
      <c r="C23" s="55"/>
      <c r="D23" s="89">
        <f ca="1">IF($B23="","",Berekeningen!G22)</f>
        <v>42438.2</v>
      </c>
      <c r="E23" s="90">
        <f ca="1">IF($B23="","",Berekeningen!F22)</f>
        <v>40607.730000000003</v>
      </c>
      <c r="F23" s="90"/>
      <c r="G23" s="90"/>
      <c r="H23" s="10">
        <f t="shared" ca="1" si="0"/>
        <v>4.5076885607740147E-2</v>
      </c>
      <c r="I23" s="62"/>
      <c r="J23" s="62"/>
      <c r="K23" s="62"/>
      <c r="L23" s="62"/>
    </row>
    <row r="24" spans="2:12" ht="30" customHeight="1" x14ac:dyDescent="0.3">
      <c r="B24" s="55" t="str">
        <f>Berekeningen!B23</f>
        <v>METRISCH GEGEVEN 1</v>
      </c>
      <c r="C24" s="55"/>
      <c r="D24" s="89">
        <f ca="1">IF($B24="","",Berekeningen!G23)</f>
        <v>16.78</v>
      </c>
      <c r="E24" s="90">
        <f ca="1">IF($B24="","",Berekeningen!F23)</f>
        <v>15.57</v>
      </c>
      <c r="F24" s="90"/>
      <c r="G24" s="90"/>
      <c r="H24" s="10">
        <f t="shared" ca="1" si="0"/>
        <v>7.7713551701991124E-2</v>
      </c>
      <c r="I24" s="62"/>
      <c r="J24" s="62"/>
      <c r="K24" s="62"/>
      <c r="L24" s="62"/>
    </row>
    <row r="25" spans="2:12" ht="30" customHeight="1" x14ac:dyDescent="0.3">
      <c r="B25" s="55" t="str">
        <f>Berekeningen!B24</f>
        <v>METRISCH GEGEVEN 2</v>
      </c>
      <c r="C25" s="55"/>
      <c r="D25" s="89">
        <f ca="1">IF($B25="","",Berekeningen!G24)</f>
        <v>21.84</v>
      </c>
      <c r="E25" s="90">
        <f ca="1">IF($B25="","",Berekeningen!F24)</f>
        <v>20.48</v>
      </c>
      <c r="F25" s="90"/>
      <c r="G25" s="90"/>
      <c r="H25" s="10">
        <f t="shared" ca="1" si="0"/>
        <v>6.640625E-2</v>
      </c>
      <c r="I25" s="62"/>
      <c r="J25" s="62"/>
      <c r="K25" s="62"/>
      <c r="L25" s="62"/>
    </row>
    <row r="26" spans="2:12" ht="30" customHeight="1" x14ac:dyDescent="0.3">
      <c r="B26" s="55" t="str">
        <f>Berekeningen!B25</f>
        <v>METRISCH GEGEVEN 3</v>
      </c>
      <c r="C26" s="55"/>
      <c r="D26" s="89">
        <f ca="1">IF($B26="","",Berekeningen!G25)</f>
        <v>26.39</v>
      </c>
      <c r="E26" s="90">
        <f ca="1">IF($B26="","",Berekeningen!F25)</f>
        <v>24.67</v>
      </c>
      <c r="F26" s="90"/>
      <c r="G26" s="90"/>
      <c r="H26" s="10">
        <f t="shared" ca="1" si="0"/>
        <v>6.9720308066477443E-2</v>
      </c>
      <c r="I26" s="62"/>
      <c r="J26" s="62"/>
      <c r="K26" s="62"/>
      <c r="L26" s="62"/>
    </row>
    <row r="27" spans="2:12" ht="30" customHeight="1" x14ac:dyDescent="0.3">
      <c r="B27" s="55" t="str">
        <f>Berekeningen!B26</f>
        <v>METRISCH GEGEVEN 4</v>
      </c>
      <c r="C27" s="55"/>
      <c r="D27" s="89">
        <f ca="1">IF($B27="","",Berekeningen!G26)</f>
        <v>14.59</v>
      </c>
      <c r="E27" s="90">
        <f ca="1">IF($B27="","",Berekeningen!F26)</f>
        <v>13.76</v>
      </c>
      <c r="F27" s="90"/>
      <c r="G27" s="90"/>
      <c r="H27" s="10">
        <f t="shared" ca="1" si="0"/>
        <v>6.0319767441860517E-2</v>
      </c>
      <c r="I27" s="62"/>
      <c r="J27" s="62"/>
      <c r="K27" s="62"/>
      <c r="L27" s="62"/>
    </row>
    <row r="28" spans="2:12" ht="30" customHeight="1" x14ac:dyDescent="0.3">
      <c r="B28" s="55" t="str">
        <f>Berekeningen!B27</f>
        <v>METRISCH GEGEVEN 5</v>
      </c>
      <c r="C28" s="55"/>
      <c r="D28" s="89">
        <f ca="1">IF($B28="","",Berekeningen!G27)</f>
        <v>1</v>
      </c>
      <c r="E28" s="90">
        <f ca="1">IF($B28="","",Berekeningen!F27)</f>
        <v>0.91</v>
      </c>
      <c r="F28" s="90"/>
      <c r="G28" s="90"/>
      <c r="H28" s="10">
        <f t="shared" ca="1" si="0"/>
        <v>9.8901098901098772E-2</v>
      </c>
      <c r="I28" s="62"/>
      <c r="J28" s="62"/>
      <c r="K28" s="62"/>
      <c r="L28" s="62"/>
    </row>
    <row r="29" spans="2:12" ht="30" customHeight="1" x14ac:dyDescent="0.3">
      <c r="B29" s="55" t="str">
        <f>Berekeningen!B28</f>
        <v>METRISCH GEGEVEN 6</v>
      </c>
      <c r="C29" s="55"/>
      <c r="D29" s="89">
        <f ca="1">IF($B29="","",Berekeningen!G28)</f>
        <v>0.3</v>
      </c>
      <c r="E29" s="90">
        <f ca="1">IF($B29="","",Berekeningen!F28)</f>
        <v>0.28999999999999998</v>
      </c>
      <c r="F29" s="90"/>
      <c r="G29" s="90"/>
      <c r="H29" s="10">
        <f t="shared" ca="1" si="0"/>
        <v>3.4482758620689724E-2</v>
      </c>
      <c r="I29" s="62"/>
      <c r="J29" s="62"/>
      <c r="K29" s="62"/>
      <c r="L29" s="62"/>
    </row>
    <row r="30" spans="2:12" ht="30" customHeight="1" x14ac:dyDescent="0.3">
      <c r="B30" s="55" t="str">
        <f>Berekeningen!B29</f>
        <v/>
      </c>
      <c r="C30" s="55"/>
      <c r="D30" s="89" t="str">
        <f>IF($B30="","",Berekeningen!G29)</f>
        <v/>
      </c>
      <c r="E30" s="90" t="str">
        <f>IF($B30="","",Berekeningen!F29)</f>
        <v/>
      </c>
      <c r="F30" s="90"/>
      <c r="G30" s="90"/>
      <c r="H30" s="10" t="str">
        <f t="shared" si="0"/>
        <v/>
      </c>
      <c r="I30" s="62"/>
      <c r="J30" s="62"/>
      <c r="K30" s="62"/>
      <c r="L30" s="62"/>
    </row>
    <row r="31" spans="2:12" ht="30" customHeight="1" x14ac:dyDescent="0.3">
      <c r="B31" s="55" t="str">
        <f>Berekeningen!B30</f>
        <v/>
      </c>
      <c r="C31" s="55"/>
      <c r="D31" s="89" t="str">
        <f>IF($B31="","",Berekeningen!G30)</f>
        <v/>
      </c>
      <c r="E31" s="90" t="str">
        <f>IF($B31="","",Berekeningen!F30)</f>
        <v/>
      </c>
      <c r="F31" s="90"/>
      <c r="G31" s="90"/>
      <c r="H31" s="10" t="str">
        <f t="shared" si="0"/>
        <v/>
      </c>
      <c r="I31" s="62"/>
      <c r="J31" s="62"/>
      <c r="K31" s="62"/>
      <c r="L31" s="62"/>
    </row>
    <row r="32" spans="2:12" ht="30" customHeight="1" x14ac:dyDescent="0.3">
      <c r="B32" s="55" t="str">
        <f>Berekeningen!B31</f>
        <v/>
      </c>
      <c r="C32" s="55"/>
      <c r="D32" s="89" t="str">
        <f>IF($B32="","",Berekeningen!G31)</f>
        <v/>
      </c>
      <c r="E32" s="90" t="str">
        <f>IF($B32="","",Berekeningen!F31)</f>
        <v/>
      </c>
      <c r="F32" s="90"/>
      <c r="G32" s="90"/>
      <c r="H32" s="10" t="str">
        <f t="shared" si="0"/>
        <v/>
      </c>
      <c r="I32" s="62"/>
      <c r="J32" s="62"/>
      <c r="K32" s="62"/>
      <c r="L32" s="62"/>
    </row>
    <row r="33" spans="2:12" ht="30" customHeight="1" x14ac:dyDescent="0.3">
      <c r="B33" s="55" t="str">
        <f>Berekeningen!B32</f>
        <v/>
      </c>
      <c r="C33" s="55"/>
      <c r="D33" s="89" t="str">
        <f>IF($B33="","",Berekeningen!G32)</f>
        <v/>
      </c>
      <c r="E33" s="90" t="str">
        <f>IF($B33="","",Berekeningen!F32)</f>
        <v/>
      </c>
      <c r="F33" s="90"/>
      <c r="G33" s="90"/>
      <c r="H33" s="10" t="str">
        <f t="shared" si="0"/>
        <v/>
      </c>
      <c r="I33" s="62"/>
      <c r="J33" s="62"/>
      <c r="K33" s="62"/>
      <c r="L33" s="62"/>
    </row>
    <row r="34" spans="2:12" ht="30" customHeight="1" x14ac:dyDescent="0.3">
      <c r="B34" s="55" t="str">
        <f>Berekeningen!B33</f>
        <v/>
      </c>
      <c r="C34" s="55"/>
      <c r="D34" s="89" t="str">
        <f>IF($B34="","",Berekeningen!G33)</f>
        <v/>
      </c>
      <c r="E34" s="90" t="str">
        <f>IF($B34="","",Berekeningen!F33)</f>
        <v/>
      </c>
      <c r="F34" s="90"/>
      <c r="G34" s="90"/>
      <c r="H34" s="10" t="str">
        <f t="shared" si="0"/>
        <v/>
      </c>
      <c r="I34" s="62"/>
      <c r="J34" s="62"/>
      <c r="K34" s="62"/>
      <c r="L34" s="62"/>
    </row>
    <row r="35" spans="2:12" ht="30" customHeight="1" x14ac:dyDescent="0.3">
      <c r="B35" s="55" t="str">
        <f>Berekeningen!B34</f>
        <v/>
      </c>
      <c r="C35" s="55"/>
      <c r="D35" s="89" t="str">
        <f>IF($B35="","",Berekeningen!G34)</f>
        <v/>
      </c>
      <c r="E35" s="90" t="str">
        <f>IF($B35="","",Berekeningen!F34)</f>
        <v/>
      </c>
      <c r="F35" s="90"/>
      <c r="G35" s="90"/>
      <c r="H35" s="10" t="str">
        <f t="shared" si="0"/>
        <v/>
      </c>
      <c r="I35" s="62"/>
      <c r="J35" s="62"/>
      <c r="K35" s="62"/>
      <c r="L35" s="62"/>
    </row>
    <row r="36" spans="2:12" ht="30" customHeight="1" x14ac:dyDescent="0.3">
      <c r="B36" s="55" t="str">
        <f>Berekeningen!B35</f>
        <v/>
      </c>
      <c r="C36" s="55"/>
      <c r="D36" s="89" t="str">
        <f>IF($B36="","",Berekeningen!G35)</f>
        <v/>
      </c>
      <c r="E36" s="90" t="str">
        <f>IF($B36="","",Berekeningen!F35)</f>
        <v/>
      </c>
      <c r="F36" s="90"/>
      <c r="G36" s="90"/>
      <c r="H36" s="10" t="str">
        <f t="shared" si="0"/>
        <v/>
      </c>
      <c r="I36" s="62"/>
      <c r="J36" s="62"/>
      <c r="K36" s="62"/>
      <c r="L36" s="62"/>
    </row>
    <row r="37" spans="2:12" ht="30" customHeight="1" x14ac:dyDescent="0.3">
      <c r="B37" s="55" t="str">
        <f>Berekeningen!B36</f>
        <v/>
      </c>
      <c r="C37" s="55"/>
      <c r="D37" s="89" t="str">
        <f>IF($B37="","",Berekeningen!G36)</f>
        <v/>
      </c>
      <c r="E37" s="90" t="str">
        <f>IF($B37="","",Berekeningen!F36)</f>
        <v/>
      </c>
      <c r="F37" s="90"/>
      <c r="G37" s="90"/>
      <c r="H37" s="10" t="str">
        <f t="shared" si="0"/>
        <v/>
      </c>
      <c r="I37" s="62"/>
      <c r="J37" s="62"/>
      <c r="K37" s="62"/>
      <c r="L37" s="62"/>
    </row>
    <row r="38" spans="2:12" ht="30" customHeight="1" x14ac:dyDescent="0.3">
      <c r="B38" s="55" t="str">
        <f>Berekeningen!B37</f>
        <v/>
      </c>
      <c r="C38" s="55"/>
      <c r="D38" s="89" t="str">
        <f>IF($B38="","",Berekeningen!G37)</f>
        <v/>
      </c>
      <c r="E38" s="90" t="str">
        <f>IF($B38="","",Berekeningen!F37)</f>
        <v/>
      </c>
      <c r="F38" s="90"/>
      <c r="G38" s="90"/>
      <c r="H38" s="10" t="str">
        <f t="shared" si="0"/>
        <v/>
      </c>
      <c r="I38" s="62"/>
      <c r="J38" s="62"/>
      <c r="K38" s="62"/>
      <c r="L38" s="62"/>
    </row>
    <row r="39" spans="2:12" ht="30" customHeight="1" x14ac:dyDescent="0.3">
      <c r="B39" s="55" t="str">
        <f>Berekeningen!B38</f>
        <v/>
      </c>
      <c r="C39" s="55"/>
      <c r="D39" s="89" t="str">
        <f>IF($B39="","",Berekeningen!G38)</f>
        <v/>
      </c>
      <c r="E39" s="90" t="str">
        <f>IF($B39="","",Berekeningen!F38)</f>
        <v/>
      </c>
      <c r="F39" s="90"/>
      <c r="G39" s="90"/>
      <c r="H39" s="10" t="str">
        <f t="shared" si="0"/>
        <v/>
      </c>
      <c r="I39" s="62"/>
      <c r="J39" s="62"/>
      <c r="K39" s="62"/>
      <c r="L39" s="62"/>
    </row>
    <row r="40" spans="2:12" ht="30" customHeight="1" x14ac:dyDescent="0.3">
      <c r="B40" s="56" t="str">
        <f>Berekeningen!B39</f>
        <v/>
      </c>
      <c r="C40" s="56"/>
      <c r="D40" s="91" t="str">
        <f>IF($B40="","",Berekeningen!G39)</f>
        <v/>
      </c>
      <c r="E40" s="92" t="str">
        <f>IF($B40="","",Berekeningen!F39)</f>
        <v/>
      </c>
      <c r="F40" s="92"/>
      <c r="G40" s="92"/>
      <c r="H40" s="41" t="str">
        <f t="shared" si="0"/>
        <v/>
      </c>
      <c r="I40" s="81"/>
      <c r="J40" s="81"/>
      <c r="K40" s="81"/>
      <c r="L40" s="81"/>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eer Jaar in de lijst. Selecteer ANNULEREN en druk op Alt+pijl-omlaag voor opties en druk op pijl-omlaag en Enter om een selectie te maken" prompt="Selecteer Jaar in deze cel, druk op Alt+pijl-omlaag voor opties, en vervolgens op pijl-omlaag en Enter om een selectie te maken" sqref="K2:L2" xr:uid="{00000000-0002-0000-0000-000000000000}">
      <formula1>lstYears</formula1>
    </dataValidation>
    <dataValidation allowBlank="1" showInputMessage="1" showErrorMessage="1" prompt="Maak een jaarlijks financieel rapport in deze werkmap. Selecteer het jaar in cel K2 in dit werkblad, D5 om naar het werkblad Meetwaarden te gaan en D13 om naar het werkblad Financiële gegevens te gaan." sqref="A1" xr:uid="{00000000-0002-0000-0000-000001000000}"/>
    <dataValidation allowBlank="1" showInputMessage="1" showErrorMessage="1" prompt="De titel van dit werkblad bevindt zich in deze cel. Voer de bedrijfsnaam in de onderstaande cel in en selecteer rapportjaar in de cel rechts. Tip staat in cel N2 en N3" sqref="B1:J2" xr:uid="{00000000-0002-0000-0000-000002000000}"/>
    <dataValidation allowBlank="1" showInputMessage="1" showErrorMessage="1" prompt="Voer in deze cel de bedrijfsnaam in" sqref="B3:L4" xr:uid="{00000000-0002-0000-0000-000003000000}"/>
    <dataValidation allowBlank="1" showInputMessage="1" showErrorMessage="1" prompt="Selecteer de cel rechts om naar het werkblad Instellingen voor meetwaarden te gaan" sqref="B5:C5" xr:uid="{00000000-0002-0000-0000-000004000000}"/>
    <dataValidation allowBlank="1" showInputMessage="1" showErrorMessage="1" prompt="Navigatiekoppeling naar werkblad Instellingen voor meetwaarden" sqref="D5:L5" xr:uid="{00000000-0002-0000-0000-000005000000}"/>
    <dataValidation allowBlank="1" showInputMessage="1" showErrorMessage="1" prompt="Inkomsten, groeipercentage en sparklines worden automatisch bijgewerkt in onderstaande cellen" sqref="B7" xr:uid="{00000000-0002-0000-0000-000006000000}"/>
    <dataValidation allowBlank="1" showInputMessage="1" showErrorMessage="1" prompt="Totale omzet wordt automatisch bijgewerkt in deze cel en groeipercentage in de onderstaande cel " sqref="B8" xr:uid="{00000000-0002-0000-0000-000007000000}"/>
    <dataValidation allowBlank="1" showInputMessage="1" showErrorMessage="1" prompt="Groeipercentage wordt automatisch bijgewerkt in deze cel en sparkline in de onderstaande cel " sqref="B9 D9 F9 H9 J9:L9" xr:uid="{00000000-0002-0000-0000-000008000000}"/>
    <dataValidation allowBlank="1" showInputMessage="1" showErrorMessage="1" prompt="Nettowinst, groeipercentage en sparklines worden automatisch bijgewerkt in onderstaande cellen" sqref="D7" xr:uid="{00000000-0002-0000-0000-000009000000}"/>
    <dataValidation allowBlank="1" showInputMessage="1" showErrorMessage="1" prompt="Nettowinst wordt automatisch bijgewerkt in deze cel en groeipercentage in de onderstaande cel " sqref="D8" xr:uid="{00000000-0002-0000-0000-00000A000000}"/>
    <dataValidation allowBlank="1" showInputMessage="1" showErrorMessage="1" prompt="Rente, groeipercentage en sparklines worden automatisch bijgewerkt in onderstaande cellen" sqref="F7" xr:uid="{00000000-0002-0000-0000-00000B000000}"/>
    <dataValidation allowBlank="1" showInputMessage="1" showErrorMessage="1" prompt="Rente wordt automatisch bijgewerkt in deze cel en groeipercentage in de onderstaande cel " sqref="F8" xr:uid="{00000000-0002-0000-0000-00000C000000}"/>
    <dataValidation allowBlank="1" showInputMessage="1" showErrorMessage="1" prompt="Afschrijvingsbedrag, groeipercentage en sparklines worden automatisch bijgewerkt in onderstaande cellen" sqref="H7" xr:uid="{00000000-0002-0000-0000-00000D000000}"/>
    <dataValidation allowBlank="1" showInputMessage="1" showErrorMessage="1" prompt="Afschrijvingsbedrag wordt automatisch bijgewerkt in deze cel en groeipercentage in de onderstaande cel " sqref="H8" xr:uid="{00000000-0002-0000-0000-00000E000000}"/>
    <dataValidation allowBlank="1" showInputMessage="1" showErrorMessage="1" prompt="Bedrijfsresultaat, groeipercentage en sparklines worden automatisch bijgewerkt in onderstaande cellen" sqref="J7:L7" xr:uid="{00000000-0002-0000-0000-00000F000000}"/>
    <dataValidation allowBlank="1" showInputMessage="1" showErrorMessage="1" prompt="Bedrijfsresultaat wordt automatisch bijgewerkt in deze cel en groeipercentage in de onderstaande cel " sqref="J8:L8" xr:uid="{00000000-0002-0000-0000-000010000000}"/>
    <dataValidation allowBlank="1" showInputMessage="1" showErrorMessage="1" prompt="Alle meetwaarden worden automatisch bijgewerkt in de tabel vanaf cel B15" sqref="B13:C13" xr:uid="{00000000-0002-0000-0000-000011000000}"/>
    <dataValidation allowBlank="1" showInputMessage="1" showErrorMessage="1" prompt="Meetwaarden worden automatisch bijgewerkt in deze kolom onder deze kop" sqref="B15" xr:uid="{00000000-0002-0000-0000-000012000000}"/>
    <dataValidation allowBlank="1" showInputMessage="1" showErrorMessage="1" prompt="Rapportage jaarcijfers worden automatisch in deze kolom onder deze kop bijgewerkt" sqref="D15" xr:uid="{00000000-0002-0000-0000-000013000000}"/>
    <dataValidation allowBlank="1" showInputMessage="1" showErrorMessage="1" prompt="De vorige jaarcijfers worden automatisch in deze kolom onder deze kop bijgewerkt" sqref="E15" xr:uid="{00000000-0002-0000-0000-000014000000}"/>
    <dataValidation allowBlank="1" showInputMessage="1" showErrorMessage="1" prompt="Procentuele verandering en pictogram worden automatisch bijgewerkt in deze kolom onder deze koptekst" sqref="H15" xr:uid="{00000000-0002-0000-0000-000015000000}"/>
    <dataValidation allowBlank="1" showInputMessage="1" showErrorMessage="1" prompt="De 5-jarig trendlijn wordt automatisch bijgewerkt in deze kolom onder deze kop" sqref="I15:L15" xr:uid="{00000000-0002-0000-0000-000016000000}"/>
    <dataValidation allowBlank="1" showInputMessage="1" showErrorMessage="1" prompt="Navigatiekoppeling om naar het werkblad Financiële gegevensinvoer te gaan" sqref="D13:L13" xr:uid="{00000000-0002-0000-0000-000017000000}"/>
  </dataValidations>
  <hyperlinks>
    <hyperlink ref="D5" location="'Key Metric Settings'!C5" tooltip="Selecteer om naar het werkblad Instellingen voor meetwaarden te gaan" display="Tap to change report Key Metrics" xr:uid="{00000000-0004-0000-0000-000000000000}"/>
    <hyperlink ref="D13:H13" location="'Invoer financiële gegevens'!B6" tooltip="Selecteer om naar het werkblad Financiële gegevensinvoer te gaan" display="Do not modify the information below. Tap to enter Financial Data" xr:uid="{00000000-0004-0000-0000-000001000000}"/>
    <hyperlink ref="D5:L5" location="'Key Metric Settings'!A1" tooltip="Selecteer om naar het werkblad Instellingen voor meetwaarden te gaan" display="Tap to change report Key Metrics" xr:uid="{00000000-0004-0000-0000-000002000000}"/>
    <hyperlink ref="D13:L13" location="'Invoer financiële gegevens'!A1" tooltip="Selecteer om naar het werkblad Financiële gegevensinvoer te gaan" display="Do not modify the information below. Tap to enter Financial Data" xr:uid="{00000000-0004-0000-0000-000003000000}"/>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markers="1" first="1" las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Berekeningen!C8:G8</xm:f>
              <xm:sqref>B10</xm:sqref>
            </x14:sparkline>
            <x14:sparkline>
              <xm:f>Berekeningen!C9:G9</xm:f>
              <xm:sqref>D10</xm:sqref>
            </x14:sparkline>
            <x14:sparkline>
              <xm:f>Berekeningen!C10:G10</xm:f>
              <xm:sqref>F10</xm:sqref>
            </x14:sparkline>
            <x14:sparkline>
              <xm:f>Berekeningen!C11:G11</xm:f>
              <xm:sqref>H10</xm:sqref>
            </x14:sparkline>
            <x14:sparkline>
              <xm:f>Berekeningen!C12:G12</xm:f>
              <xm:sqref>J10</xm:sqref>
            </x14:sparkline>
          </x14:sparklines>
        </x14:sparklineGroup>
        <x14:sparklineGroup markers="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Berekeningen!C15:G15</xm:f>
              <xm:sqref>I16</xm:sqref>
            </x14:sparkline>
            <x14:sparkline>
              <xm:f>Berekeningen!C16:G16</xm:f>
              <xm:sqref>I17</xm:sqref>
            </x14:sparkline>
            <x14:sparkline>
              <xm:f>Berekeningen!C17:G17</xm:f>
              <xm:sqref>I18</xm:sqref>
            </x14:sparkline>
            <x14:sparkline>
              <xm:f>Berekeningen!C18:G18</xm:f>
              <xm:sqref>I19</xm:sqref>
            </x14:sparkline>
            <x14:sparkline>
              <xm:f>Berekeningen!C19:G19</xm:f>
              <xm:sqref>I20</xm:sqref>
            </x14:sparkline>
            <x14:sparkline>
              <xm:f>Berekeningen!C20:G20</xm:f>
              <xm:sqref>I21</xm:sqref>
            </x14:sparkline>
            <x14:sparkline>
              <xm:f>Berekeningen!C21:G21</xm:f>
              <xm:sqref>I22</xm:sqref>
            </x14:sparkline>
            <x14:sparkline>
              <xm:f>Berekeningen!C22:G22</xm:f>
              <xm:sqref>I23</xm:sqref>
            </x14:sparkline>
            <x14:sparkline>
              <xm:f>Berekeningen!C23:G23</xm:f>
              <xm:sqref>I24</xm:sqref>
            </x14:sparkline>
            <x14:sparkline>
              <xm:f>Berekeningen!C24:G24</xm:f>
              <xm:sqref>I25</xm:sqref>
            </x14:sparkline>
            <x14:sparkline>
              <xm:f>Berekeningen!C25:G25</xm:f>
              <xm:sqref>I26</xm:sqref>
            </x14:sparkline>
            <x14:sparkline>
              <xm:f>Berekeningen!C26:G26</xm:f>
              <xm:sqref>I27</xm:sqref>
            </x14:sparkline>
            <x14:sparkline>
              <xm:f>Berekeningen!C27:G27</xm:f>
              <xm:sqref>I28</xm:sqref>
            </x14:sparkline>
            <x14:sparkline>
              <xm:f>Berekeningen!C28:G28</xm:f>
              <xm:sqref>I29</xm:sqref>
            </x14:sparkline>
            <x14:sparkline>
              <xm:f>Berekeningen!C29:G29</xm:f>
              <xm:sqref>I30</xm:sqref>
            </x14:sparkline>
            <x14:sparkline>
              <xm:f>Berekeningen!C30:G30</xm:f>
              <xm:sqref>I31</xm:sqref>
            </x14:sparkline>
            <x14:sparkline>
              <xm:f>Berekeningen!C31:G31</xm:f>
              <xm:sqref>I32</xm:sqref>
            </x14:sparkline>
            <x14:sparkline>
              <xm:f>Berekeningen!C32:G32</xm:f>
              <xm:sqref>I33</xm:sqref>
            </x14:sparkline>
            <x14:sparkline>
              <xm:f>Berekeningen!C33:G33</xm:f>
              <xm:sqref>I34</xm:sqref>
            </x14:sparkline>
            <x14:sparkline>
              <xm:f>Berekeningen!C34:G34</xm:f>
              <xm:sqref>I35</xm:sqref>
            </x14:sparkline>
            <x14:sparkline>
              <xm:f>Berekeningen!C35:G35</xm:f>
              <xm:sqref>I36</xm:sqref>
            </x14:sparkline>
            <x14:sparkline>
              <xm:f>Berekeningen!C36:G36</xm:f>
              <xm:sqref>I37</xm:sqref>
            </x14:sparkline>
            <x14:sparkline>
              <xm:f>Berekeningen!C37:G37</xm:f>
              <xm:sqref>I38</xm:sqref>
            </x14:sparkline>
            <x14:sparkline>
              <xm:f>Berekeningen!C38:G38</xm:f>
              <xm:sqref>I39</xm:sqref>
            </x14:sparkline>
            <x14:sparkline>
              <xm:f>Berekeningen!C39:G39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31.625" customWidth="1"/>
    <col min="3" max="9" width="17.25" customWidth="1"/>
    <col min="10" max="10" width="1.625" customWidth="1"/>
  </cols>
  <sheetData>
    <row r="1" spans="2:9" ht="8.25" customHeight="1" x14ac:dyDescent="0.3">
      <c r="B1" s="84" t="s">
        <v>10</v>
      </c>
      <c r="C1" s="84"/>
      <c r="D1" s="84"/>
      <c r="E1" s="84"/>
      <c r="F1" s="84"/>
      <c r="G1" s="84"/>
      <c r="H1" s="84"/>
      <c r="I1" s="84"/>
    </row>
    <row r="2" spans="2:9" ht="38.25" customHeight="1" x14ac:dyDescent="0.3">
      <c r="B2" s="84"/>
      <c r="C2" s="84"/>
      <c r="D2" s="84"/>
      <c r="E2" s="84"/>
      <c r="F2" s="84"/>
      <c r="G2" s="84"/>
      <c r="H2" s="84"/>
      <c r="I2" s="84"/>
    </row>
    <row r="3" spans="2:9" ht="18" x14ac:dyDescent="0.3">
      <c r="B3" s="82" t="s">
        <v>11</v>
      </c>
      <c r="C3" s="82"/>
      <c r="D3" s="82"/>
      <c r="E3" s="82"/>
      <c r="F3" s="82"/>
      <c r="G3" s="82"/>
      <c r="H3" s="82"/>
      <c r="I3" s="82"/>
    </row>
    <row r="4" spans="2:9" ht="25.5" customHeight="1" x14ac:dyDescent="0.3">
      <c r="B4" s="83" t="s">
        <v>12</v>
      </c>
      <c r="C4" s="83"/>
    </row>
    <row r="5" spans="2:9" ht="25.5" customHeight="1" x14ac:dyDescent="0.3">
      <c r="B5" s="34" t="s">
        <v>13</v>
      </c>
      <c r="C5" s="35">
        <f ca="1">YEAR(TODAY())-6</f>
        <v>2013</v>
      </c>
      <c r="D5" s="35">
        <f ca="1">YEAR(TODAY())-5</f>
        <v>2014</v>
      </c>
      <c r="E5" s="35">
        <f ca="1">YEAR(TODAY())-4</f>
        <v>2015</v>
      </c>
      <c r="F5" s="35">
        <f ca="1">YEAR(TODAY())-3</f>
        <v>2016</v>
      </c>
      <c r="G5" s="35">
        <f ca="1">YEAR(TODAY())-2</f>
        <v>2017</v>
      </c>
      <c r="H5" s="35">
        <f ca="1">YEAR(TODAY())-1</f>
        <v>2018</v>
      </c>
      <c r="I5" s="36">
        <f ca="1">YEAR(TODAY())</f>
        <v>2019</v>
      </c>
    </row>
    <row r="6" spans="2:9" s="5" customFormat="1" ht="30" customHeight="1" x14ac:dyDescent="0.3">
      <c r="B6" s="37" t="s">
        <v>14</v>
      </c>
      <c r="C6" s="93">
        <v>125000</v>
      </c>
      <c r="D6" s="93">
        <v>134137.45000000001</v>
      </c>
      <c r="E6" s="93">
        <v>142728.38</v>
      </c>
      <c r="F6" s="93">
        <v>150687.46</v>
      </c>
      <c r="G6" s="93">
        <v>165044.56</v>
      </c>
      <c r="H6" s="93">
        <v>180026.63</v>
      </c>
      <c r="I6" s="94">
        <v>180583.88</v>
      </c>
    </row>
    <row r="7" spans="2:9" s="5" customFormat="1" ht="30" customHeight="1" x14ac:dyDescent="0.3">
      <c r="B7" s="15" t="s">
        <v>15</v>
      </c>
      <c r="C7" s="95">
        <v>65000</v>
      </c>
      <c r="D7" s="95">
        <v>70962.31</v>
      </c>
      <c r="E7" s="95">
        <v>75924.86</v>
      </c>
      <c r="F7" s="95">
        <v>78901.27</v>
      </c>
      <c r="G7" s="95">
        <v>81674.37</v>
      </c>
      <c r="H7" s="95">
        <v>80883.33</v>
      </c>
      <c r="I7" s="96">
        <v>94419.45</v>
      </c>
    </row>
    <row r="8" spans="2:9" s="5" customFormat="1" ht="30" customHeight="1" x14ac:dyDescent="0.3">
      <c r="B8" s="15" t="s">
        <v>16</v>
      </c>
      <c r="C8" s="95">
        <v>60000</v>
      </c>
      <c r="D8" s="95">
        <v>64207.3</v>
      </c>
      <c r="E8" s="95">
        <v>68857.69</v>
      </c>
      <c r="F8" s="95">
        <v>75643.25</v>
      </c>
      <c r="G8" s="95">
        <v>76755.259999999995</v>
      </c>
      <c r="H8" s="95">
        <v>77317.83</v>
      </c>
      <c r="I8" s="96">
        <v>73425.990000000005</v>
      </c>
    </row>
    <row r="9" spans="2:9" s="5" customFormat="1" ht="30" customHeight="1" x14ac:dyDescent="0.3">
      <c r="B9" s="15" t="s">
        <v>17</v>
      </c>
      <c r="C9" s="95">
        <v>4500</v>
      </c>
      <c r="D9" s="95">
        <v>4517.7700000000004</v>
      </c>
      <c r="E9" s="95">
        <v>4656.92</v>
      </c>
      <c r="F9" s="95">
        <v>4974.21</v>
      </c>
      <c r="G9" s="95">
        <v>5024.1099999999997</v>
      </c>
      <c r="H9" s="95">
        <v>5068.42</v>
      </c>
      <c r="I9" s="96">
        <v>5546.88</v>
      </c>
    </row>
    <row r="10" spans="2:9" s="5" customFormat="1" ht="30" customHeight="1" x14ac:dyDescent="0.3">
      <c r="B10" s="15" t="s">
        <v>18</v>
      </c>
      <c r="C10" s="95">
        <v>2500</v>
      </c>
      <c r="D10" s="95">
        <v>2745.82</v>
      </c>
      <c r="E10" s="95">
        <v>2893.11</v>
      </c>
      <c r="F10" s="95">
        <v>3136.12</v>
      </c>
      <c r="G10" s="95">
        <v>3148.53</v>
      </c>
      <c r="H10" s="95">
        <v>3338.3</v>
      </c>
      <c r="I10" s="96">
        <v>3789.47</v>
      </c>
    </row>
    <row r="11" spans="2:9" s="5" customFormat="1" ht="30" customHeight="1" x14ac:dyDescent="0.3">
      <c r="B11" s="15" t="s">
        <v>19</v>
      </c>
      <c r="C11" s="95">
        <v>54000</v>
      </c>
      <c r="D11" s="95">
        <v>54761.074999999997</v>
      </c>
      <c r="E11" s="95">
        <v>55860.81</v>
      </c>
      <c r="F11" s="95">
        <v>59747.95</v>
      </c>
      <c r="G11" s="95">
        <v>61483.59</v>
      </c>
      <c r="H11" s="95">
        <v>66272.100000000006</v>
      </c>
      <c r="I11" s="96">
        <v>67474.850000000006</v>
      </c>
    </row>
    <row r="12" spans="2:9" s="5" customFormat="1" ht="30" customHeight="1" x14ac:dyDescent="0.3">
      <c r="B12" s="15" t="s">
        <v>20</v>
      </c>
      <c r="C12" s="95">
        <v>22000</v>
      </c>
      <c r="D12" s="95">
        <v>23920.54</v>
      </c>
      <c r="E12" s="95">
        <v>25576.74</v>
      </c>
      <c r="F12" s="95">
        <v>27498.86</v>
      </c>
      <c r="G12" s="95">
        <v>28335.67</v>
      </c>
      <c r="H12" s="95">
        <v>29424.53</v>
      </c>
      <c r="I12" s="96">
        <v>31408.25</v>
      </c>
    </row>
    <row r="13" spans="2:9" s="5" customFormat="1" ht="30" customHeight="1" x14ac:dyDescent="0.3">
      <c r="B13" s="15" t="s">
        <v>21</v>
      </c>
      <c r="C13" s="95">
        <v>32000</v>
      </c>
      <c r="D13" s="95">
        <v>34943.49</v>
      </c>
      <c r="E13" s="95">
        <v>38418.53</v>
      </c>
      <c r="F13" s="95">
        <v>39895.050000000003</v>
      </c>
      <c r="G13" s="95">
        <v>40607.730000000003</v>
      </c>
      <c r="H13" s="95">
        <v>42438.2</v>
      </c>
      <c r="I13" s="96">
        <v>50247.68</v>
      </c>
    </row>
    <row r="14" spans="2:9" s="5" customFormat="1" ht="30" customHeight="1" x14ac:dyDescent="0.3">
      <c r="B14" s="15" t="s">
        <v>22</v>
      </c>
      <c r="C14" s="95">
        <v>12.8</v>
      </c>
      <c r="D14" s="95">
        <v>12.81</v>
      </c>
      <c r="E14" s="95">
        <v>13.78</v>
      </c>
      <c r="F14" s="95">
        <v>14.29</v>
      </c>
      <c r="G14" s="95">
        <v>15.57</v>
      </c>
      <c r="H14" s="95">
        <v>16.78</v>
      </c>
      <c r="I14" s="96">
        <v>19.96</v>
      </c>
    </row>
    <row r="15" spans="2:9" s="5" customFormat="1" ht="30" customHeight="1" x14ac:dyDescent="0.3">
      <c r="B15" s="15" t="s">
        <v>23</v>
      </c>
      <c r="C15" s="95">
        <v>18.2</v>
      </c>
      <c r="D15" s="95">
        <v>18.59</v>
      </c>
      <c r="E15" s="95">
        <v>19.22</v>
      </c>
      <c r="F15" s="95">
        <v>20.170000000000002</v>
      </c>
      <c r="G15" s="95">
        <v>20.48</v>
      </c>
      <c r="H15" s="95">
        <v>21.84</v>
      </c>
      <c r="I15" s="96">
        <v>26.01</v>
      </c>
    </row>
    <row r="16" spans="2:9" s="5" customFormat="1" ht="30" customHeight="1" x14ac:dyDescent="0.3">
      <c r="B16" s="15" t="s">
        <v>24</v>
      </c>
      <c r="C16" s="95">
        <v>19.100000000000001</v>
      </c>
      <c r="D16" s="95">
        <v>20.55</v>
      </c>
      <c r="E16" s="95">
        <v>21.87</v>
      </c>
      <c r="F16" s="95">
        <v>23.19</v>
      </c>
      <c r="G16" s="95">
        <v>24.67</v>
      </c>
      <c r="H16" s="95">
        <v>26.39</v>
      </c>
      <c r="I16" s="96">
        <v>31.08</v>
      </c>
    </row>
    <row r="17" spans="2:9" s="5" customFormat="1" ht="30" customHeight="1" x14ac:dyDescent="0.3">
      <c r="B17" s="15" t="s">
        <v>25</v>
      </c>
      <c r="C17" s="95">
        <v>12.1</v>
      </c>
      <c r="D17" s="95">
        <v>12.21</v>
      </c>
      <c r="E17" s="95">
        <v>12.59</v>
      </c>
      <c r="F17" s="95">
        <v>13.7</v>
      </c>
      <c r="G17" s="95">
        <v>13.76</v>
      </c>
      <c r="H17" s="95">
        <v>14.59</v>
      </c>
      <c r="I17" s="96">
        <v>14.92</v>
      </c>
    </row>
    <row r="18" spans="2:9" s="5" customFormat="1" ht="30" customHeight="1" x14ac:dyDescent="0.3">
      <c r="B18" s="15" t="s">
        <v>26</v>
      </c>
      <c r="C18" s="95">
        <v>0.75</v>
      </c>
      <c r="D18" s="95">
        <v>0.79</v>
      </c>
      <c r="E18" s="95">
        <v>0.85</v>
      </c>
      <c r="F18" s="95">
        <v>0.89</v>
      </c>
      <c r="G18" s="95">
        <v>0.91</v>
      </c>
      <c r="H18" s="95">
        <v>1</v>
      </c>
      <c r="I18" s="96">
        <v>1.03</v>
      </c>
    </row>
    <row r="19" spans="2:9" s="5" customFormat="1" ht="30" customHeight="1" x14ac:dyDescent="0.3">
      <c r="B19" s="15" t="s">
        <v>27</v>
      </c>
      <c r="C19" s="95">
        <v>0.23</v>
      </c>
      <c r="D19" s="95">
        <v>0.25</v>
      </c>
      <c r="E19" s="95">
        <v>0.27</v>
      </c>
      <c r="F19" s="95">
        <v>0.28000000000000003</v>
      </c>
      <c r="G19" s="95">
        <v>0.28999999999999998</v>
      </c>
      <c r="H19" s="95">
        <v>0.3</v>
      </c>
      <c r="I19" s="96">
        <v>0.34</v>
      </c>
    </row>
    <row r="20" spans="2:9" s="5" customFormat="1" ht="30" customHeight="1" x14ac:dyDescent="0.3">
      <c r="B20" s="15"/>
      <c r="C20" s="95"/>
      <c r="D20" s="95"/>
      <c r="E20" s="95"/>
      <c r="F20" s="95"/>
      <c r="G20" s="95"/>
      <c r="H20" s="95"/>
      <c r="I20" s="96"/>
    </row>
    <row r="21" spans="2:9" ht="30" customHeight="1" x14ac:dyDescent="0.3">
      <c r="B21" s="15"/>
      <c r="C21" s="95"/>
      <c r="D21" s="95"/>
      <c r="E21" s="95"/>
      <c r="F21" s="95"/>
      <c r="G21" s="95"/>
      <c r="H21" s="95"/>
      <c r="I21" s="96"/>
    </row>
    <row r="22" spans="2:9" ht="30" customHeight="1" x14ac:dyDescent="0.3">
      <c r="B22" s="15"/>
      <c r="C22" s="95"/>
      <c r="D22" s="95"/>
      <c r="E22" s="95"/>
      <c r="F22" s="95"/>
      <c r="G22" s="95"/>
      <c r="H22" s="95"/>
      <c r="I22" s="96"/>
    </row>
    <row r="23" spans="2:9" ht="30" customHeight="1" x14ac:dyDescent="0.3">
      <c r="B23" s="15"/>
      <c r="C23" s="95"/>
      <c r="D23" s="95"/>
      <c r="E23" s="95"/>
      <c r="F23" s="95"/>
      <c r="G23" s="95"/>
      <c r="H23" s="95"/>
      <c r="I23" s="96"/>
    </row>
    <row r="24" spans="2:9" ht="30" customHeight="1" x14ac:dyDescent="0.3">
      <c r="B24" s="15"/>
      <c r="C24" s="95"/>
      <c r="D24" s="95"/>
      <c r="E24" s="95"/>
      <c r="F24" s="95"/>
      <c r="G24" s="95"/>
      <c r="H24" s="95"/>
      <c r="I24" s="96"/>
    </row>
    <row r="25" spans="2:9" ht="30" customHeight="1" x14ac:dyDescent="0.3">
      <c r="B25" s="15"/>
      <c r="C25" s="95"/>
      <c r="D25" s="95"/>
      <c r="E25" s="95"/>
      <c r="F25" s="95"/>
      <c r="G25" s="95"/>
      <c r="H25" s="95"/>
      <c r="I25" s="96"/>
    </row>
    <row r="26" spans="2:9" ht="30" customHeight="1" x14ac:dyDescent="0.3">
      <c r="B26" s="15"/>
      <c r="C26" s="95"/>
      <c r="D26" s="95"/>
      <c r="E26" s="95"/>
      <c r="F26" s="95"/>
      <c r="G26" s="95"/>
      <c r="H26" s="95"/>
      <c r="I26" s="96"/>
    </row>
    <row r="27" spans="2:9" ht="30" customHeight="1" x14ac:dyDescent="0.3">
      <c r="B27" s="15"/>
      <c r="C27" s="95"/>
      <c r="D27" s="95"/>
      <c r="E27" s="95"/>
      <c r="F27" s="95"/>
      <c r="G27" s="95"/>
      <c r="H27" s="95"/>
      <c r="I27" s="96"/>
    </row>
    <row r="28" spans="2:9" ht="30" customHeight="1" x14ac:dyDescent="0.3">
      <c r="B28" s="15"/>
      <c r="C28" s="95"/>
      <c r="D28" s="95"/>
      <c r="E28" s="95"/>
      <c r="F28" s="95"/>
      <c r="G28" s="95"/>
      <c r="H28" s="95"/>
      <c r="I28" s="96"/>
    </row>
    <row r="29" spans="2:9" ht="30" customHeight="1" x14ac:dyDescent="0.3">
      <c r="B29" s="15"/>
      <c r="C29" s="95"/>
      <c r="D29" s="95"/>
      <c r="E29" s="95"/>
      <c r="F29" s="95"/>
      <c r="G29" s="95"/>
      <c r="H29" s="95"/>
      <c r="I29" s="96"/>
    </row>
    <row r="30" spans="2:9" ht="30" customHeight="1" x14ac:dyDescent="0.3">
      <c r="B30" s="15"/>
      <c r="C30" s="97"/>
      <c r="D30" s="97"/>
      <c r="E30" s="97"/>
      <c r="F30" s="97"/>
      <c r="G30" s="97"/>
      <c r="H30" s="97"/>
      <c r="I30" s="98"/>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Voer in de tabel vanaf cel B5 in dit werkblad financiële gegevens in van maximaal 25 sleutelstatistieken en zeven jaar terug. Selecteer cel B4 om naar het werkblad Financieel verslag te gaan" sqref="A1" xr:uid="{00000000-0002-0000-0100-000000000000}"/>
    <dataValidation allowBlank="1" showInputMessage="1" showErrorMessage="1" prompt="Deze cel bevat de titel van dit werkblad en de cel eronder bevat een tip." sqref="B1:I2" xr:uid="{00000000-0002-0000-0100-000001000000}"/>
    <dataValidation allowBlank="1" showInputMessage="1" showErrorMessage="1" prompt="Navigatiekoppeling naar financiële het werkblad. Voer de details in de onderstaande tabel" sqref="B4:C4" xr:uid="{00000000-0002-0000-0100-000002000000}"/>
    <dataValidation allowBlank="1" showInputMessage="1" showErrorMessage="1" prompt="De tip staat in deze cel" sqref="B3:I3" xr:uid="{00000000-0002-0000-0100-000003000000}"/>
    <dataValidation allowBlank="1" showInputMessage="1" showErrorMessage="1" prompt="Jaar wordt automatisch bijgewerkt in deze cel. Voer cijfers voor dit jaar in deze kolom in onder dit kopje" sqref="C5 D5:I5" xr:uid="{00000000-0002-0000-0100-000004000000}"/>
    <dataValidation allowBlank="1" showInputMessage="1" showErrorMessage="1" prompt="Voer in deze kolom onder deze kop de naam van de meetwaarde in" sqref="B5" xr:uid="{00000000-0002-0000-0100-000005000000}"/>
  </dataValidations>
  <hyperlinks>
    <hyperlink ref="B4" location="'Financieel verslag'!A1" tooltip="Selecteer om naar het werkblad Financiële rapportage te gaan" display="Tap to view Financial Report" xr:uid="{00000000-0004-0000-0100-000000000000}"/>
  </hyperlinks>
  <pageMargins left="0.7" right="0.7"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B1:H9"/>
  <sheetViews>
    <sheetView showGridLines="0" zoomScaleNormal="100" workbookViewId="0"/>
  </sheetViews>
  <sheetFormatPr defaultRowHeight="30" customHeight="1" x14ac:dyDescent="0.3"/>
  <cols>
    <col min="1" max="1" width="1.625" customWidth="1"/>
    <col min="2" max="2" width="4.25" customWidth="1"/>
    <col min="3" max="3" width="30.125" customWidth="1"/>
    <col min="4" max="4" width="3.875" customWidth="1"/>
    <col min="5" max="6" width="36" customWidth="1"/>
    <col min="9" max="9" width="1.625" customWidth="1"/>
  </cols>
  <sheetData>
    <row r="1" spans="2:8" ht="8.25" customHeight="1" x14ac:dyDescent="0.3">
      <c r="B1" s="84" t="s">
        <v>28</v>
      </c>
      <c r="C1" s="84"/>
      <c r="D1" s="84"/>
      <c r="E1" s="84"/>
      <c r="F1" s="84"/>
      <c r="G1" s="84"/>
      <c r="H1" s="84"/>
    </row>
    <row r="2" spans="2:8" ht="38.25" customHeight="1" x14ac:dyDescent="0.3">
      <c r="B2" s="84"/>
      <c r="C2" s="84"/>
      <c r="D2" s="84"/>
      <c r="E2" s="84"/>
      <c r="F2" s="84"/>
      <c r="G2" s="84"/>
      <c r="H2" s="84"/>
    </row>
    <row r="3" spans="2:8" ht="25.5" customHeight="1" x14ac:dyDescent="0.25">
      <c r="B3" s="86" t="s">
        <v>29</v>
      </c>
      <c r="C3" s="86"/>
      <c r="D3" s="86"/>
      <c r="E3" s="86"/>
      <c r="F3" s="86"/>
      <c r="G3" s="86"/>
      <c r="H3" s="86"/>
    </row>
    <row r="4" spans="2:8" ht="30" customHeight="1" thickBot="1" x14ac:dyDescent="0.35">
      <c r="B4" s="85" t="s">
        <v>30</v>
      </c>
      <c r="C4" s="85"/>
      <c r="D4" s="85"/>
    </row>
    <row r="5" spans="2:8" s="12" customFormat="1" ht="30" customHeight="1" x14ac:dyDescent="0.3">
      <c r="B5" s="42">
        <v>1</v>
      </c>
      <c r="C5" s="30" t="s">
        <v>14</v>
      </c>
      <c r="D5" s="11" t="str">
        <f>IF(ISBLANK(C5),"← Selecteer een waarde in de vervolgkeuzelijst",IF(COUNTIF($C$5:C5,C5)&gt;1,"U hebt "&amp;C5&amp;" tweemaal geselecteerd.",""))</f>
        <v/>
      </c>
      <c r="G5"/>
    </row>
    <row r="6" spans="2:8" s="12" customFormat="1" ht="30" customHeight="1" x14ac:dyDescent="0.3">
      <c r="B6" s="43">
        <v>2</v>
      </c>
      <c r="C6" s="31" t="s">
        <v>19</v>
      </c>
      <c r="D6" s="11" t="str">
        <f>IF(ISBLANK(C6),"← Selecteer een waarde in de vervolgkeuzelijst",IF(COUNTIF($C$5:C6,C6)&gt;1,"U hebt "&amp;C6&amp;" tweemaal geselecteerd.",""))</f>
        <v/>
      </c>
      <c r="G6"/>
    </row>
    <row r="7" spans="2:8" s="12" customFormat="1" ht="30" customHeight="1" x14ac:dyDescent="0.3">
      <c r="B7" s="43">
        <v>3</v>
      </c>
      <c r="C7" s="32" t="s">
        <v>18</v>
      </c>
      <c r="D7" s="11" t="str">
        <f>IF(ISBLANK(C7),"← Selecteer een waarde in de vervolgkeuzelijst",IF(COUNTIF($C$5:C7,C7)&gt;1,"U hebt "&amp;C7&amp;" tweemaal geselecteerd.",""))</f>
        <v/>
      </c>
      <c r="G7"/>
    </row>
    <row r="8" spans="2:8" s="12" customFormat="1" ht="30" customHeight="1" x14ac:dyDescent="0.3">
      <c r="B8" s="43">
        <v>4</v>
      </c>
      <c r="C8" s="32" t="s">
        <v>17</v>
      </c>
      <c r="D8" s="11" t="str">
        <f>IF(ISBLANK(C8),"← Selecteer een waarde in de vervolgkeuzelijst",IF(COUNTIF($C$5:C8,C8)&gt;1,"U hebt "&amp;C8&amp;" tweemaal geselecteerd.",""))</f>
        <v/>
      </c>
    </row>
    <row r="9" spans="2:8" s="12" customFormat="1" ht="30" customHeight="1" thickBot="1" x14ac:dyDescent="0.35">
      <c r="B9" s="44">
        <v>5</v>
      </c>
      <c r="C9" s="33" t="s">
        <v>16</v>
      </c>
      <c r="D9" s="11" t="str">
        <f>IF(ISBLANK(C9),"← Selecteer een waarde in de vervolgkeuzelijst",IF(COUNTIF($C$5:C9,C9)&gt;1,"U hebt "&amp;C9&amp;" tweemaal geselecteerd.",""))</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Selecteer Meetwaarde in de lijst. Selecteer ANNULEREN, druk op Alt+pijl-omlaag voor opties en druk op pijl-omlaag en Enter om een selectie te maken" prompt="Selecteer Meetwaarde in deze cel, druk op Alt+pijl-omlaag voor opties, en vervolgens op pijl-omlaag en Enter om een selectie te maken" sqref="C5:C9" xr:uid="{00000000-0002-0000-0200-000000000000}">
      <formula1>lstMetrics</formula1>
    </dataValidation>
    <dataValidation allowBlank="1" showInputMessage="1" showErrorMessage="1" prompt="Selecteer Meetwaarden voor weergave bovenaan het jaarlijkse financiële rapport in dit werkblad. Selecteer cel B4 om naar het werkblad Financieel verslag te gaan" sqref="A1" xr:uid="{00000000-0002-0000-0200-000001000000}"/>
    <dataValidation allowBlank="1" showInputMessage="1" showErrorMessage="1" prompt="Deze cel bevat de titel van dit werkblad en de cel eronder bevat een tip." sqref="B1:H2" xr:uid="{00000000-0002-0000-0200-000002000000}"/>
    <dataValidation allowBlank="1" showInputMessage="1" showErrorMessage="1" prompt="Navigatiekoppeling naar werkblad Financieel rapport. Selecteer Meetwaarden in onderstaande cellen C5 tot en met C9" sqref="B4:D4" xr:uid="{00000000-0002-0000-0200-000003000000}"/>
  </dataValidations>
  <hyperlinks>
    <hyperlink ref="B4:C4" location="'Financieel verslag'!A1" tooltip="Financieel verslag bekijken" display="  Click to view Financial Report" xr:uid="{00000000-0004-0000-0200-000000000000}"/>
    <hyperlink ref="B4:D4" location="'Financieel verslag'!A1" tooltip="Selecteer om naar het werkblad Financiële rapportage te gaan" display="  Tap to view Financial Report"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workbookViewId="0"/>
  </sheetViews>
  <sheetFormatPr defaultRowHeight="16.5" x14ac:dyDescent="0.3"/>
  <cols>
    <col min="2" max="2" width="32.75" customWidth="1"/>
  </cols>
  <sheetData>
    <row r="1" spans="1:9" s="12" customFormat="1" ht="34.5" customHeight="1" x14ac:dyDescent="0.3">
      <c r="A1" s="13" t="s">
        <v>31</v>
      </c>
    </row>
    <row r="2" spans="1:9" s="12" customFormat="1" x14ac:dyDescent="0.3">
      <c r="D2" s="6" t="s">
        <v>34</v>
      </c>
    </row>
    <row r="3" spans="1:9" ht="19.5" customHeight="1" x14ac:dyDescent="0.3">
      <c r="B3" t="s">
        <v>32</v>
      </c>
      <c r="C3" s="2">
        <f>Geselecteerd_jaar</f>
        <v>2018</v>
      </c>
      <c r="D3">
        <f ca="1">MATCH(C3,lstYears,0)+1</f>
        <v>7</v>
      </c>
    </row>
    <row r="4" spans="1:9" ht="19.5" customHeight="1" x14ac:dyDescent="0.3">
      <c r="B4" t="s">
        <v>33</v>
      </c>
      <c r="C4" s="2">
        <f>C3-1</f>
        <v>2017</v>
      </c>
      <c r="D4">
        <f ca="1">MATCH(C4,lstYears,0)+1</f>
        <v>6</v>
      </c>
    </row>
    <row r="5" spans="1:9" ht="19.5" customHeight="1" x14ac:dyDescent="0.3"/>
    <row r="6" spans="1:9" ht="19.5" customHeight="1" thickBot="1" x14ac:dyDescent="0.35">
      <c r="B6" t="s">
        <v>34</v>
      </c>
      <c r="C6" s="1">
        <f ca="1">MATCH(C7,lstYears,0)+1</f>
        <v>3</v>
      </c>
      <c r="D6" s="1">
        <f ca="1">MATCH(D7,lstYears,0)+1</f>
        <v>4</v>
      </c>
      <c r="E6" s="1">
        <f ca="1">MATCH(E7,lstYears,0)+1</f>
        <v>5</v>
      </c>
      <c r="F6" s="1">
        <f ca="1">MATCH(F7,lstYears,0)+1</f>
        <v>6</v>
      </c>
      <c r="G6" s="1">
        <f ca="1">MATCH(G7,lstYears,0)+1</f>
        <v>7</v>
      </c>
      <c r="I6">
        <f ca="1">COUNT(C6:G6)</f>
        <v>5</v>
      </c>
    </row>
    <row r="7" spans="1:9" ht="19.5" thickBot="1" x14ac:dyDescent="0.35">
      <c r="B7" s="7" t="s">
        <v>35</v>
      </c>
      <c r="C7" s="14">
        <f>D7-1</f>
        <v>2014</v>
      </c>
      <c r="D7" s="14">
        <f>E7-1</f>
        <v>2015</v>
      </c>
      <c r="E7" s="14">
        <f>F7-1</f>
        <v>2016</v>
      </c>
      <c r="F7" s="14">
        <f>G7-1</f>
        <v>2017</v>
      </c>
      <c r="G7" s="14">
        <f>C3</f>
        <v>2018</v>
      </c>
      <c r="H7" s="7"/>
    </row>
    <row r="8" spans="1:9" ht="19.5" customHeight="1" x14ac:dyDescent="0.3">
      <c r="A8">
        <f>MATCH(B8,'Invoer financiële gegevens'!$B$6:$B$30,0)</f>
        <v>1</v>
      </c>
      <c r="B8" t="str">
        <f>IF('Key Metric Settings'!C5="","",'Key Metric Settings'!C5)</f>
        <v>OPBRENGSTEN</v>
      </c>
      <c r="C8">
        <f ca="1">IFERROR(INDEX('Invoer financiële gegevens'!$B$6:$I$30,$A8,C$6),NA())</f>
        <v>134137.45000000001</v>
      </c>
      <c r="D8">
        <f ca="1">IFERROR(INDEX('Invoer financiële gegevens'!$B$6:$I$30,$A8,D$6),NA())</f>
        <v>142728.38</v>
      </c>
      <c r="E8">
        <f ca="1">IFERROR(INDEX('Invoer financiële gegevens'!$B$6:$I$30,$A8,E$6),NA())</f>
        <v>150687.46</v>
      </c>
      <c r="F8">
        <f ca="1">IFERROR(INDEX('Invoer financiële gegevens'!$B$6:$I$30,$A8,F$6),NA())</f>
        <v>165044.56</v>
      </c>
      <c r="G8">
        <f ca="1">IFERROR(INDEX('Invoer financiële gegevens'!$B$6:$I$30,$A8,G$6),NA())</f>
        <v>180026.63</v>
      </c>
      <c r="H8" s="3">
        <f ca="1">IFERROR(G8/F8-1,"")</f>
        <v>9.0775909245357722E-2</v>
      </c>
    </row>
    <row r="9" spans="1:9" ht="19.5" customHeight="1" x14ac:dyDescent="0.3">
      <c r="A9">
        <f>MATCH(B9,'Invoer financiële gegevens'!$B$6:$B$30,0)</f>
        <v>6</v>
      </c>
      <c r="B9" t="str">
        <f>IF('Key Metric Settings'!C6="","",'Key Metric Settings'!C6)</f>
        <v>NETTOWINST</v>
      </c>
      <c r="C9">
        <f ca="1">IFERROR(INDEX('Invoer financiële gegevens'!$B$6:$I$30,$A9,C$6),NA())</f>
        <v>54761.074999999997</v>
      </c>
      <c r="D9">
        <f ca="1">IFERROR(INDEX('Invoer financiële gegevens'!$B$6:$I$30,$A9,D$6),NA())</f>
        <v>55860.81</v>
      </c>
      <c r="E9">
        <f ca="1">IFERROR(INDEX('Invoer financiële gegevens'!$B$6:$I$30,$A9,E$6),NA())</f>
        <v>59747.95</v>
      </c>
      <c r="F9">
        <f ca="1">IFERROR(INDEX('Invoer financiële gegevens'!$B$6:$I$30,$A9,F$6),NA())</f>
        <v>61483.59</v>
      </c>
      <c r="G9">
        <f ca="1">IFERROR(INDEX('Invoer financiële gegevens'!$B$6:$I$30,$A9,G$6),NA())</f>
        <v>66272.100000000006</v>
      </c>
      <c r="H9" s="3">
        <f t="shared" ref="H9:H12" ca="1" si="0">IFERROR(G9/F9-1,"")</f>
        <v>7.7882732612067906E-2</v>
      </c>
    </row>
    <row r="10" spans="1:9" ht="19.5" customHeight="1" x14ac:dyDescent="0.3">
      <c r="A10">
        <f>MATCH(B10,'Invoer financiële gegevens'!$B$6:$B$30,0)</f>
        <v>5</v>
      </c>
      <c r="B10" t="str">
        <f>IF('Key Metric Settings'!C7="","",'Key Metric Settings'!C7)</f>
        <v>RENTE</v>
      </c>
      <c r="C10">
        <f ca="1">IFERROR(INDEX('Invoer financiële gegevens'!$B$6:$I$30,$A10,C$6),NA())</f>
        <v>2745.82</v>
      </c>
      <c r="D10">
        <f ca="1">IFERROR(INDEX('Invoer financiële gegevens'!$B$6:$I$30,$A10,D$6),NA())</f>
        <v>2893.11</v>
      </c>
      <c r="E10">
        <f ca="1">IFERROR(INDEX('Invoer financiële gegevens'!$B$6:$I$30,$A10,E$6),NA())</f>
        <v>3136.12</v>
      </c>
      <c r="F10">
        <f ca="1">IFERROR(INDEX('Invoer financiële gegevens'!$B$6:$I$30,$A10,F$6),NA())</f>
        <v>3148.53</v>
      </c>
      <c r="G10">
        <f ca="1">IFERROR(INDEX('Invoer financiële gegevens'!$B$6:$I$30,$A10,G$6),NA())</f>
        <v>3338.3</v>
      </c>
      <c r="H10" s="3">
        <f t="shared" ca="1" si="0"/>
        <v>6.0272571644545136E-2</v>
      </c>
    </row>
    <row r="11" spans="1:9" ht="19.5" customHeight="1" x14ac:dyDescent="0.3">
      <c r="A11">
        <f>MATCH(B11,'Invoer financiële gegevens'!$B$6:$B$30,0)</f>
        <v>4</v>
      </c>
      <c r="B11" t="str">
        <f>IF('Key Metric Settings'!C8="","",'Key Metric Settings'!C8)</f>
        <v>AFSCHRIJVING</v>
      </c>
      <c r="C11">
        <f ca="1">IFERROR(INDEX('Invoer financiële gegevens'!$B$6:$I$30,$A11,C$6),NA())</f>
        <v>4517.7700000000004</v>
      </c>
      <c r="D11">
        <f ca="1">IFERROR(INDEX('Invoer financiële gegevens'!$B$6:$I$30,$A11,D$6),NA())</f>
        <v>4656.92</v>
      </c>
      <c r="E11">
        <f ca="1">IFERROR(INDEX('Invoer financiële gegevens'!$B$6:$I$30,$A11,E$6),NA())</f>
        <v>4974.21</v>
      </c>
      <c r="F11">
        <f ca="1">IFERROR(INDEX('Invoer financiële gegevens'!$B$6:$I$30,$A11,F$6),NA())</f>
        <v>5024.1099999999997</v>
      </c>
      <c r="G11">
        <f ca="1">IFERROR(INDEX('Invoer financiële gegevens'!$B$6:$I$30,$A11,G$6),NA())</f>
        <v>5068.42</v>
      </c>
      <c r="H11" s="3">
        <f t="shared" ca="1" si="0"/>
        <v>8.8194725035877219E-3</v>
      </c>
    </row>
    <row r="12" spans="1:9" ht="19.5" customHeight="1" x14ac:dyDescent="0.3">
      <c r="A12">
        <f>MATCH(B12,'Invoer financiële gegevens'!$B$6:$B$30,0)</f>
        <v>3</v>
      </c>
      <c r="B12" t="str">
        <f>IF('Key Metric Settings'!C9="","",'Key Metric Settings'!C9)</f>
        <v>BEDRIJFSWINST</v>
      </c>
      <c r="C12">
        <f ca="1">IFERROR(INDEX('Invoer financiële gegevens'!$B$6:$I$30,$A12,C$6),NA())</f>
        <v>64207.3</v>
      </c>
      <c r="D12">
        <f ca="1">IFERROR(INDEX('Invoer financiële gegevens'!$B$6:$I$30,$A12,D$6),NA())</f>
        <v>68857.69</v>
      </c>
      <c r="E12">
        <f ca="1">IFERROR(INDEX('Invoer financiële gegevens'!$B$6:$I$30,$A12,E$6),NA())</f>
        <v>75643.25</v>
      </c>
      <c r="F12">
        <f ca="1">IFERROR(INDEX('Invoer financiële gegevens'!$B$6:$I$30,$A12,F$6),NA())</f>
        <v>76755.259999999995</v>
      </c>
      <c r="G12">
        <f ca="1">IFERROR(INDEX('Invoer financiële gegevens'!$B$6:$I$30,$A12,G$6),NA())</f>
        <v>77317.83</v>
      </c>
      <c r="H12" s="3">
        <f t="shared" ca="1" si="0"/>
        <v>7.3293999655530406E-3</v>
      </c>
    </row>
    <row r="13" spans="1:9" ht="17.25" thickBot="1" x14ac:dyDescent="0.35"/>
    <row r="14" spans="1:9" ht="19.5" thickBot="1" x14ac:dyDescent="0.35">
      <c r="B14" s="7" t="s">
        <v>36</v>
      </c>
      <c r="C14" s="7"/>
      <c r="D14" s="7"/>
      <c r="E14" s="7"/>
      <c r="F14" s="7"/>
      <c r="G14" s="7"/>
      <c r="H14" s="7"/>
    </row>
    <row r="15" spans="1:9" ht="19.5" customHeight="1" x14ac:dyDescent="0.3">
      <c r="A15">
        <f>ROWS($B$15:B15)</f>
        <v>1</v>
      </c>
      <c r="B15" t="str">
        <f>IF('Invoer financiële gegevens'!B6=0,"",'Invoer financiële gegevens'!B6)</f>
        <v>OPBRENGSTEN</v>
      </c>
      <c r="C15">
        <f ca="1">IF(B15="",NA(),IFERROR(INDEX('Invoer financiële gegevens'!$B$6:$I$30,$A15,C$6),NA()))</f>
        <v>134137.45000000001</v>
      </c>
      <c r="D15">
        <f ca="1">IF(B15="",NA(),IFERROR(INDEX('Invoer financiële gegevens'!$B$6:$I$30,$A15,D$6),NA()))</f>
        <v>142728.38</v>
      </c>
      <c r="E15">
        <f ca="1">IF(B15="",NA(),IFERROR(INDEX('Invoer financiële gegevens'!$B$6:$I$30,$A15,E$6),NA()))</f>
        <v>150687.46</v>
      </c>
      <c r="F15">
        <f ca="1">IF(B15="",NA(),IFERROR(INDEX('Invoer financiële gegevens'!$B$6:$I$30,$A15,F$6),NA()))</f>
        <v>165044.56</v>
      </c>
      <c r="G15">
        <f ca="1">IF(B15="",NA(),IFERROR(INDEX('Invoer financiële gegevens'!$B$6:$I$30,$A15,G$6),NA()))</f>
        <v>180026.63</v>
      </c>
    </row>
    <row r="16" spans="1:9" ht="19.5" customHeight="1" x14ac:dyDescent="0.3">
      <c r="A16">
        <f>ROWS($B$15:B16)</f>
        <v>2</v>
      </c>
      <c r="B16" t="str">
        <f>IF('Invoer financiële gegevens'!B7=0,"",'Invoer financiële gegevens'!B7)</f>
        <v>BEDRIJFSKOSTEN</v>
      </c>
      <c r="C16">
        <f ca="1">IF(B16="",NA(),IFERROR(INDEX('Invoer financiële gegevens'!$B$6:$I$30,$A16,C$6),NA()))</f>
        <v>70962.31</v>
      </c>
      <c r="D16">
        <f ca="1">IF(B16="",NA(),IFERROR(INDEX('Invoer financiële gegevens'!$B$6:$I$30,$A16,D$6),NA()))</f>
        <v>75924.86</v>
      </c>
      <c r="E16">
        <f ca="1">IF(B16="",NA(),IFERROR(INDEX('Invoer financiële gegevens'!$B$6:$I$30,$A16,E$6),NA()))</f>
        <v>78901.27</v>
      </c>
      <c r="F16">
        <f ca="1">IF(B16="",NA(),IFERROR(INDEX('Invoer financiële gegevens'!$B$6:$I$30,$A16,F$6),NA()))</f>
        <v>81674.37</v>
      </c>
      <c r="G16">
        <f ca="1">IF(B16="",NA(),IFERROR(INDEX('Invoer financiële gegevens'!$B$6:$I$30,$A16,G$6),NA()))</f>
        <v>80883.33</v>
      </c>
    </row>
    <row r="17" spans="1:7" ht="19.5" customHeight="1" x14ac:dyDescent="0.3">
      <c r="A17">
        <f>ROWS($B$15:B17)</f>
        <v>3</v>
      </c>
      <c r="B17" t="str">
        <f>IF('Invoer financiële gegevens'!B8=0,"",'Invoer financiële gegevens'!B8)</f>
        <v>BEDRIJFSWINST</v>
      </c>
      <c r="C17">
        <f ca="1">IF(B17="",NA(),IFERROR(INDEX('Invoer financiële gegevens'!$B$6:$I$30,$A17,C$6),NA()))</f>
        <v>64207.3</v>
      </c>
      <c r="D17">
        <f ca="1">IF(B17="",NA(),IFERROR(INDEX('Invoer financiële gegevens'!$B$6:$I$30,$A17,D$6),NA()))</f>
        <v>68857.69</v>
      </c>
      <c r="E17">
        <f ca="1">IF(B17="",NA(),IFERROR(INDEX('Invoer financiële gegevens'!$B$6:$I$30,$A17,E$6),NA()))</f>
        <v>75643.25</v>
      </c>
      <c r="F17">
        <f ca="1">IF(B17="",NA(),IFERROR(INDEX('Invoer financiële gegevens'!$B$6:$I$30,$A17,F$6),NA()))</f>
        <v>76755.259999999995</v>
      </c>
      <c r="G17">
        <f ca="1">IF(B17="",NA(),IFERROR(INDEX('Invoer financiële gegevens'!$B$6:$I$30,$A17,G$6),NA()))</f>
        <v>77317.83</v>
      </c>
    </row>
    <row r="18" spans="1:7" ht="19.5" customHeight="1" x14ac:dyDescent="0.3">
      <c r="A18">
        <f>ROWS($B$15:B18)</f>
        <v>4</v>
      </c>
      <c r="B18" t="str">
        <f>IF('Invoer financiële gegevens'!B9=0,"",'Invoer financiële gegevens'!B9)</f>
        <v>AFSCHRIJVING</v>
      </c>
      <c r="C18">
        <f ca="1">IF(B18="",NA(),IFERROR(INDEX('Invoer financiële gegevens'!$B$6:$I$30,$A18,C$6),NA()))</f>
        <v>4517.7700000000004</v>
      </c>
      <c r="D18">
        <f ca="1">IF(B18="",NA(),IFERROR(INDEX('Invoer financiële gegevens'!$B$6:$I$30,$A18,D$6),NA()))</f>
        <v>4656.92</v>
      </c>
      <c r="E18">
        <f ca="1">IF(B18="",NA(),IFERROR(INDEX('Invoer financiële gegevens'!$B$6:$I$30,$A18,E$6),NA()))</f>
        <v>4974.21</v>
      </c>
      <c r="F18">
        <f ca="1">IF(B18="",NA(),IFERROR(INDEX('Invoer financiële gegevens'!$B$6:$I$30,$A18,F$6),NA()))</f>
        <v>5024.1099999999997</v>
      </c>
      <c r="G18">
        <f ca="1">IF(B18="",NA(),IFERROR(INDEX('Invoer financiële gegevens'!$B$6:$I$30,$A18,G$6),NA()))</f>
        <v>5068.42</v>
      </c>
    </row>
    <row r="19" spans="1:7" ht="19.5" customHeight="1" x14ac:dyDescent="0.3">
      <c r="A19">
        <f>ROWS($B$15:B19)</f>
        <v>5</v>
      </c>
      <c r="B19" t="str">
        <f>IF('Invoer financiële gegevens'!B10=0,"",'Invoer financiële gegevens'!B10)</f>
        <v>RENTE</v>
      </c>
      <c r="C19">
        <f ca="1">IF(B19="",NA(),IFERROR(INDEX('Invoer financiële gegevens'!$B$6:$I$30,$A19,C$6),NA()))</f>
        <v>2745.82</v>
      </c>
      <c r="D19">
        <f ca="1">IF(B19="",NA(),IFERROR(INDEX('Invoer financiële gegevens'!$B$6:$I$30,$A19,D$6),NA()))</f>
        <v>2893.11</v>
      </c>
      <c r="E19">
        <f ca="1">IF(B19="",NA(),IFERROR(INDEX('Invoer financiële gegevens'!$B$6:$I$30,$A19,E$6),NA()))</f>
        <v>3136.12</v>
      </c>
      <c r="F19">
        <f ca="1">IF(B19="",NA(),IFERROR(INDEX('Invoer financiële gegevens'!$B$6:$I$30,$A19,F$6),NA()))</f>
        <v>3148.53</v>
      </c>
      <c r="G19">
        <f ca="1">IF(B19="",NA(),IFERROR(INDEX('Invoer financiële gegevens'!$B$6:$I$30,$A19,G$6),NA()))</f>
        <v>3338.3</v>
      </c>
    </row>
    <row r="20" spans="1:7" ht="19.5" customHeight="1" x14ac:dyDescent="0.3">
      <c r="A20">
        <f>ROWS($B$15:B20)</f>
        <v>6</v>
      </c>
      <c r="B20" t="str">
        <f>IF('Invoer financiële gegevens'!B11=0,"",'Invoer financiële gegevens'!B11)</f>
        <v>NETTOWINST</v>
      </c>
      <c r="C20">
        <f ca="1">IF(B20="",NA(),IFERROR(INDEX('Invoer financiële gegevens'!$B$6:$I$30,$A20,C$6),NA()))</f>
        <v>54761.074999999997</v>
      </c>
      <c r="D20">
        <f ca="1">IF(B20="",NA(),IFERROR(INDEX('Invoer financiële gegevens'!$B$6:$I$30,$A20,D$6),NA()))</f>
        <v>55860.81</v>
      </c>
      <c r="E20">
        <f ca="1">IF(B20="",NA(),IFERROR(INDEX('Invoer financiële gegevens'!$B$6:$I$30,$A20,E$6),NA()))</f>
        <v>59747.95</v>
      </c>
      <c r="F20">
        <f ca="1">IF(B20="",NA(),IFERROR(INDEX('Invoer financiële gegevens'!$B$6:$I$30,$A20,F$6),NA()))</f>
        <v>61483.59</v>
      </c>
      <c r="G20">
        <f ca="1">IF(B20="",NA(),IFERROR(INDEX('Invoer financiële gegevens'!$B$6:$I$30,$A20,G$6),NA()))</f>
        <v>66272.100000000006</v>
      </c>
    </row>
    <row r="21" spans="1:7" ht="19.5" customHeight="1" x14ac:dyDescent="0.3">
      <c r="A21">
        <f>ROWS($B$15:B21)</f>
        <v>7</v>
      </c>
      <c r="B21" t="str">
        <f>IF('Invoer financiële gegevens'!B12=0,"",'Invoer financiële gegevens'!B12)</f>
        <v>BELASTING</v>
      </c>
      <c r="C21">
        <f ca="1">IF(B21="",NA(),IFERROR(INDEX('Invoer financiële gegevens'!$B$6:$I$30,$A21,C$6),NA()))</f>
        <v>23920.54</v>
      </c>
      <c r="D21">
        <f ca="1">IF(B21="",NA(),IFERROR(INDEX('Invoer financiële gegevens'!$B$6:$I$30,$A21,D$6),NA()))</f>
        <v>25576.74</v>
      </c>
      <c r="E21">
        <f ca="1">IF(B21="",NA(),IFERROR(INDEX('Invoer financiële gegevens'!$B$6:$I$30,$A21,E$6),NA()))</f>
        <v>27498.86</v>
      </c>
      <c r="F21">
        <f ca="1">IF(B21="",NA(),IFERROR(INDEX('Invoer financiële gegevens'!$B$6:$I$30,$A21,F$6),NA()))</f>
        <v>28335.67</v>
      </c>
      <c r="G21">
        <f ca="1">IF(B21="",NA(),IFERROR(INDEX('Invoer financiële gegevens'!$B$6:$I$30,$A21,G$6),NA()))</f>
        <v>29424.53</v>
      </c>
    </row>
    <row r="22" spans="1:7" ht="19.5" customHeight="1" x14ac:dyDescent="0.3">
      <c r="A22">
        <f>ROWS($B$15:B22)</f>
        <v>8</v>
      </c>
      <c r="B22" t="str">
        <f>IF('Invoer financiële gegevens'!B13=0,"",'Invoer financiële gegevens'!B13)</f>
        <v>WINST NA BELASTINGEN</v>
      </c>
      <c r="C22">
        <f ca="1">IF(B22="",NA(),IFERROR(INDEX('Invoer financiële gegevens'!$B$6:$I$30,$A22,C$6),NA()))</f>
        <v>34943.49</v>
      </c>
      <c r="D22">
        <f ca="1">IF(B22="",NA(),IFERROR(INDEX('Invoer financiële gegevens'!$B$6:$I$30,$A22,D$6),NA()))</f>
        <v>38418.53</v>
      </c>
      <c r="E22">
        <f ca="1">IF(B22="",NA(),IFERROR(INDEX('Invoer financiële gegevens'!$B$6:$I$30,$A22,E$6),NA()))</f>
        <v>39895.050000000003</v>
      </c>
      <c r="F22">
        <f ca="1">IF(B22="",NA(),IFERROR(INDEX('Invoer financiële gegevens'!$B$6:$I$30,$A22,F$6),NA()))</f>
        <v>40607.730000000003</v>
      </c>
      <c r="G22">
        <f ca="1">IF(B22="",NA(),IFERROR(INDEX('Invoer financiële gegevens'!$B$6:$I$30,$A22,G$6),NA()))</f>
        <v>42438.2</v>
      </c>
    </row>
    <row r="23" spans="1:7" ht="19.5" customHeight="1" x14ac:dyDescent="0.3">
      <c r="A23">
        <f>ROWS($B$15:B23)</f>
        <v>9</v>
      </c>
      <c r="B23" t="str">
        <f>IF('Invoer financiële gegevens'!B14=0,"",'Invoer financiële gegevens'!B14)</f>
        <v>METRISCH GEGEVEN 1</v>
      </c>
      <c r="C23">
        <f ca="1">IF(B23="",NA(),IFERROR(INDEX('Invoer financiële gegevens'!$B$6:$I$30,$A23,C$6),NA()))</f>
        <v>12.81</v>
      </c>
      <c r="D23">
        <f ca="1">IF(B23="",NA(),IFERROR(INDEX('Invoer financiële gegevens'!$B$6:$I$30,$A23,D$6),NA()))</f>
        <v>13.78</v>
      </c>
      <c r="E23">
        <f ca="1">IF(B23="",NA(),IFERROR(INDEX('Invoer financiële gegevens'!$B$6:$I$30,$A23,E$6),NA()))</f>
        <v>14.29</v>
      </c>
      <c r="F23">
        <f ca="1">IF(B23="",NA(),IFERROR(INDEX('Invoer financiële gegevens'!$B$6:$I$30,$A23,F$6),NA()))</f>
        <v>15.57</v>
      </c>
      <c r="G23">
        <f ca="1">IF(B23="",NA(),IFERROR(INDEX('Invoer financiële gegevens'!$B$6:$I$30,$A23,G$6),NA()))</f>
        <v>16.78</v>
      </c>
    </row>
    <row r="24" spans="1:7" ht="19.5" customHeight="1" x14ac:dyDescent="0.3">
      <c r="A24">
        <f>ROWS($B$15:B24)</f>
        <v>10</v>
      </c>
      <c r="B24" t="str">
        <f>IF('Invoer financiële gegevens'!B15=0,"",'Invoer financiële gegevens'!B15)</f>
        <v>METRISCH GEGEVEN 2</v>
      </c>
      <c r="C24">
        <f ca="1">IF(B24="",NA(),IFERROR(INDEX('Invoer financiële gegevens'!$B$6:$I$30,$A24,C$6),NA()))</f>
        <v>18.59</v>
      </c>
      <c r="D24">
        <f ca="1">IF(B24="",NA(),IFERROR(INDEX('Invoer financiële gegevens'!$B$6:$I$30,$A24,D$6),NA()))</f>
        <v>19.22</v>
      </c>
      <c r="E24">
        <f ca="1">IF(B24="",NA(),IFERROR(INDEX('Invoer financiële gegevens'!$B$6:$I$30,$A24,E$6),NA()))</f>
        <v>20.170000000000002</v>
      </c>
      <c r="F24">
        <f ca="1">IF(B24="",NA(),IFERROR(INDEX('Invoer financiële gegevens'!$B$6:$I$30,$A24,F$6),NA()))</f>
        <v>20.48</v>
      </c>
      <c r="G24">
        <f ca="1">IF(B24="",NA(),IFERROR(INDEX('Invoer financiële gegevens'!$B$6:$I$30,$A24,G$6),NA()))</f>
        <v>21.84</v>
      </c>
    </row>
    <row r="25" spans="1:7" ht="19.5" customHeight="1" x14ac:dyDescent="0.3">
      <c r="A25">
        <f>ROWS($B$15:B25)</f>
        <v>11</v>
      </c>
      <c r="B25" t="str">
        <f>IF('Invoer financiële gegevens'!B16=0,"",'Invoer financiële gegevens'!B16)</f>
        <v>METRISCH GEGEVEN 3</v>
      </c>
      <c r="C25">
        <f ca="1">IF(B25="",NA(),IFERROR(INDEX('Invoer financiële gegevens'!$B$6:$I$30,$A25,C$6),NA()))</f>
        <v>20.55</v>
      </c>
      <c r="D25">
        <f ca="1">IF(B25="",NA(),IFERROR(INDEX('Invoer financiële gegevens'!$B$6:$I$30,$A25,D$6),NA()))</f>
        <v>21.87</v>
      </c>
      <c r="E25">
        <f ca="1">IF(B25="",NA(),IFERROR(INDEX('Invoer financiële gegevens'!$B$6:$I$30,$A25,E$6),NA()))</f>
        <v>23.19</v>
      </c>
      <c r="F25">
        <f ca="1">IF(B25="",NA(),IFERROR(INDEX('Invoer financiële gegevens'!$B$6:$I$30,$A25,F$6),NA()))</f>
        <v>24.67</v>
      </c>
      <c r="G25">
        <f ca="1">IF(B25="",NA(),IFERROR(INDEX('Invoer financiële gegevens'!$B$6:$I$30,$A25,G$6),NA()))</f>
        <v>26.39</v>
      </c>
    </row>
    <row r="26" spans="1:7" ht="19.5" customHeight="1" x14ac:dyDescent="0.3">
      <c r="A26">
        <f>ROWS($B$15:B26)</f>
        <v>12</v>
      </c>
      <c r="B26" t="str">
        <f>IF('Invoer financiële gegevens'!B17=0,"",'Invoer financiële gegevens'!B17)</f>
        <v>METRISCH GEGEVEN 4</v>
      </c>
      <c r="C26">
        <f ca="1">IF(B26="",NA(),IFERROR(INDEX('Invoer financiële gegevens'!$B$6:$I$30,$A26,C$6),NA()))</f>
        <v>12.21</v>
      </c>
      <c r="D26">
        <f ca="1">IF(B26="",NA(),IFERROR(INDEX('Invoer financiële gegevens'!$B$6:$I$30,$A26,D$6),NA()))</f>
        <v>12.59</v>
      </c>
      <c r="E26">
        <f ca="1">IF(B26="",NA(),IFERROR(INDEX('Invoer financiële gegevens'!$B$6:$I$30,$A26,E$6),NA()))</f>
        <v>13.7</v>
      </c>
      <c r="F26">
        <f ca="1">IF(B26="",NA(),IFERROR(INDEX('Invoer financiële gegevens'!$B$6:$I$30,$A26,F$6),NA()))</f>
        <v>13.76</v>
      </c>
      <c r="G26">
        <f ca="1">IF(B26="",NA(),IFERROR(INDEX('Invoer financiële gegevens'!$B$6:$I$30,$A26,G$6),NA()))</f>
        <v>14.59</v>
      </c>
    </row>
    <row r="27" spans="1:7" ht="19.5" customHeight="1" x14ac:dyDescent="0.3">
      <c r="A27">
        <f>ROWS($B$15:B27)</f>
        <v>13</v>
      </c>
      <c r="B27" t="str">
        <f>IF('Invoer financiële gegevens'!B18=0,"",'Invoer financiële gegevens'!B18)</f>
        <v>METRISCH GEGEVEN 5</v>
      </c>
      <c r="C27">
        <f ca="1">IF(B27="",NA(),IFERROR(INDEX('Invoer financiële gegevens'!$B$6:$I$30,$A27,C$6),NA()))</f>
        <v>0.79</v>
      </c>
      <c r="D27">
        <f ca="1">IF(B27="",NA(),IFERROR(INDEX('Invoer financiële gegevens'!$B$6:$I$30,$A27,D$6),NA()))</f>
        <v>0.85</v>
      </c>
      <c r="E27">
        <f ca="1">IF(B27="",NA(),IFERROR(INDEX('Invoer financiële gegevens'!$B$6:$I$30,$A27,E$6),NA()))</f>
        <v>0.89</v>
      </c>
      <c r="F27">
        <f ca="1">IF(B27="",NA(),IFERROR(INDEX('Invoer financiële gegevens'!$B$6:$I$30,$A27,F$6),NA()))</f>
        <v>0.91</v>
      </c>
      <c r="G27">
        <f ca="1">IF(B27="",NA(),IFERROR(INDEX('Invoer financiële gegevens'!$B$6:$I$30,$A27,G$6),NA()))</f>
        <v>1</v>
      </c>
    </row>
    <row r="28" spans="1:7" ht="19.5" customHeight="1" x14ac:dyDescent="0.3">
      <c r="A28">
        <f>ROWS($B$15:B28)</f>
        <v>14</v>
      </c>
      <c r="B28" t="str">
        <f>IF('Invoer financiële gegevens'!B19=0,"",'Invoer financiële gegevens'!B19)</f>
        <v>METRISCH GEGEVEN 6</v>
      </c>
      <c r="C28">
        <f ca="1">IF(B28="",NA(),IFERROR(INDEX('Invoer financiële gegevens'!$B$6:$I$30,$A28,C$6),NA()))</f>
        <v>0.25</v>
      </c>
      <c r="D28">
        <f ca="1">IF(B28="",NA(),IFERROR(INDEX('Invoer financiële gegevens'!$B$6:$I$30,$A28,D$6),NA()))</f>
        <v>0.27</v>
      </c>
      <c r="E28">
        <f ca="1">IF(B28="",NA(),IFERROR(INDEX('Invoer financiële gegevens'!$B$6:$I$30,$A28,E$6),NA()))</f>
        <v>0.28000000000000003</v>
      </c>
      <c r="F28">
        <f ca="1">IF(B28="",NA(),IFERROR(INDEX('Invoer financiële gegevens'!$B$6:$I$30,$A28,F$6),NA()))</f>
        <v>0.28999999999999998</v>
      </c>
      <c r="G28">
        <f ca="1">IF(B28="",NA(),IFERROR(INDEX('Invoer financiële gegevens'!$B$6:$I$30,$A28,G$6),NA()))</f>
        <v>0.3</v>
      </c>
    </row>
    <row r="29" spans="1:7" ht="19.5" customHeight="1" x14ac:dyDescent="0.3">
      <c r="A29">
        <f>ROWS($B$15:B29)</f>
        <v>15</v>
      </c>
      <c r="B29" t="str">
        <f>IF('Invoer financiële gegevens'!B20=0,"",'Invoer financiële gegevens'!B20)</f>
        <v/>
      </c>
      <c r="C29" t="e">
        <f>IF(B29="",NA(),IFERROR(INDEX('Invoer financiële gegevens'!$B$6:$I$30,$A29,C$6),NA()))</f>
        <v>#N/A</v>
      </c>
      <c r="D29" t="e">
        <f>IF(B29="",NA(),IFERROR(INDEX('Invoer financiële gegevens'!$B$6:$I$30,$A29,D$6),NA()))</f>
        <v>#N/A</v>
      </c>
      <c r="E29" t="e">
        <f>IF(B29="",NA(),IFERROR(INDEX('Invoer financiële gegevens'!$B$6:$I$30,$A29,E$6),NA()))</f>
        <v>#N/A</v>
      </c>
      <c r="F29" t="e">
        <f>IF(B29="",NA(),IFERROR(INDEX('Invoer financiële gegevens'!$B$6:$I$30,$A29,F$6),NA()))</f>
        <v>#N/A</v>
      </c>
      <c r="G29" t="e">
        <f>IF(B29="",NA(),IFERROR(INDEX('Invoer financiële gegevens'!$B$6:$I$30,$A29,G$6),NA()))</f>
        <v>#N/A</v>
      </c>
    </row>
    <row r="30" spans="1:7" ht="19.5" customHeight="1" x14ac:dyDescent="0.3">
      <c r="A30">
        <f>ROWS($B$15:B30)</f>
        <v>16</v>
      </c>
      <c r="B30" t="str">
        <f>IF('Invoer financiële gegevens'!B21=0,"",'Invoer financiële gegevens'!B21)</f>
        <v/>
      </c>
      <c r="C30" t="e">
        <f>IF(B30="",NA(),IFERROR(INDEX('Invoer financiële gegevens'!$B$6:$I$30,$A30,C$6),NA()))</f>
        <v>#N/A</v>
      </c>
      <c r="D30" t="e">
        <f>IF(B30="",NA(),IFERROR(INDEX('Invoer financiële gegevens'!$B$6:$I$30,$A30,D$6),NA()))</f>
        <v>#N/A</v>
      </c>
      <c r="E30" t="e">
        <f>IF(B30="",NA(),IFERROR(INDEX('Invoer financiële gegevens'!$B$6:$I$30,$A30,E$6),NA()))</f>
        <v>#N/A</v>
      </c>
      <c r="F30" t="e">
        <f>IF(B30="",NA(),IFERROR(INDEX('Invoer financiële gegevens'!$B$6:$I$30,$A30,F$6),NA()))</f>
        <v>#N/A</v>
      </c>
      <c r="G30" t="e">
        <f>IF(B30="",NA(),IFERROR(INDEX('Invoer financiële gegevens'!$B$6:$I$30,$A30,G$6),NA()))</f>
        <v>#N/A</v>
      </c>
    </row>
    <row r="31" spans="1:7" ht="19.5" customHeight="1" x14ac:dyDescent="0.3">
      <c r="A31">
        <f>ROWS($B$15:B31)</f>
        <v>17</v>
      </c>
      <c r="B31" t="str">
        <f>IF('Invoer financiële gegevens'!B22=0,"",'Invoer financiële gegevens'!B22)</f>
        <v/>
      </c>
      <c r="C31" t="e">
        <f>IF(B31="",NA(),IFERROR(INDEX('Invoer financiële gegevens'!$B$6:$I$30,$A31,C$6),NA()))</f>
        <v>#N/A</v>
      </c>
      <c r="D31" t="e">
        <f>IF(B31="",NA(),IFERROR(INDEX('Invoer financiële gegevens'!$B$6:$I$30,$A31,D$6),NA()))</f>
        <v>#N/A</v>
      </c>
      <c r="E31" t="e">
        <f>IF(B31="",NA(),IFERROR(INDEX('Invoer financiële gegevens'!$B$6:$I$30,$A31,E$6),NA()))</f>
        <v>#N/A</v>
      </c>
      <c r="F31" t="e">
        <f>IF(B31="",NA(),IFERROR(INDEX('Invoer financiële gegevens'!$B$6:$I$30,$A31,F$6),NA()))</f>
        <v>#N/A</v>
      </c>
      <c r="G31" t="e">
        <f>IF(B31="",NA(),IFERROR(INDEX('Invoer financiële gegevens'!$B$6:$I$30,$A31,G$6),NA()))</f>
        <v>#N/A</v>
      </c>
    </row>
    <row r="32" spans="1:7" ht="19.5" customHeight="1" x14ac:dyDescent="0.3">
      <c r="A32">
        <f>ROWS($B$15:B32)</f>
        <v>18</v>
      </c>
      <c r="B32" t="str">
        <f>IF('Invoer financiële gegevens'!B23=0,"",'Invoer financiële gegevens'!B23)</f>
        <v/>
      </c>
      <c r="C32" t="e">
        <f>IF(B32="",NA(),IFERROR(INDEX('Invoer financiële gegevens'!$B$6:$I$30,$A32,C$6),NA()))</f>
        <v>#N/A</v>
      </c>
      <c r="D32" t="e">
        <f>IF(B32="",NA(),IFERROR(INDEX('Invoer financiële gegevens'!$B$6:$I$30,$A32,D$6),NA()))</f>
        <v>#N/A</v>
      </c>
      <c r="E32" t="e">
        <f>IF(B32="",NA(),IFERROR(INDEX('Invoer financiële gegevens'!$B$6:$I$30,$A32,E$6),NA()))</f>
        <v>#N/A</v>
      </c>
      <c r="F32" t="e">
        <f>IF(B32="",NA(),IFERROR(INDEX('Invoer financiële gegevens'!$B$6:$I$30,$A32,F$6),NA()))</f>
        <v>#N/A</v>
      </c>
      <c r="G32" t="e">
        <f>IF(B32="",NA(),IFERROR(INDEX('Invoer financiële gegevens'!$B$6:$I$30,$A32,G$6),NA()))</f>
        <v>#N/A</v>
      </c>
    </row>
    <row r="33" spans="1:7" ht="19.5" customHeight="1" x14ac:dyDescent="0.3">
      <c r="A33">
        <f>ROWS($B$15:B33)</f>
        <v>19</v>
      </c>
      <c r="B33" t="str">
        <f>IF('Invoer financiële gegevens'!B24=0,"",'Invoer financiële gegevens'!B24)</f>
        <v/>
      </c>
      <c r="C33" t="e">
        <f>IF(B33="",NA(),IFERROR(INDEX('Invoer financiële gegevens'!$B$6:$I$30,$A33,C$6),NA()))</f>
        <v>#N/A</v>
      </c>
      <c r="D33" t="e">
        <f>IF(B33="",NA(),IFERROR(INDEX('Invoer financiële gegevens'!$B$6:$I$30,$A33,D$6),NA()))</f>
        <v>#N/A</v>
      </c>
      <c r="E33" t="e">
        <f>IF(B33="",NA(),IFERROR(INDEX('Invoer financiële gegevens'!$B$6:$I$30,$A33,E$6),NA()))</f>
        <v>#N/A</v>
      </c>
      <c r="F33" t="e">
        <f>IF(B33="",NA(),IFERROR(INDEX('Invoer financiële gegevens'!$B$6:$I$30,$A33,F$6),NA()))</f>
        <v>#N/A</v>
      </c>
      <c r="G33" t="e">
        <f>IF(B33="",NA(),IFERROR(INDEX('Invoer financiële gegevens'!$B$6:$I$30,$A33,G$6),NA()))</f>
        <v>#N/A</v>
      </c>
    </row>
    <row r="34" spans="1:7" ht="19.5" customHeight="1" x14ac:dyDescent="0.3">
      <c r="A34">
        <f>ROWS($B$15:B34)</f>
        <v>20</v>
      </c>
      <c r="B34" t="str">
        <f>IF('Invoer financiële gegevens'!B25=0,"",'Invoer financiële gegevens'!B25)</f>
        <v/>
      </c>
      <c r="C34" t="e">
        <f>IF(B34="",NA(),IFERROR(INDEX('Invoer financiële gegevens'!$B$6:$I$30,$A34,C$6),NA()))</f>
        <v>#N/A</v>
      </c>
      <c r="D34" t="e">
        <f>IF(B34="",NA(),IFERROR(INDEX('Invoer financiële gegevens'!$B$6:$I$30,$A34,D$6),NA()))</f>
        <v>#N/A</v>
      </c>
      <c r="E34" t="e">
        <f>IF(B34="",NA(),IFERROR(INDEX('Invoer financiële gegevens'!$B$6:$I$30,$A34,E$6),NA()))</f>
        <v>#N/A</v>
      </c>
      <c r="F34" t="e">
        <f>IF(B34="",NA(),IFERROR(INDEX('Invoer financiële gegevens'!$B$6:$I$30,$A34,F$6),NA()))</f>
        <v>#N/A</v>
      </c>
      <c r="G34" t="e">
        <f>IF(B34="",NA(),IFERROR(INDEX('Invoer financiële gegevens'!$B$6:$I$30,$A34,G$6),NA()))</f>
        <v>#N/A</v>
      </c>
    </row>
    <row r="35" spans="1:7" ht="19.5" customHeight="1" x14ac:dyDescent="0.3">
      <c r="A35">
        <f>ROWS($B$15:B35)</f>
        <v>21</v>
      </c>
      <c r="B35" t="str">
        <f>IF('Invoer financiële gegevens'!B26=0,"",'Invoer financiële gegevens'!B26)</f>
        <v/>
      </c>
      <c r="C35" t="e">
        <f>IF(B35="",NA(),IFERROR(INDEX('Invoer financiële gegevens'!$B$6:$I$30,$A35,C$6),NA()))</f>
        <v>#N/A</v>
      </c>
      <c r="D35" t="e">
        <f>IF(B35="",NA(),IFERROR(INDEX('Invoer financiële gegevens'!$B$6:$I$30,$A35,D$6),NA()))</f>
        <v>#N/A</v>
      </c>
      <c r="E35" t="e">
        <f>IF(B35="",NA(),IFERROR(INDEX('Invoer financiële gegevens'!$B$6:$I$30,$A35,E$6),NA()))</f>
        <v>#N/A</v>
      </c>
      <c r="F35" t="e">
        <f>IF(B35="",NA(),IFERROR(INDEX('Invoer financiële gegevens'!$B$6:$I$30,$A35,F$6),NA()))</f>
        <v>#N/A</v>
      </c>
      <c r="G35" t="e">
        <f>IF(B35="",NA(),IFERROR(INDEX('Invoer financiële gegevens'!$B$6:$I$30,$A35,G$6),NA()))</f>
        <v>#N/A</v>
      </c>
    </row>
    <row r="36" spans="1:7" ht="19.5" customHeight="1" x14ac:dyDescent="0.3">
      <c r="A36">
        <f>ROWS($B$15:B36)</f>
        <v>22</v>
      </c>
      <c r="B36" t="str">
        <f>IF('Invoer financiële gegevens'!B27=0,"",'Invoer financiële gegevens'!B27)</f>
        <v/>
      </c>
      <c r="C36" t="e">
        <f>IF(B36="",NA(),IFERROR(INDEX('Invoer financiële gegevens'!$B$6:$I$30,$A36,C$6),NA()))</f>
        <v>#N/A</v>
      </c>
      <c r="D36" t="e">
        <f>IF(B36="",NA(),IFERROR(INDEX('Invoer financiële gegevens'!$B$6:$I$30,$A36,D$6),NA()))</f>
        <v>#N/A</v>
      </c>
      <c r="E36" t="e">
        <f>IF(B36="",NA(),IFERROR(INDEX('Invoer financiële gegevens'!$B$6:$I$30,$A36,E$6),NA()))</f>
        <v>#N/A</v>
      </c>
      <c r="F36" t="e">
        <f>IF(B36="",NA(),IFERROR(INDEX('Invoer financiële gegevens'!$B$6:$I$30,$A36,F$6),NA()))</f>
        <v>#N/A</v>
      </c>
      <c r="G36" t="e">
        <f>IF(B36="",NA(),IFERROR(INDEX('Invoer financiële gegevens'!$B$6:$I$30,$A36,G$6),NA()))</f>
        <v>#N/A</v>
      </c>
    </row>
    <row r="37" spans="1:7" ht="19.5" customHeight="1" x14ac:dyDescent="0.3">
      <c r="A37">
        <f>ROWS($B$15:B37)</f>
        <v>23</v>
      </c>
      <c r="B37" t="str">
        <f>IF('Invoer financiële gegevens'!B28=0,"",'Invoer financiële gegevens'!B28)</f>
        <v/>
      </c>
      <c r="C37" t="e">
        <f>IF(B37="",NA(),IFERROR(INDEX('Invoer financiële gegevens'!$B$6:$I$30,$A37,C$6),NA()))</f>
        <v>#N/A</v>
      </c>
      <c r="D37" t="e">
        <f>IF(B37="",NA(),IFERROR(INDEX('Invoer financiële gegevens'!$B$6:$I$30,$A37,D$6),NA()))</f>
        <v>#N/A</v>
      </c>
      <c r="E37" t="e">
        <f>IF(B37="",NA(),IFERROR(INDEX('Invoer financiële gegevens'!$B$6:$I$30,$A37,E$6),NA()))</f>
        <v>#N/A</v>
      </c>
      <c r="F37" t="e">
        <f>IF(B37="",NA(),IFERROR(INDEX('Invoer financiële gegevens'!$B$6:$I$30,$A37,F$6),NA()))</f>
        <v>#N/A</v>
      </c>
      <c r="G37" t="e">
        <f>IF(B37="",NA(),IFERROR(INDEX('Invoer financiële gegevens'!$B$6:$I$30,$A37,G$6),NA()))</f>
        <v>#N/A</v>
      </c>
    </row>
    <row r="38" spans="1:7" ht="19.5" customHeight="1" x14ac:dyDescent="0.3">
      <c r="A38">
        <f>ROWS($B$15:B38)</f>
        <v>24</v>
      </c>
      <c r="B38" t="str">
        <f>IF('Invoer financiële gegevens'!B29=0,"",'Invoer financiële gegevens'!B29)</f>
        <v/>
      </c>
      <c r="C38" t="e">
        <f>IF(B38="",NA(),IFERROR(INDEX('Invoer financiële gegevens'!$B$6:$I$30,$A38,C$6),NA()))</f>
        <v>#N/A</v>
      </c>
      <c r="D38" t="e">
        <f>IF(B38="",NA(),IFERROR(INDEX('Invoer financiële gegevens'!$B$6:$I$30,$A38,D$6),NA()))</f>
        <v>#N/A</v>
      </c>
      <c r="E38" t="e">
        <f>IF(B38="",NA(),IFERROR(INDEX('Invoer financiële gegevens'!$B$6:$I$30,$A38,E$6),NA()))</f>
        <v>#N/A</v>
      </c>
      <c r="F38" t="e">
        <f>IF(B38="",NA(),IFERROR(INDEX('Invoer financiële gegevens'!$B$6:$I$30,$A38,F$6),NA()))</f>
        <v>#N/A</v>
      </c>
      <c r="G38" t="e">
        <f>IF(B38="",NA(),IFERROR(INDEX('Invoer financiële gegevens'!$B$6:$I$30,$A38,G$6),NA()))</f>
        <v>#N/A</v>
      </c>
    </row>
    <row r="39" spans="1:7" ht="19.5" customHeight="1" x14ac:dyDescent="0.3">
      <c r="A39">
        <f>ROWS($B$15:B39)</f>
        <v>25</v>
      </c>
      <c r="B39" t="str">
        <f>IF('Invoer financiële gegevens'!B30=0,"",'Invoer financiële gegevens'!B30)</f>
        <v/>
      </c>
      <c r="C39" t="e">
        <f>IF(B39="",NA(),IFERROR(INDEX('Invoer financiële gegevens'!$B$6:$I$30,$A39,C$6),NA()))</f>
        <v>#N/A</v>
      </c>
      <c r="D39" t="e">
        <f>IF(B39="",NA(),IFERROR(INDEX('Invoer financiële gegevens'!$B$6:$I$30,$A39,D$6),NA()))</f>
        <v>#N/A</v>
      </c>
      <c r="E39" t="e">
        <f>IF(B39="",NA(),IFERROR(INDEX('Invoer financiële gegevens'!$B$6:$I$30,$A39,E$6),NA()))</f>
        <v>#N/A</v>
      </c>
      <c r="F39" t="e">
        <f>IF(B39="",NA(),IFERROR(INDEX('Invoer financiële gegevens'!$B$6:$I$30,$A39,F$6),NA()))</f>
        <v>#N/A</v>
      </c>
      <c r="G39" t="e">
        <f>IF(B39="",NA(),IFERROR(INDEX('Invoer financiële gegevens'!$B$6:$I$30,$A39,G$6),NA()))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Financieel verslag</vt:lpstr>
      <vt:lpstr>Invoer financiële gegevens</vt:lpstr>
      <vt:lpstr>Key Metric Settings</vt:lpstr>
      <vt:lpstr>Berekeningen</vt:lpstr>
      <vt:lpstr>'Financieel verslag'!Afdrukbereik</vt:lpstr>
      <vt:lpstr>Geselecteerd_jaar</vt:lpstr>
      <vt:lpstr>Jaren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2019-05-22T09:02:48Z</dcterms:modified>
</cp:coreProperties>
</file>