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7_FinalPostProcessing\Batch5\NLD\"/>
    </mc:Choice>
  </mc:AlternateContent>
  <bookViews>
    <workbookView xWindow="0" yWindow="1350" windowWidth="20490" windowHeight="7515" tabRatio="741"/>
  </bookViews>
  <sheets>
    <sheet name="jan" sheetId="1" r:id="rId1"/>
    <sheet name="feb" sheetId="6" r:id="rId2"/>
    <sheet name="mrt" sheetId="7" r:id="rId3"/>
    <sheet name="apr" sheetId="8" r:id="rId4"/>
    <sheet name="mei" sheetId="9" r:id="rId5"/>
    <sheet name="jun" sheetId="10" r:id="rId6"/>
    <sheet name="jul" sheetId="11" r:id="rId7"/>
    <sheet name="aug" sheetId="12" r:id="rId8"/>
    <sheet name="sep" sheetId="13" r:id="rId9"/>
    <sheet name="okt" sheetId="14" r:id="rId10"/>
    <sheet name="nov" sheetId="15" r:id="rId11"/>
    <sheet name="dec" sheetId="16" r:id="rId12"/>
  </sheets>
  <definedNames>
    <definedName name="AprZo1">DATE(Kalenderjaar,4,1)-WEEKDAY(DATE(Kalenderjaar,4,1))+1</definedName>
    <definedName name="AugZo1">DATE(Kalenderjaar,8,1)-WEEKDAY(DATE(Kalenderjaar,8,1))+1</definedName>
    <definedName name="DagenToewijzing" localSheetId="3">apr!$L$4:$L$33</definedName>
    <definedName name="DagenToewijzing" localSheetId="7">aug!$L$4:$L$33</definedName>
    <definedName name="DagenToewijzing" localSheetId="11">dec!$L$4:$L$33</definedName>
    <definedName name="DagenToewijzing" localSheetId="1">feb!$L$4:$L$33</definedName>
    <definedName name="DagenToewijzing" localSheetId="6">jul!$L$4:$L$33</definedName>
    <definedName name="DagenToewijzing" localSheetId="5">jun!$L$4:$L$33</definedName>
    <definedName name="DagenToewijzing" localSheetId="4">mei!$L$4:$L$33</definedName>
    <definedName name="DagenToewijzing" localSheetId="2">mrt!$L$4:$L$33</definedName>
    <definedName name="DagenToewijzing" localSheetId="10">nov!$L$4:$L$33</definedName>
    <definedName name="DagenToewijzing" localSheetId="9">okt!$L$4:$L$33</definedName>
    <definedName name="DagenToewijzing" localSheetId="8">sep!$L$4:$L$33</definedName>
    <definedName name="DagenToewijzing">jan!$L$4:$L$33</definedName>
    <definedName name="DecZo1">DATE(Kalenderjaar,12,1)-WEEKDAY(DATE(Kalenderjaar,12,1))+1</definedName>
    <definedName name="FebZo1">DATE(Kalenderjaar,2,1)-WEEKDAY(DATE(Kalenderjaar,2,1))+1</definedName>
    <definedName name="JanZo1">DATE(Kalenderjaar,1,1)-WEEKDAY(DATE(Kalenderjaar,1,1))+1</definedName>
    <definedName name="JulZo1">DATE(Kalenderjaar,7,1)-WEEKDAY(DATE(Kalenderjaar,7,1))+1</definedName>
    <definedName name="JunZo1">DATE(Kalenderjaar,6,1)-WEEKDAY(DATE(Kalenderjaar,6,1))+1</definedName>
    <definedName name="Kalenderjaar">jan!$N$2</definedName>
    <definedName name="MeiZo1">DATE(Kalenderjaar,5,1)-WEEKDAY(DATE(Kalenderjaar,5,1))+1</definedName>
    <definedName name="MrtZo1">DATE(Kalenderjaar,3,1)-WEEKDAY(DATE(Kalenderjaar,3,1))+1</definedName>
    <definedName name="NovZo1">DATE(Kalenderjaar,11,1)-WEEKDAY(DATE(Kalenderjaar,11,1))+1</definedName>
    <definedName name="OktZo1">DATE(Kalenderjaar,10,1)-WEEKDAY(DATE(Kalenderjaar,10,1))+1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4">mei!$A$1:$N$33</definedName>
    <definedName name="_xlnm.Print_Area" localSheetId="2">mrt!$A$1:$N$33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  <definedName name="SepZo1">DATE(Kalenderjaar,9,1)-WEEKDAY(DATE(Kalenderjaar,9,1))+1</definedName>
    <definedName name="TabelBelangrijkeDatums" localSheetId="3">apr!$L$4:$M$8</definedName>
    <definedName name="TabelBelangrijkeDatums" localSheetId="7">aug!$L$4:$M$8</definedName>
    <definedName name="TabelBelangrijkeDatums" localSheetId="11">dec!$L$4:$M$8</definedName>
    <definedName name="TabelBelangrijkeDatums" localSheetId="1">feb!$L$4:$M$8</definedName>
    <definedName name="TabelBelangrijkeDatums" localSheetId="6">jul!$L$4:$M$8</definedName>
    <definedName name="TabelBelangrijkeDatums" localSheetId="5">jun!$L$4:$M$8</definedName>
    <definedName name="TabelBelangrijkeDatums" localSheetId="4">mei!$L$4:$M$8</definedName>
    <definedName name="TabelBelangrijkeDatums" localSheetId="2">mrt!$L$4:$M$8</definedName>
    <definedName name="TabelBelangrijkeDatums" localSheetId="10">nov!$L$4:$M$8</definedName>
    <definedName name="TabelBelangrijkeDatums" localSheetId="9">okt!$L$4:$M$8</definedName>
    <definedName name="TabelBelangrijkeDatums" localSheetId="8">sep!$L$4:$M$8</definedName>
    <definedName name="TabelBelangrijkeDatums">jan!$L$4:$M$8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6" l="1"/>
  <c r="N2" i="15"/>
  <c r="N2" i="14"/>
  <c r="N2" i="13"/>
  <c r="N2" i="12"/>
  <c r="N2" i="11"/>
  <c r="N2" i="10"/>
  <c r="N2" i="9"/>
  <c r="N2" i="8"/>
  <c r="N2" i="7"/>
  <c r="N2" i="6"/>
  <c r="C4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<sst xmlns="http://schemas.openxmlformats.org/spreadsheetml/2006/main" count="555" uniqueCount="34">
  <si>
    <t>JAN</t>
  </si>
  <si>
    <t>WEEKPLANNING</t>
  </si>
  <si>
    <t>MA</t>
  </si>
  <si>
    <t>8:00</t>
  </si>
  <si>
    <t>Frans</t>
  </si>
  <si>
    <t>10:00</t>
  </si>
  <si>
    <t>Wiskunde</t>
  </si>
  <si>
    <t>14:00</t>
  </si>
  <si>
    <t>Engels</t>
  </si>
  <si>
    <t>DI</t>
  </si>
  <si>
    <t>9:00</t>
  </si>
  <si>
    <t>Kunstgeschiedenis</t>
  </si>
  <si>
    <t>16:00</t>
  </si>
  <si>
    <t>Programmeren</t>
  </si>
  <si>
    <t>WO</t>
  </si>
  <si>
    <t>DO</t>
  </si>
  <si>
    <t>VR</t>
  </si>
  <si>
    <t>HUISWERK</t>
  </si>
  <si>
    <t>Frans: Inleveren eerste papieren concept</t>
  </si>
  <si>
    <t>OKT</t>
  </si>
  <si>
    <t>NOV</t>
  </si>
  <si>
    <t>DEC</t>
  </si>
  <si>
    <t>FEB</t>
  </si>
  <si>
    <t>MRT</t>
  </si>
  <si>
    <t>APR</t>
  </si>
  <si>
    <t>MEI</t>
  </si>
  <si>
    <t>JUN</t>
  </si>
  <si>
    <t>JUL</t>
  </si>
  <si>
    <t>AUG</t>
  </si>
  <si>
    <t>SEP</t>
  </si>
  <si>
    <t>&lt; voer het kalenderjaar in N2 in.</t>
  </si>
  <si>
    <t>ZA</t>
  </si>
  <si>
    <t>ZO</t>
  </si>
  <si>
    <t>Kunstgeschiedenis: Toets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</si>
</sst>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49">
        <v>2016</v>
      </c>
      <c r="P2" s="69" t="s">
        <v>30</v>
      </c>
    </row>
    <row r="3" spans="1:16" ht="21" customHeight="1" x14ac:dyDescent="0.2">
      <c r="A3" s="4"/>
      <c r="B3" s="68" t="s">
        <v>0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50"/>
      <c r="P3" s="69"/>
    </row>
    <row r="4" spans="1:16" ht="18" customHeight="1" x14ac:dyDescent="0.2">
      <c r="A4" s="4"/>
      <c r="B4" s="68"/>
      <c r="C4" s="10">
        <f>IF(DAY(JanZo1)=1,JanZo1-6,JanZo1+1)</f>
        <v>42366</v>
      </c>
      <c r="D4" s="10">
        <f>IF(DAY(JanZo1)=1,JanZo1-5,JanZo1+2)</f>
        <v>42367</v>
      </c>
      <c r="E4" s="10">
        <f>IF(DAY(JanZo1)=1,JanZo1-4,JanZo1+3)</f>
        <v>42368</v>
      </c>
      <c r="F4" s="10">
        <f>IF(DAY(JanZo1)=1,JanZo1-3,JanZo1+4)</f>
        <v>42369</v>
      </c>
      <c r="G4" s="10">
        <f>IF(DAY(JanZo1)=1,JanZo1-2,JanZo1+5)</f>
        <v>42370</v>
      </c>
      <c r="H4" s="10">
        <f>IF(DAY(JanZo1)=1,JanZo1-1,JanZo1+6)</f>
        <v>42371</v>
      </c>
      <c r="I4" s="10">
        <f>IF(DAY(JanZo1)=1,JanZo1,JanZo1+7)</f>
        <v>42372</v>
      </c>
      <c r="J4" s="5"/>
      <c r="K4" s="46" t="s">
        <v>2</v>
      </c>
      <c r="L4" s="16">
        <v>5</v>
      </c>
      <c r="M4" s="47" t="s">
        <v>18</v>
      </c>
      <c r="N4" s="48"/>
      <c r="P4" s="25"/>
    </row>
    <row r="5" spans="1:16" ht="18" customHeight="1" x14ac:dyDescent="0.2">
      <c r="A5" s="4"/>
      <c r="B5" s="26"/>
      <c r="C5" s="10">
        <f>IF(DAY(JanZo1)=1,JanZo1+1,JanZo1+8)</f>
        <v>42373</v>
      </c>
      <c r="D5" s="10">
        <f>IF(DAY(JanZo1)=1,JanZo1+2,JanZo1+9)</f>
        <v>42374</v>
      </c>
      <c r="E5" s="10">
        <f>IF(DAY(JanZo1)=1,JanZo1+3,JanZo1+10)</f>
        <v>42375</v>
      </c>
      <c r="F5" s="10">
        <f>IF(DAY(JanZo1)=1,JanZo1+4,JanZo1+11)</f>
        <v>42376</v>
      </c>
      <c r="G5" s="10">
        <f>IF(DAY(JanZo1)=1,JanZo1+5,JanZo1+12)</f>
        <v>42377</v>
      </c>
      <c r="H5" s="10">
        <f>IF(DAY(JanZo1)=1,JanZo1+6,JanZo1+13)</f>
        <v>42378</v>
      </c>
      <c r="I5" s="10">
        <f>IF(DAY(JanZo1)=1,JanZo1+7,JanZo1+14)</f>
        <v>42379</v>
      </c>
      <c r="J5" s="5"/>
      <c r="K5" s="32"/>
      <c r="L5" s="17"/>
      <c r="M5" s="33"/>
      <c r="N5" s="34"/>
      <c r="P5" s="25"/>
    </row>
    <row r="6" spans="1:16" ht="18" customHeight="1" x14ac:dyDescent="0.2">
      <c r="A6" s="4"/>
      <c r="B6" s="26"/>
      <c r="C6" s="10">
        <f>IF(DAY(JanZo1)=1,JanZo1+8,JanZo1+15)</f>
        <v>42380</v>
      </c>
      <c r="D6" s="10">
        <f>IF(DAY(JanZo1)=1,JanZo1+9,JanZo1+16)</f>
        <v>42381</v>
      </c>
      <c r="E6" s="10">
        <f>IF(DAY(JanZo1)=1,JanZo1+10,JanZo1+17)</f>
        <v>42382</v>
      </c>
      <c r="F6" s="10">
        <f>IF(DAY(JanZo1)=1,JanZo1+11,JanZo1+18)</f>
        <v>42383</v>
      </c>
      <c r="G6" s="10">
        <f>IF(DAY(JanZo1)=1,JanZo1+12,JanZo1+19)</f>
        <v>42384</v>
      </c>
      <c r="H6" s="10">
        <f>IF(DAY(JanZo1)=1,JanZo1+13,JanZo1+20)</f>
        <v>42385</v>
      </c>
      <c r="I6" s="10">
        <f>IF(DAY(JanZo1)=1,JanZo1+14,JanZo1+21)</f>
        <v>42386</v>
      </c>
      <c r="J6" s="5"/>
      <c r="K6" s="32"/>
      <c r="L6" s="17"/>
      <c r="M6" s="33"/>
      <c r="N6" s="34"/>
    </row>
    <row r="7" spans="1:16" ht="18" customHeight="1" x14ac:dyDescent="0.2">
      <c r="A7" s="4"/>
      <c r="B7" s="26"/>
      <c r="C7" s="10">
        <f>IF(DAY(JanZo1)=1,JanZo1+15,JanZo1+22)</f>
        <v>42387</v>
      </c>
      <c r="D7" s="10">
        <f>IF(DAY(JanZo1)=1,JanZo1+16,JanZo1+23)</f>
        <v>42388</v>
      </c>
      <c r="E7" s="10">
        <f>IF(DAY(JanZo1)=1,JanZo1+17,JanZo1+24)</f>
        <v>42389</v>
      </c>
      <c r="F7" s="10">
        <f>IF(DAY(JanZo1)=1,JanZo1+18,JanZo1+25)</f>
        <v>42390</v>
      </c>
      <c r="G7" s="10">
        <f>IF(DAY(JanZo1)=1,JanZo1+19,JanZo1+26)</f>
        <v>42391</v>
      </c>
      <c r="H7" s="10">
        <f>IF(DAY(JanZo1)=1,JanZo1+20,JanZo1+27)</f>
        <v>42392</v>
      </c>
      <c r="I7" s="10">
        <f>IF(DAY(JanZo1)=1,JanZo1+21,JanZo1+28)</f>
        <v>42393</v>
      </c>
      <c r="J7" s="5"/>
      <c r="K7" s="11"/>
      <c r="L7" s="17"/>
      <c r="M7" s="33"/>
      <c r="N7" s="34"/>
    </row>
    <row r="8" spans="1:16" ht="18.75" customHeight="1" x14ac:dyDescent="0.2">
      <c r="A8" s="4"/>
      <c r="B8" s="26"/>
      <c r="C8" s="10">
        <f>IF(DAY(JanZo1)=1,JanZo1+22,JanZo1+29)</f>
        <v>42394</v>
      </c>
      <c r="D8" s="10">
        <f>IF(DAY(JanZo1)=1,JanZo1+23,JanZo1+30)</f>
        <v>42395</v>
      </c>
      <c r="E8" s="10">
        <f>IF(DAY(JanZo1)=1,JanZo1+24,JanZo1+31)</f>
        <v>42396</v>
      </c>
      <c r="F8" s="10">
        <f>IF(DAY(JanZo1)=1,JanZo1+25,JanZo1+32)</f>
        <v>42397</v>
      </c>
      <c r="G8" s="10">
        <f>IF(DAY(JanZo1)=1,JanZo1+26,JanZo1+33)</f>
        <v>42398</v>
      </c>
      <c r="H8" s="10">
        <f>IF(DAY(JanZo1)=1,JanZo1+27,JanZo1+34)</f>
        <v>42399</v>
      </c>
      <c r="I8" s="10">
        <f>IF(DAY(JanZo1)=1,JanZo1+28,JanZo1+35)</f>
        <v>42400</v>
      </c>
      <c r="J8" s="5"/>
      <c r="K8" s="11"/>
      <c r="L8" s="17"/>
      <c r="M8" s="33"/>
      <c r="N8" s="34"/>
    </row>
    <row r="9" spans="1:16" ht="18" customHeight="1" x14ac:dyDescent="0.2">
      <c r="A9" s="4"/>
      <c r="B9" s="26"/>
      <c r="C9" s="10">
        <f>IF(DAY(JanZo1)=1,JanZo1+29,JanZo1+36)</f>
        <v>42401</v>
      </c>
      <c r="D9" s="10">
        <f>IF(DAY(JanZo1)=1,JanZo1+30,JanZo1+37)</f>
        <v>42402</v>
      </c>
      <c r="E9" s="10">
        <f>IF(DAY(JanZo1)=1,JanZo1+31,JanZo1+38)</f>
        <v>42403</v>
      </c>
      <c r="F9" s="10">
        <f>IF(DAY(JanZo1)=1,JanZo1+32,JanZo1+39)</f>
        <v>42404</v>
      </c>
      <c r="G9" s="10">
        <f>IF(DAY(JanZo1)=1,JanZo1+33,JanZo1+40)</f>
        <v>42405</v>
      </c>
      <c r="H9" s="10">
        <f>IF(DAY(JanZo1)=1,JanZo1+34,JanZo1+41)</f>
        <v>42406</v>
      </c>
      <c r="I9" s="10">
        <f>IF(DAY(JanZo1)=1,JanZo1+35,JanZo1+42)</f>
        <v>42407</v>
      </c>
      <c r="J9" s="5"/>
      <c r="K9" s="12"/>
      <c r="L9" s="18"/>
      <c r="M9" s="35"/>
      <c r="N9" s="36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>
        <v>20</v>
      </c>
      <c r="M10" s="37" t="s">
        <v>33</v>
      </c>
      <c r="N10" s="38"/>
    </row>
    <row r="11" spans="1:16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6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6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6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6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6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VLOOKUP(DAY(C4),DagenToewijzing,1,FALSE)=DAY(C4)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19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IF(DAY(OktZo1)=1,OktZo1-6,OktZo1+1)</f>
        <v>42639</v>
      </c>
      <c r="D4" s="10">
        <f>IF(DAY(OktZo1)=1,OktZo1-5,OktZo1+2)</f>
        <v>42640</v>
      </c>
      <c r="E4" s="10">
        <f>IF(DAY(OktZo1)=1,OktZo1-4,OktZo1+3)</f>
        <v>42641</v>
      </c>
      <c r="F4" s="10">
        <f>IF(DAY(OktZo1)=1,OktZo1-3,OktZo1+4)</f>
        <v>42642</v>
      </c>
      <c r="G4" s="10">
        <f>IF(DAY(OktZo1)=1,OktZo1-2,OktZo1+5)</f>
        <v>42643</v>
      </c>
      <c r="H4" s="10">
        <f>IF(DAY(OktZo1)=1,OktZo1-1,OktZo1+6)</f>
        <v>42644</v>
      </c>
      <c r="I4" s="10">
        <f>IF(DAY(OktZo1)=1,OktZo1,OktZo1+7)</f>
        <v>42645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IF(DAY(OktZo1)=1,OktZo1+1,OktZo1+8)</f>
        <v>42646</v>
      </c>
      <c r="D5" s="10">
        <f>IF(DAY(OktZo1)=1,OktZo1+2,OktZo1+9)</f>
        <v>42647</v>
      </c>
      <c r="E5" s="10">
        <f>IF(DAY(OktZo1)=1,OktZo1+3,OktZo1+10)</f>
        <v>42648</v>
      </c>
      <c r="F5" s="10">
        <f>IF(DAY(OktZo1)=1,OktZo1+4,OktZo1+11)</f>
        <v>42649</v>
      </c>
      <c r="G5" s="10">
        <f>IF(DAY(OktZo1)=1,OktZo1+5,OktZo1+12)</f>
        <v>42650</v>
      </c>
      <c r="H5" s="10">
        <f>IF(DAY(OktZo1)=1,OktZo1+6,OktZo1+13)</f>
        <v>42651</v>
      </c>
      <c r="I5" s="10">
        <f>IF(DAY(OktZo1)=1,OktZo1+7,OktZo1+14)</f>
        <v>42652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IF(DAY(OktZo1)=1,OktZo1+8,OktZo1+15)</f>
        <v>42653</v>
      </c>
      <c r="D6" s="10">
        <f>IF(DAY(OktZo1)=1,OktZo1+9,OktZo1+16)</f>
        <v>42654</v>
      </c>
      <c r="E6" s="10">
        <f>IF(DAY(OktZo1)=1,OktZo1+10,OktZo1+17)</f>
        <v>42655</v>
      </c>
      <c r="F6" s="10">
        <f>IF(DAY(OktZo1)=1,OktZo1+11,OktZo1+18)</f>
        <v>42656</v>
      </c>
      <c r="G6" s="10">
        <f>IF(DAY(OktZo1)=1,OktZo1+12,OktZo1+19)</f>
        <v>42657</v>
      </c>
      <c r="H6" s="10">
        <f>IF(DAY(OktZo1)=1,OktZo1+13,OktZo1+20)</f>
        <v>42658</v>
      </c>
      <c r="I6" s="10">
        <f>IF(DAY(OktZo1)=1,OktZo1+14,OktZo1+21)</f>
        <v>42659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IF(DAY(OktZo1)=1,OktZo1+15,OktZo1+22)</f>
        <v>42660</v>
      </c>
      <c r="D7" s="10">
        <f>IF(DAY(OktZo1)=1,OktZo1+16,OktZo1+23)</f>
        <v>42661</v>
      </c>
      <c r="E7" s="10">
        <f>IF(DAY(OktZo1)=1,OktZo1+17,OktZo1+24)</f>
        <v>42662</v>
      </c>
      <c r="F7" s="10">
        <f>IF(DAY(OktZo1)=1,OktZo1+18,OktZo1+25)</f>
        <v>42663</v>
      </c>
      <c r="G7" s="10">
        <f>IF(DAY(OktZo1)=1,OktZo1+19,OktZo1+26)</f>
        <v>42664</v>
      </c>
      <c r="H7" s="10">
        <f>IF(DAY(OktZo1)=1,OktZo1+20,OktZo1+27)</f>
        <v>42665</v>
      </c>
      <c r="I7" s="10">
        <f>IF(DAY(OktZo1)=1,OktZo1+21,OktZo1+28)</f>
        <v>42666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IF(DAY(OktZo1)=1,OktZo1+22,OktZo1+29)</f>
        <v>42667</v>
      </c>
      <c r="D8" s="10">
        <f>IF(DAY(OktZo1)=1,OktZo1+23,OktZo1+30)</f>
        <v>42668</v>
      </c>
      <c r="E8" s="10">
        <f>IF(DAY(OktZo1)=1,OktZo1+24,OktZo1+31)</f>
        <v>42669</v>
      </c>
      <c r="F8" s="10">
        <f>IF(DAY(OktZo1)=1,OktZo1+25,OktZo1+32)</f>
        <v>42670</v>
      </c>
      <c r="G8" s="10">
        <f>IF(DAY(OktZo1)=1,OktZo1+26,OktZo1+33)</f>
        <v>42671</v>
      </c>
      <c r="H8" s="10">
        <f>IF(DAY(OktZo1)=1,OktZo1+27,OktZo1+34)</f>
        <v>42672</v>
      </c>
      <c r="I8" s="10">
        <f>IF(DAY(OktZo1)=1,OktZo1+28,OktZo1+35)</f>
        <v>42673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IF(DAY(OktZo1)=1,OktZo1+29,OktZo1+36)</f>
        <v>42674</v>
      </c>
      <c r="D9" s="10">
        <f>IF(DAY(OktZo1)=1,OktZo1+30,OktZo1+37)</f>
        <v>42675</v>
      </c>
      <c r="E9" s="10">
        <f>IF(DAY(OktZo1)=1,OktZo1+31,OktZo1+38)</f>
        <v>42676</v>
      </c>
      <c r="F9" s="10">
        <f>IF(DAY(OktZo1)=1,OktZo1+32,OktZo1+39)</f>
        <v>42677</v>
      </c>
      <c r="G9" s="10">
        <f>IF(DAY(OktZo1)=1,OktZo1+33,OktZo1+40)</f>
        <v>42678</v>
      </c>
      <c r="H9" s="10">
        <f>IF(DAY(OktZo1)=1,OktZo1+34,OktZo1+41)</f>
        <v>42679</v>
      </c>
      <c r="I9" s="10">
        <f>IF(DAY(OktZo1)=1,OktZo1+35,OktZo1+42)</f>
        <v>42680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VLOOKUP(DAY(C4),DagenToewijzing,1,FALSE)=DAY(C4)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20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IF(DAY(NovZo1)=1,NovZo1-6,NovZo1+1)</f>
        <v>42674</v>
      </c>
      <c r="D4" s="10">
        <f>IF(DAY(NovZo1)=1,NovZo1-5,NovZo1+2)</f>
        <v>42675</v>
      </c>
      <c r="E4" s="10">
        <f>IF(DAY(NovZo1)=1,NovZo1-4,NovZo1+3)</f>
        <v>42676</v>
      </c>
      <c r="F4" s="10">
        <f>IF(DAY(NovZo1)=1,NovZo1-3,NovZo1+4)</f>
        <v>42677</v>
      </c>
      <c r="G4" s="10">
        <f>IF(DAY(NovZo1)=1,NovZo1-2,NovZo1+5)</f>
        <v>42678</v>
      </c>
      <c r="H4" s="10">
        <f>IF(DAY(NovZo1)=1,NovZo1-1,NovZo1+6)</f>
        <v>42679</v>
      </c>
      <c r="I4" s="10">
        <f>IF(DAY(NovZo1)=1,NovZo1,NovZo1+7)</f>
        <v>42680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IF(DAY(NovZo1)=1,NovZo1+1,NovZo1+8)</f>
        <v>42681</v>
      </c>
      <c r="D5" s="10">
        <f>IF(DAY(NovZo1)=1,NovZo1+2,NovZo1+9)</f>
        <v>42682</v>
      </c>
      <c r="E5" s="10">
        <f>IF(DAY(NovZo1)=1,NovZo1+3,NovZo1+10)</f>
        <v>42683</v>
      </c>
      <c r="F5" s="10">
        <f>IF(DAY(NovZo1)=1,NovZo1+4,NovZo1+11)</f>
        <v>42684</v>
      </c>
      <c r="G5" s="10">
        <f>IF(DAY(NovZo1)=1,NovZo1+5,NovZo1+12)</f>
        <v>42685</v>
      </c>
      <c r="H5" s="10">
        <f>IF(DAY(NovZo1)=1,NovZo1+6,NovZo1+13)</f>
        <v>42686</v>
      </c>
      <c r="I5" s="10">
        <f>IF(DAY(NovZo1)=1,NovZo1+7,NovZo1+14)</f>
        <v>42687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IF(DAY(NovZo1)=1,NovZo1+8,NovZo1+15)</f>
        <v>42688</v>
      </c>
      <c r="D6" s="10">
        <f>IF(DAY(NovZo1)=1,NovZo1+9,NovZo1+16)</f>
        <v>42689</v>
      </c>
      <c r="E6" s="10">
        <f>IF(DAY(NovZo1)=1,NovZo1+10,NovZo1+17)</f>
        <v>42690</v>
      </c>
      <c r="F6" s="10">
        <f>IF(DAY(NovZo1)=1,NovZo1+11,NovZo1+18)</f>
        <v>42691</v>
      </c>
      <c r="G6" s="10">
        <f>IF(DAY(NovZo1)=1,NovZo1+12,NovZo1+19)</f>
        <v>42692</v>
      </c>
      <c r="H6" s="10">
        <f>IF(DAY(NovZo1)=1,NovZo1+13,NovZo1+20)</f>
        <v>42693</v>
      </c>
      <c r="I6" s="10">
        <f>IF(DAY(NovZo1)=1,NovZo1+14,NovZo1+21)</f>
        <v>42694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IF(DAY(NovZo1)=1,NovZo1+15,NovZo1+22)</f>
        <v>42695</v>
      </c>
      <c r="D7" s="10">
        <f>IF(DAY(NovZo1)=1,NovZo1+16,NovZo1+23)</f>
        <v>42696</v>
      </c>
      <c r="E7" s="10">
        <f>IF(DAY(NovZo1)=1,NovZo1+17,NovZo1+24)</f>
        <v>42697</v>
      </c>
      <c r="F7" s="10">
        <f>IF(DAY(NovZo1)=1,NovZo1+18,NovZo1+25)</f>
        <v>42698</v>
      </c>
      <c r="G7" s="10">
        <f>IF(DAY(NovZo1)=1,NovZo1+19,NovZo1+26)</f>
        <v>42699</v>
      </c>
      <c r="H7" s="10">
        <f>IF(DAY(NovZo1)=1,NovZo1+20,NovZo1+27)</f>
        <v>42700</v>
      </c>
      <c r="I7" s="10">
        <f>IF(DAY(NovZo1)=1,NovZo1+21,NovZo1+28)</f>
        <v>42701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IF(DAY(NovZo1)=1,NovZo1+22,NovZo1+29)</f>
        <v>42702</v>
      </c>
      <c r="D8" s="10">
        <f>IF(DAY(NovZo1)=1,NovZo1+23,NovZo1+30)</f>
        <v>42703</v>
      </c>
      <c r="E8" s="10">
        <f>IF(DAY(NovZo1)=1,NovZo1+24,NovZo1+31)</f>
        <v>42704</v>
      </c>
      <c r="F8" s="10">
        <f>IF(DAY(NovZo1)=1,NovZo1+25,NovZo1+32)</f>
        <v>42705</v>
      </c>
      <c r="G8" s="10">
        <f>IF(DAY(NovZo1)=1,NovZo1+26,NovZo1+33)</f>
        <v>42706</v>
      </c>
      <c r="H8" s="10">
        <f>IF(DAY(NovZo1)=1,NovZo1+27,NovZo1+34)</f>
        <v>42707</v>
      </c>
      <c r="I8" s="10">
        <f>IF(DAY(NovZo1)=1,NovZo1+28,NovZo1+35)</f>
        <v>42708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IF(DAY(NovZo1)=1,NovZo1+29,NovZo1+36)</f>
        <v>42709</v>
      </c>
      <c r="D9" s="10">
        <f>IF(DAY(NovZo1)=1,NovZo1+30,NovZo1+37)</f>
        <v>42710</v>
      </c>
      <c r="E9" s="10">
        <f>IF(DAY(NovZo1)=1,NovZo1+31,NovZo1+38)</f>
        <v>42711</v>
      </c>
      <c r="F9" s="10">
        <f>IF(DAY(NovZo1)=1,NovZo1+32,NovZo1+39)</f>
        <v>42712</v>
      </c>
      <c r="G9" s="10">
        <f>IF(DAY(NovZo1)=1,NovZo1+33,NovZo1+40)</f>
        <v>42713</v>
      </c>
      <c r="H9" s="10">
        <f>IF(DAY(NovZo1)=1,NovZo1+34,NovZo1+41)</f>
        <v>42714</v>
      </c>
      <c r="I9" s="10">
        <f>IF(DAY(NovZo1)=1,NovZo1+35,NovZo1+42)</f>
        <v>42715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VLOOKUP(DAY(C4),DagenToewijzing,1,FALSE)=DAY(C4)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21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IF(DAY(DecZo1)=1,DecZo1-6,DecZo1+1)</f>
        <v>42702</v>
      </c>
      <c r="D4" s="10">
        <f>IF(DAY(DecZo1)=1,DecZo1-5,DecZo1+2)</f>
        <v>42703</v>
      </c>
      <c r="E4" s="10">
        <f>IF(DAY(DecZo1)=1,DecZo1-4,DecZo1+3)</f>
        <v>42704</v>
      </c>
      <c r="F4" s="10">
        <f>IF(DAY(DecZo1)=1,DecZo1-3,DecZo1+4)</f>
        <v>42705</v>
      </c>
      <c r="G4" s="10">
        <f>IF(DAY(DecZo1)=1,DecZo1-2,DecZo1+5)</f>
        <v>42706</v>
      </c>
      <c r="H4" s="10">
        <f>IF(DAY(DecZo1)=1,DecZo1-1,DecZo1+6)</f>
        <v>42707</v>
      </c>
      <c r="I4" s="10">
        <f>IF(DAY(DecZo1)=1,DecZo1,DecZo1+7)</f>
        <v>42708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IF(DAY(DecZo1)=1,DecZo1+1,DecZo1+8)</f>
        <v>42709</v>
      </c>
      <c r="D5" s="10">
        <f>IF(DAY(DecZo1)=1,DecZo1+2,DecZo1+9)</f>
        <v>42710</v>
      </c>
      <c r="E5" s="10">
        <f>IF(DAY(DecZo1)=1,DecZo1+3,DecZo1+10)</f>
        <v>42711</v>
      </c>
      <c r="F5" s="10">
        <f>IF(DAY(DecZo1)=1,DecZo1+4,DecZo1+11)</f>
        <v>42712</v>
      </c>
      <c r="G5" s="10">
        <f>IF(DAY(DecZo1)=1,DecZo1+5,DecZo1+12)</f>
        <v>42713</v>
      </c>
      <c r="H5" s="10">
        <f>IF(DAY(DecZo1)=1,DecZo1+6,DecZo1+13)</f>
        <v>42714</v>
      </c>
      <c r="I5" s="10">
        <f>IF(DAY(DecZo1)=1,DecZo1+7,DecZo1+14)</f>
        <v>42715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IF(DAY(DecZo1)=1,DecZo1+8,DecZo1+15)</f>
        <v>42716</v>
      </c>
      <c r="D6" s="10">
        <f>IF(DAY(DecZo1)=1,DecZo1+9,DecZo1+16)</f>
        <v>42717</v>
      </c>
      <c r="E6" s="10">
        <f>IF(DAY(DecZo1)=1,DecZo1+10,DecZo1+17)</f>
        <v>42718</v>
      </c>
      <c r="F6" s="10">
        <f>IF(DAY(DecZo1)=1,DecZo1+11,DecZo1+18)</f>
        <v>42719</v>
      </c>
      <c r="G6" s="10">
        <f>IF(DAY(DecZo1)=1,DecZo1+12,DecZo1+19)</f>
        <v>42720</v>
      </c>
      <c r="H6" s="10">
        <f>IF(DAY(DecZo1)=1,DecZo1+13,DecZo1+20)</f>
        <v>42721</v>
      </c>
      <c r="I6" s="10">
        <f>IF(DAY(DecZo1)=1,DecZo1+14,DecZo1+21)</f>
        <v>42722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IF(DAY(DecZo1)=1,DecZo1+15,DecZo1+22)</f>
        <v>42723</v>
      </c>
      <c r="D7" s="10">
        <f>IF(DAY(DecZo1)=1,DecZo1+16,DecZo1+23)</f>
        <v>42724</v>
      </c>
      <c r="E7" s="10">
        <f>IF(DAY(DecZo1)=1,DecZo1+17,DecZo1+24)</f>
        <v>42725</v>
      </c>
      <c r="F7" s="10">
        <f>IF(DAY(DecZo1)=1,DecZo1+18,DecZo1+25)</f>
        <v>42726</v>
      </c>
      <c r="G7" s="10">
        <f>IF(DAY(DecZo1)=1,DecZo1+19,DecZo1+26)</f>
        <v>42727</v>
      </c>
      <c r="H7" s="10">
        <f>IF(DAY(DecZo1)=1,DecZo1+20,DecZo1+27)</f>
        <v>42728</v>
      </c>
      <c r="I7" s="10">
        <f>IF(DAY(DecZo1)=1,DecZo1+21,DecZo1+28)</f>
        <v>42729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IF(DAY(DecZo1)=1,DecZo1+22,DecZo1+29)</f>
        <v>42730</v>
      </c>
      <c r="D8" s="10">
        <f>IF(DAY(DecZo1)=1,DecZo1+23,DecZo1+30)</f>
        <v>42731</v>
      </c>
      <c r="E8" s="10">
        <f>IF(DAY(DecZo1)=1,DecZo1+24,DecZo1+31)</f>
        <v>42732</v>
      </c>
      <c r="F8" s="10">
        <f>IF(DAY(DecZo1)=1,DecZo1+25,DecZo1+32)</f>
        <v>42733</v>
      </c>
      <c r="G8" s="10">
        <f>IF(DAY(DecZo1)=1,DecZo1+26,DecZo1+33)</f>
        <v>42734</v>
      </c>
      <c r="H8" s="10">
        <f>IF(DAY(DecZo1)=1,DecZo1+27,DecZo1+34)</f>
        <v>42735</v>
      </c>
      <c r="I8" s="10">
        <f>IF(DAY(DecZo1)=1,DecZo1+28,DecZo1+35)</f>
        <v>42736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IF(DAY(DecZo1)=1,DecZo1+29,DecZo1+36)</f>
        <v>42737</v>
      </c>
      <c r="D9" s="10">
        <f>IF(DAY(DecZo1)=1,DecZo1+30,DecZo1+37)</f>
        <v>42738</v>
      </c>
      <c r="E9" s="10">
        <f>IF(DAY(DecZo1)=1,DecZo1+31,DecZo1+38)</f>
        <v>42739</v>
      </c>
      <c r="F9" s="10">
        <f>IF(DAY(DecZo1)=1,DecZo1+32,DecZo1+39)</f>
        <v>42740</v>
      </c>
      <c r="G9" s="10">
        <f>IF(DAY(DecZo1)=1,DecZo1+33,DecZo1+40)</f>
        <v>42741</v>
      </c>
      <c r="H9" s="10">
        <f>IF(DAY(DecZo1)=1,DecZo1+34,DecZo1+41)</f>
        <v>42742</v>
      </c>
      <c r="I9" s="10">
        <f>IF(DAY(DecZo1)=1,DecZo1+35,DecZo1+42)</f>
        <v>42743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VLOOKUP(DAY(C4),DagenToewijzing,1,FALSE)=DAY(C4)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22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IF(DAY(FebZo1)=1,FebZo1-6,FebZo1+1)</f>
        <v>42401</v>
      </c>
      <c r="D4" s="10">
        <f>IF(DAY(FebZo1)=1,FebZo1-5,FebZo1+2)</f>
        <v>42402</v>
      </c>
      <c r="E4" s="10">
        <f>IF(DAY(FebZo1)=1,FebZo1-4,FebZo1+3)</f>
        <v>42403</v>
      </c>
      <c r="F4" s="10">
        <f>IF(DAY(FebZo1)=1,FebZo1-3,FebZo1+4)</f>
        <v>42404</v>
      </c>
      <c r="G4" s="10">
        <f>IF(DAY(FebZo1)=1,FebZo1-2,FebZo1+5)</f>
        <v>42405</v>
      </c>
      <c r="H4" s="10">
        <f>IF(DAY(FebZo1)=1,FebZo1-1,FebZo1+6)</f>
        <v>42406</v>
      </c>
      <c r="I4" s="10">
        <f>IF(DAY(FebZo1)=1,FebZo1,FebZo1+7)</f>
        <v>42407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IF(DAY(FebZo1)=1,FebZo1+1,FebZo1+8)</f>
        <v>42408</v>
      </c>
      <c r="D5" s="10">
        <f>IF(DAY(FebZo1)=1,FebZo1+2,FebZo1+9)</f>
        <v>42409</v>
      </c>
      <c r="E5" s="10">
        <f>IF(DAY(FebZo1)=1,FebZo1+3,FebZo1+10)</f>
        <v>42410</v>
      </c>
      <c r="F5" s="10">
        <f>IF(DAY(FebZo1)=1,FebZo1+4,FebZo1+11)</f>
        <v>42411</v>
      </c>
      <c r="G5" s="10">
        <f>IF(DAY(FebZo1)=1,FebZo1+5,FebZo1+12)</f>
        <v>42412</v>
      </c>
      <c r="H5" s="10">
        <f>IF(DAY(FebZo1)=1,FebZo1+6,FebZo1+13)</f>
        <v>42413</v>
      </c>
      <c r="I5" s="10">
        <f>IF(DAY(FebZo1)=1,FebZo1+7,FebZo1+14)</f>
        <v>42414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IF(DAY(FebZo1)=1,FebZo1+8,FebZo1+15)</f>
        <v>42415</v>
      </c>
      <c r="D6" s="10">
        <f>IF(DAY(FebZo1)=1,FebZo1+9,FebZo1+16)</f>
        <v>42416</v>
      </c>
      <c r="E6" s="10">
        <f>IF(DAY(FebZo1)=1,FebZo1+10,FebZo1+17)</f>
        <v>42417</v>
      </c>
      <c r="F6" s="10">
        <f>IF(DAY(FebZo1)=1,FebZo1+11,FebZo1+18)</f>
        <v>42418</v>
      </c>
      <c r="G6" s="10">
        <f>IF(DAY(FebZo1)=1,FebZo1+12,FebZo1+19)</f>
        <v>42419</v>
      </c>
      <c r="H6" s="10">
        <f>IF(DAY(FebZo1)=1,FebZo1+13,FebZo1+20)</f>
        <v>42420</v>
      </c>
      <c r="I6" s="10">
        <f>IF(DAY(FebZo1)=1,FebZo1+14,FebZo1+21)</f>
        <v>42421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IF(DAY(FebZo1)=1,FebZo1+15,FebZo1+22)</f>
        <v>42422</v>
      </c>
      <c r="D7" s="10">
        <f>IF(DAY(FebZo1)=1,FebZo1+16,FebZo1+23)</f>
        <v>42423</v>
      </c>
      <c r="E7" s="10">
        <f>IF(DAY(FebZo1)=1,FebZo1+17,FebZo1+24)</f>
        <v>42424</v>
      </c>
      <c r="F7" s="10">
        <f>IF(DAY(FebZo1)=1,FebZo1+18,FebZo1+25)</f>
        <v>42425</v>
      </c>
      <c r="G7" s="10">
        <f>IF(DAY(FebZo1)=1,FebZo1+19,FebZo1+26)</f>
        <v>42426</v>
      </c>
      <c r="H7" s="10">
        <f>IF(DAY(FebZo1)=1,FebZo1+20,FebZo1+27)</f>
        <v>42427</v>
      </c>
      <c r="I7" s="10">
        <f>IF(DAY(FebZo1)=1,FebZo1+21,FebZo1+28)</f>
        <v>42428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IF(DAY(FebZo1)=1,FebZo1+22,FebZo1+29)</f>
        <v>42429</v>
      </c>
      <c r="D8" s="10">
        <f>IF(DAY(FebZo1)=1,FebZo1+23,FebZo1+30)</f>
        <v>42430</v>
      </c>
      <c r="E8" s="10">
        <f>IF(DAY(FebZo1)=1,FebZo1+24,FebZo1+31)</f>
        <v>42431</v>
      </c>
      <c r="F8" s="10">
        <f>IF(DAY(FebZo1)=1,FebZo1+25,FebZo1+32)</f>
        <v>42432</v>
      </c>
      <c r="G8" s="10">
        <f>IF(DAY(FebZo1)=1,FebZo1+26,FebZo1+33)</f>
        <v>42433</v>
      </c>
      <c r="H8" s="10">
        <f>IF(DAY(FebZo1)=1,FebZo1+27,FebZo1+34)</f>
        <v>42434</v>
      </c>
      <c r="I8" s="10">
        <f>IF(DAY(FebZo1)=1,FebZo1+28,FebZo1+35)</f>
        <v>42435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IF(DAY(FebZo1)=1,FebZo1+29,FebZo1+36)</f>
        <v>42436</v>
      </c>
      <c r="D9" s="10">
        <f>IF(DAY(FebZo1)=1,FebZo1+30,FebZo1+37)</f>
        <v>42437</v>
      </c>
      <c r="E9" s="10">
        <f>IF(DAY(FebZo1)=1,FebZo1+31,FebZo1+38)</f>
        <v>42438</v>
      </c>
      <c r="F9" s="10">
        <f>IF(DAY(FebZo1)=1,FebZo1+32,FebZo1+39)</f>
        <v>42439</v>
      </c>
      <c r="G9" s="10">
        <f>IF(DAY(FebZo1)=1,FebZo1+33,FebZo1+40)</f>
        <v>42440</v>
      </c>
      <c r="H9" s="10">
        <f>IF(DAY(FebZo1)=1,FebZo1+34,FebZo1+41)</f>
        <v>42441</v>
      </c>
      <c r="I9" s="10">
        <f>IF(DAY(FebZo1)=1,FebZo1+35,FebZo1+42)</f>
        <v>42442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VLOOKUP(DAY(C4),DagenToewijzing,1,FALSE)=DAY(C4)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23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IF(DAY(MrtZo1)=1,MrtZo1-6,MrtZo1+1)</f>
        <v>42429</v>
      </c>
      <c r="D4" s="10">
        <f>IF(DAY(MrtZo1)=1,MrtZo1-5,MrtZo1+2)</f>
        <v>42430</v>
      </c>
      <c r="E4" s="10">
        <f>IF(DAY(MrtZo1)=1,MrtZo1-4,MrtZo1+3)</f>
        <v>42431</v>
      </c>
      <c r="F4" s="10">
        <f>IF(DAY(MrtZo1)=1,MrtZo1-3,MrtZo1+4)</f>
        <v>42432</v>
      </c>
      <c r="G4" s="10">
        <f>IF(DAY(MrtZo1)=1,MrtZo1-2,MrtZo1+5)</f>
        <v>42433</v>
      </c>
      <c r="H4" s="10">
        <f>IF(DAY(MrtZo1)=1,MrtZo1-1,MrtZo1+6)</f>
        <v>42434</v>
      </c>
      <c r="I4" s="10">
        <f>IF(DAY(MrtZo1)=1,MrtZo1,MrtZo1+7)</f>
        <v>42435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IF(DAY(MrtZo1)=1,MrtZo1+1,MrtZo1+8)</f>
        <v>42436</v>
      </c>
      <c r="D5" s="10">
        <f>IF(DAY(MrtZo1)=1,MrtZo1+2,MrtZo1+9)</f>
        <v>42437</v>
      </c>
      <c r="E5" s="10">
        <f>IF(DAY(MrtZo1)=1,MrtZo1+3,MrtZo1+10)</f>
        <v>42438</v>
      </c>
      <c r="F5" s="10">
        <f>IF(DAY(MrtZo1)=1,MrtZo1+4,MrtZo1+11)</f>
        <v>42439</v>
      </c>
      <c r="G5" s="10">
        <f>IF(DAY(MrtZo1)=1,MrtZo1+5,MrtZo1+12)</f>
        <v>42440</v>
      </c>
      <c r="H5" s="10">
        <f>IF(DAY(MrtZo1)=1,MrtZo1+6,MrtZo1+13)</f>
        <v>42441</v>
      </c>
      <c r="I5" s="10">
        <f>IF(DAY(MrtZo1)=1,MrtZo1+7,MrtZo1+14)</f>
        <v>42442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IF(DAY(MrtZo1)=1,MrtZo1+8,MrtZo1+15)</f>
        <v>42443</v>
      </c>
      <c r="D6" s="10">
        <f>IF(DAY(MrtZo1)=1,MrtZo1+9,MrtZo1+16)</f>
        <v>42444</v>
      </c>
      <c r="E6" s="10">
        <f>IF(DAY(MrtZo1)=1,MrtZo1+10,MrtZo1+17)</f>
        <v>42445</v>
      </c>
      <c r="F6" s="10">
        <f>IF(DAY(MrtZo1)=1,MrtZo1+11,MrtZo1+18)</f>
        <v>42446</v>
      </c>
      <c r="G6" s="10">
        <f>IF(DAY(MrtZo1)=1,MrtZo1+12,MrtZo1+19)</f>
        <v>42447</v>
      </c>
      <c r="H6" s="10">
        <f>IF(DAY(MrtZo1)=1,MrtZo1+13,MrtZo1+20)</f>
        <v>42448</v>
      </c>
      <c r="I6" s="10">
        <f>IF(DAY(MrtZo1)=1,MrtZo1+14,MrtZo1+21)</f>
        <v>42449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IF(DAY(MrtZo1)=1,MrtZo1+15,MrtZo1+22)</f>
        <v>42450</v>
      </c>
      <c r="D7" s="10">
        <f>IF(DAY(MrtZo1)=1,MrtZo1+16,MrtZo1+23)</f>
        <v>42451</v>
      </c>
      <c r="E7" s="10">
        <f>IF(DAY(MrtZo1)=1,MrtZo1+17,MrtZo1+24)</f>
        <v>42452</v>
      </c>
      <c r="F7" s="10">
        <f>IF(DAY(MrtZo1)=1,MrtZo1+18,MrtZo1+25)</f>
        <v>42453</v>
      </c>
      <c r="G7" s="10">
        <f>IF(DAY(MrtZo1)=1,MrtZo1+19,MrtZo1+26)</f>
        <v>42454</v>
      </c>
      <c r="H7" s="10">
        <f>IF(DAY(MrtZo1)=1,MrtZo1+20,MrtZo1+27)</f>
        <v>42455</v>
      </c>
      <c r="I7" s="10">
        <f>IF(DAY(MrtZo1)=1,MrtZo1+21,MrtZo1+28)</f>
        <v>42456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IF(DAY(MrtZo1)=1,MrtZo1+22,MrtZo1+29)</f>
        <v>42457</v>
      </c>
      <c r="D8" s="10">
        <f>IF(DAY(MrtZo1)=1,MrtZo1+23,MrtZo1+30)</f>
        <v>42458</v>
      </c>
      <c r="E8" s="10">
        <f>IF(DAY(MrtZo1)=1,MrtZo1+24,MrtZo1+31)</f>
        <v>42459</v>
      </c>
      <c r="F8" s="10">
        <f>IF(DAY(MrtZo1)=1,MrtZo1+25,MrtZo1+32)</f>
        <v>42460</v>
      </c>
      <c r="G8" s="10">
        <f>IF(DAY(MrtZo1)=1,MrtZo1+26,MrtZo1+33)</f>
        <v>42461</v>
      </c>
      <c r="H8" s="10">
        <f>IF(DAY(MrtZo1)=1,MrtZo1+27,MrtZo1+34)</f>
        <v>42462</v>
      </c>
      <c r="I8" s="10">
        <f>IF(DAY(MrtZo1)=1,MrtZo1+28,MrtZo1+35)</f>
        <v>42463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IF(DAY(MrtZo1)=1,MrtZo1+29,MrtZo1+36)</f>
        <v>42464</v>
      </c>
      <c r="D9" s="10">
        <f>IF(DAY(MrtZo1)=1,MrtZo1+30,MrtZo1+37)</f>
        <v>42465</v>
      </c>
      <c r="E9" s="10">
        <f>IF(DAY(MrtZo1)=1,MrtZo1+31,MrtZo1+38)</f>
        <v>42466</v>
      </c>
      <c r="F9" s="10">
        <f>IF(DAY(MrtZo1)=1,MrtZo1+32,MrtZo1+39)</f>
        <v>42467</v>
      </c>
      <c r="G9" s="10">
        <f>IF(DAY(MrtZo1)=1,MrtZo1+33,MrtZo1+40)</f>
        <v>42468</v>
      </c>
      <c r="H9" s="10">
        <f>IF(DAY(MrtZo1)=1,MrtZo1+34,MrtZo1+41)</f>
        <v>42469</v>
      </c>
      <c r="I9" s="10">
        <f>IF(DAY(MrtZo1)=1,MrtZo1+35,MrtZo1+42)</f>
        <v>42470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VLOOKUP(DAY(C4),DagenToewijzing,1,FALSE)=DAY(C4)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24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IF(DAY(AprZo1)=1,AprZo1-6,AprZo1+1)</f>
        <v>42457</v>
      </c>
      <c r="D4" s="10">
        <f>IF(DAY(AprZo1)=1,AprZo1-5,AprZo1+2)</f>
        <v>42458</v>
      </c>
      <c r="E4" s="10">
        <f>IF(DAY(AprZo1)=1,AprZo1-4,AprZo1+3)</f>
        <v>42459</v>
      </c>
      <c r="F4" s="10">
        <f>IF(DAY(AprZo1)=1,AprZo1-3,AprZo1+4)</f>
        <v>42460</v>
      </c>
      <c r="G4" s="10">
        <f>IF(DAY(AprZo1)=1,AprZo1-2,AprZo1+5)</f>
        <v>42461</v>
      </c>
      <c r="H4" s="10">
        <f>IF(DAY(AprZo1)=1,AprZo1-1,AprZo1+6)</f>
        <v>42462</v>
      </c>
      <c r="I4" s="10">
        <f>IF(DAY(AprZo1)=1,AprZo1,AprZo1+7)</f>
        <v>42463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IF(DAY(AprZo1)=1,AprZo1+1,AprZo1+8)</f>
        <v>42464</v>
      </c>
      <c r="D5" s="10">
        <f>IF(DAY(AprZo1)=1,AprZo1+2,AprZo1+9)</f>
        <v>42465</v>
      </c>
      <c r="E5" s="10">
        <f>IF(DAY(AprZo1)=1,AprZo1+3,AprZo1+10)</f>
        <v>42466</v>
      </c>
      <c r="F5" s="10">
        <f>IF(DAY(AprZo1)=1,AprZo1+4,AprZo1+11)</f>
        <v>42467</v>
      </c>
      <c r="G5" s="10">
        <f>IF(DAY(AprZo1)=1,AprZo1+5,AprZo1+12)</f>
        <v>42468</v>
      </c>
      <c r="H5" s="10">
        <f>IF(DAY(AprZo1)=1,AprZo1+6,AprZo1+13)</f>
        <v>42469</v>
      </c>
      <c r="I5" s="10">
        <f>IF(DAY(AprZo1)=1,AprZo1+7,AprZo1+14)</f>
        <v>42470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IF(DAY(AprZo1)=1,AprZo1+8,AprZo1+15)</f>
        <v>42471</v>
      </c>
      <c r="D6" s="10">
        <f>IF(DAY(AprZo1)=1,AprZo1+9,AprZo1+16)</f>
        <v>42472</v>
      </c>
      <c r="E6" s="10">
        <f>IF(DAY(AprZo1)=1,AprZo1+10,AprZo1+17)</f>
        <v>42473</v>
      </c>
      <c r="F6" s="10">
        <f>IF(DAY(AprZo1)=1,AprZo1+11,AprZo1+18)</f>
        <v>42474</v>
      </c>
      <c r="G6" s="10">
        <f>IF(DAY(AprZo1)=1,AprZo1+12,AprZo1+19)</f>
        <v>42475</v>
      </c>
      <c r="H6" s="10">
        <f>IF(DAY(AprZo1)=1,AprZo1+13,AprZo1+20)</f>
        <v>42476</v>
      </c>
      <c r="I6" s="10">
        <f>IF(DAY(AprZo1)=1,AprZo1+14,AprZo1+21)</f>
        <v>42477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IF(DAY(AprZo1)=1,AprZo1+15,AprZo1+22)</f>
        <v>42478</v>
      </c>
      <c r="D7" s="10">
        <f>IF(DAY(AprZo1)=1,AprZo1+16,AprZo1+23)</f>
        <v>42479</v>
      </c>
      <c r="E7" s="10">
        <f>IF(DAY(AprZo1)=1,AprZo1+17,AprZo1+24)</f>
        <v>42480</v>
      </c>
      <c r="F7" s="10">
        <f>IF(DAY(AprZo1)=1,AprZo1+18,AprZo1+25)</f>
        <v>42481</v>
      </c>
      <c r="G7" s="10">
        <f>IF(DAY(AprZo1)=1,AprZo1+19,AprZo1+26)</f>
        <v>42482</v>
      </c>
      <c r="H7" s="10">
        <f>IF(DAY(AprZo1)=1,AprZo1+20,AprZo1+27)</f>
        <v>42483</v>
      </c>
      <c r="I7" s="10">
        <f>IF(DAY(AprZo1)=1,AprZo1+21,AprZo1+28)</f>
        <v>42484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IF(DAY(AprZo1)=1,AprZo1+22,AprZo1+29)</f>
        <v>42485</v>
      </c>
      <c r="D8" s="10">
        <f>IF(DAY(AprZo1)=1,AprZo1+23,AprZo1+30)</f>
        <v>42486</v>
      </c>
      <c r="E8" s="10">
        <f>IF(DAY(AprZo1)=1,AprZo1+24,AprZo1+31)</f>
        <v>42487</v>
      </c>
      <c r="F8" s="10">
        <f>IF(DAY(AprZo1)=1,AprZo1+25,AprZo1+32)</f>
        <v>42488</v>
      </c>
      <c r="G8" s="10">
        <f>IF(DAY(AprZo1)=1,AprZo1+26,AprZo1+33)</f>
        <v>42489</v>
      </c>
      <c r="H8" s="10">
        <f>IF(DAY(AprZo1)=1,AprZo1+27,AprZo1+34)</f>
        <v>42490</v>
      </c>
      <c r="I8" s="10">
        <f>IF(DAY(AprZo1)=1,AprZo1+28,AprZo1+35)</f>
        <v>42491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IF(DAY(AprZo1)=1,AprZo1+29,AprZo1+36)</f>
        <v>42492</v>
      </c>
      <c r="D9" s="10">
        <f>IF(DAY(AprZo1)=1,AprZo1+30,AprZo1+37)</f>
        <v>42493</v>
      </c>
      <c r="E9" s="10">
        <f>IF(DAY(AprZo1)=1,AprZo1+31,AprZo1+38)</f>
        <v>42494</v>
      </c>
      <c r="F9" s="10">
        <f>IF(DAY(AprZo1)=1,AprZo1+32,AprZo1+39)</f>
        <v>42495</v>
      </c>
      <c r="G9" s="10">
        <f>IF(DAY(AprZo1)=1,AprZo1+33,AprZo1+40)</f>
        <v>42496</v>
      </c>
      <c r="H9" s="10">
        <f>IF(DAY(AprZo1)=1,AprZo1+34,AprZo1+41)</f>
        <v>42497</v>
      </c>
      <c r="I9" s="10">
        <f>IF(DAY(AprZo1)=1,AprZo1+35,AprZo1+42)</f>
        <v>42498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VLOOKUP(DAY(C4),DagenToewijzing,1,FALSE)=DAY(C4)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25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IF(DAY(MeiZo1)=1,MeiZo1-6,MeiZo1+1)</f>
        <v>42485</v>
      </c>
      <c r="D4" s="10">
        <f>IF(DAY(MeiZo1)=1,MeiZo1-5,MeiZo1+2)</f>
        <v>42486</v>
      </c>
      <c r="E4" s="10">
        <f>IF(DAY(MeiZo1)=1,MeiZo1-4,MeiZo1+3)</f>
        <v>42487</v>
      </c>
      <c r="F4" s="10">
        <f>IF(DAY(MeiZo1)=1,MeiZo1-3,MeiZo1+4)</f>
        <v>42488</v>
      </c>
      <c r="G4" s="10">
        <f>IF(DAY(MeiZo1)=1,MeiZo1-2,MeiZo1+5)</f>
        <v>42489</v>
      </c>
      <c r="H4" s="10">
        <f>IF(DAY(MeiZo1)=1,MeiZo1-1,MeiZo1+6)</f>
        <v>42490</v>
      </c>
      <c r="I4" s="10">
        <f>IF(DAY(MeiZo1)=1,MeiZo1,MeiZo1+7)</f>
        <v>42491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IF(DAY(MeiZo1)=1,MeiZo1+1,MeiZo1+8)</f>
        <v>42492</v>
      </c>
      <c r="D5" s="10">
        <f>IF(DAY(MeiZo1)=1,MeiZo1+2,MeiZo1+9)</f>
        <v>42493</v>
      </c>
      <c r="E5" s="10">
        <f>IF(DAY(MeiZo1)=1,MeiZo1+3,MeiZo1+10)</f>
        <v>42494</v>
      </c>
      <c r="F5" s="10">
        <f>IF(DAY(MeiZo1)=1,MeiZo1+4,MeiZo1+11)</f>
        <v>42495</v>
      </c>
      <c r="G5" s="10">
        <f>IF(DAY(MeiZo1)=1,MeiZo1+5,MeiZo1+12)</f>
        <v>42496</v>
      </c>
      <c r="H5" s="10">
        <f>IF(DAY(MeiZo1)=1,MeiZo1+6,MeiZo1+13)</f>
        <v>42497</v>
      </c>
      <c r="I5" s="10">
        <f>IF(DAY(MeiZo1)=1,MeiZo1+7,MeiZo1+14)</f>
        <v>42498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IF(DAY(MeiZo1)=1,MeiZo1+8,MeiZo1+15)</f>
        <v>42499</v>
      </c>
      <c r="D6" s="10">
        <f>IF(DAY(MeiZo1)=1,MeiZo1+9,MeiZo1+16)</f>
        <v>42500</v>
      </c>
      <c r="E6" s="10">
        <f>IF(DAY(MeiZo1)=1,MeiZo1+10,MeiZo1+17)</f>
        <v>42501</v>
      </c>
      <c r="F6" s="10">
        <f>IF(DAY(MeiZo1)=1,MeiZo1+11,MeiZo1+18)</f>
        <v>42502</v>
      </c>
      <c r="G6" s="10">
        <f>IF(DAY(MeiZo1)=1,MeiZo1+12,MeiZo1+19)</f>
        <v>42503</v>
      </c>
      <c r="H6" s="10">
        <f>IF(DAY(MeiZo1)=1,MeiZo1+13,MeiZo1+20)</f>
        <v>42504</v>
      </c>
      <c r="I6" s="10">
        <f>IF(DAY(MeiZo1)=1,MeiZo1+14,MeiZo1+21)</f>
        <v>42505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IF(DAY(MeiZo1)=1,MeiZo1+15,MeiZo1+22)</f>
        <v>42506</v>
      </c>
      <c r="D7" s="10">
        <f>IF(DAY(MeiZo1)=1,MeiZo1+16,MeiZo1+23)</f>
        <v>42507</v>
      </c>
      <c r="E7" s="10">
        <f>IF(DAY(MeiZo1)=1,MeiZo1+17,MeiZo1+24)</f>
        <v>42508</v>
      </c>
      <c r="F7" s="10">
        <f>IF(DAY(MeiZo1)=1,MeiZo1+18,MeiZo1+25)</f>
        <v>42509</v>
      </c>
      <c r="G7" s="10">
        <f>IF(DAY(MeiZo1)=1,MeiZo1+19,MeiZo1+26)</f>
        <v>42510</v>
      </c>
      <c r="H7" s="10">
        <f>IF(DAY(MeiZo1)=1,MeiZo1+20,MeiZo1+27)</f>
        <v>42511</v>
      </c>
      <c r="I7" s="10">
        <f>IF(DAY(MeiZo1)=1,MeiZo1+21,MeiZo1+28)</f>
        <v>42512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IF(DAY(MeiZo1)=1,MeiZo1+22,MeiZo1+29)</f>
        <v>42513</v>
      </c>
      <c r="D8" s="10">
        <f>IF(DAY(MeiZo1)=1,MeiZo1+23,MeiZo1+30)</f>
        <v>42514</v>
      </c>
      <c r="E8" s="10">
        <f>IF(DAY(MeiZo1)=1,MeiZo1+24,MeiZo1+31)</f>
        <v>42515</v>
      </c>
      <c r="F8" s="10">
        <f>IF(DAY(MeiZo1)=1,MeiZo1+25,MeiZo1+32)</f>
        <v>42516</v>
      </c>
      <c r="G8" s="10">
        <f>IF(DAY(MeiZo1)=1,MeiZo1+26,MeiZo1+33)</f>
        <v>42517</v>
      </c>
      <c r="H8" s="10">
        <f>IF(DAY(MeiZo1)=1,MeiZo1+27,MeiZo1+34)</f>
        <v>42518</v>
      </c>
      <c r="I8" s="10">
        <f>IF(DAY(MeiZo1)=1,MeiZo1+28,MeiZo1+35)</f>
        <v>42519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IF(DAY(MeiZo1)=1,MeiZo1+29,MeiZo1+36)</f>
        <v>42520</v>
      </c>
      <c r="D9" s="10">
        <f>IF(DAY(MeiZo1)=1,MeiZo1+30,MeiZo1+37)</f>
        <v>42521</v>
      </c>
      <c r="E9" s="10">
        <f>IF(DAY(MeiZo1)=1,MeiZo1+31,MeiZo1+38)</f>
        <v>42522</v>
      </c>
      <c r="F9" s="10">
        <f>IF(DAY(MeiZo1)=1,MeiZo1+32,MeiZo1+39)</f>
        <v>42523</v>
      </c>
      <c r="G9" s="10">
        <f>IF(DAY(MeiZo1)=1,MeiZo1+33,MeiZo1+40)</f>
        <v>42524</v>
      </c>
      <c r="H9" s="10">
        <f>IF(DAY(MeiZo1)=1,MeiZo1+34,MeiZo1+41)</f>
        <v>42525</v>
      </c>
      <c r="I9" s="10">
        <f>IF(DAY(MeiZo1)=1,MeiZo1+35,MeiZo1+42)</f>
        <v>42526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VLOOKUP(DAY(C4),DagenToewijzing,1,FALSE)=DAY(C4)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26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IF(DAY(JunZo1)=1,JunZo1-6,JunZo1+1)</f>
        <v>42520</v>
      </c>
      <c r="D4" s="10">
        <f>IF(DAY(JunZo1)=1,JunZo1-5,JunZo1+2)</f>
        <v>42521</v>
      </c>
      <c r="E4" s="10">
        <f>IF(DAY(JunZo1)=1,JunZo1-4,JunZo1+3)</f>
        <v>42522</v>
      </c>
      <c r="F4" s="10">
        <f>IF(DAY(JunZo1)=1,JunZo1-3,JunZo1+4)</f>
        <v>42523</v>
      </c>
      <c r="G4" s="10">
        <f>IF(DAY(JunZo1)=1,JunZo1-2,JunZo1+5)</f>
        <v>42524</v>
      </c>
      <c r="H4" s="10">
        <f>IF(DAY(JunZo1)=1,JunZo1-1,JunZo1+6)</f>
        <v>42525</v>
      </c>
      <c r="I4" s="10">
        <f>IF(DAY(JunZo1)=1,JunZo1,JunZo1+7)</f>
        <v>42526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IF(DAY(JunZo1)=1,JunZo1+1,JunZo1+8)</f>
        <v>42527</v>
      </c>
      <c r="D5" s="10">
        <f>IF(DAY(JunZo1)=1,JunZo1+2,JunZo1+9)</f>
        <v>42528</v>
      </c>
      <c r="E5" s="10">
        <f>IF(DAY(JunZo1)=1,JunZo1+3,JunZo1+10)</f>
        <v>42529</v>
      </c>
      <c r="F5" s="10">
        <f>IF(DAY(JunZo1)=1,JunZo1+4,JunZo1+11)</f>
        <v>42530</v>
      </c>
      <c r="G5" s="10">
        <f>IF(DAY(JunZo1)=1,JunZo1+5,JunZo1+12)</f>
        <v>42531</v>
      </c>
      <c r="H5" s="10">
        <f>IF(DAY(JunZo1)=1,JunZo1+6,JunZo1+13)</f>
        <v>42532</v>
      </c>
      <c r="I5" s="10">
        <f>IF(DAY(JunZo1)=1,JunZo1+7,JunZo1+14)</f>
        <v>42533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IF(DAY(JunZo1)=1,JunZo1+8,JunZo1+15)</f>
        <v>42534</v>
      </c>
      <c r="D6" s="10">
        <f>IF(DAY(JunZo1)=1,JunZo1+9,JunZo1+16)</f>
        <v>42535</v>
      </c>
      <c r="E6" s="10">
        <f>IF(DAY(JunZo1)=1,JunZo1+10,JunZo1+17)</f>
        <v>42536</v>
      </c>
      <c r="F6" s="10">
        <f>IF(DAY(JunZo1)=1,JunZo1+11,JunZo1+18)</f>
        <v>42537</v>
      </c>
      <c r="G6" s="10">
        <f>IF(DAY(JunZo1)=1,JunZo1+12,JunZo1+19)</f>
        <v>42538</v>
      </c>
      <c r="H6" s="10">
        <f>IF(DAY(JunZo1)=1,JunZo1+13,JunZo1+20)</f>
        <v>42539</v>
      </c>
      <c r="I6" s="10">
        <f>IF(DAY(JunZo1)=1,JunZo1+14,JunZo1+21)</f>
        <v>42540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IF(DAY(JunZo1)=1,JunZo1+15,JunZo1+22)</f>
        <v>42541</v>
      </c>
      <c r="D7" s="10">
        <f>IF(DAY(JunZo1)=1,JunZo1+16,JunZo1+23)</f>
        <v>42542</v>
      </c>
      <c r="E7" s="10">
        <f>IF(DAY(JunZo1)=1,JunZo1+17,JunZo1+24)</f>
        <v>42543</v>
      </c>
      <c r="F7" s="10">
        <f>IF(DAY(JunZo1)=1,JunZo1+18,JunZo1+25)</f>
        <v>42544</v>
      </c>
      <c r="G7" s="10">
        <f>IF(DAY(JunZo1)=1,JunZo1+19,JunZo1+26)</f>
        <v>42545</v>
      </c>
      <c r="H7" s="10">
        <f>IF(DAY(JunZo1)=1,JunZo1+20,JunZo1+27)</f>
        <v>42546</v>
      </c>
      <c r="I7" s="10">
        <f>IF(DAY(JunZo1)=1,JunZo1+21,JunZo1+28)</f>
        <v>42547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IF(DAY(JunZo1)=1,JunZo1+22,JunZo1+29)</f>
        <v>42548</v>
      </c>
      <c r="D8" s="10">
        <f>IF(DAY(JunZo1)=1,JunZo1+23,JunZo1+30)</f>
        <v>42549</v>
      </c>
      <c r="E8" s="10">
        <f>IF(DAY(JunZo1)=1,JunZo1+24,JunZo1+31)</f>
        <v>42550</v>
      </c>
      <c r="F8" s="10">
        <f>IF(DAY(JunZo1)=1,JunZo1+25,JunZo1+32)</f>
        <v>42551</v>
      </c>
      <c r="G8" s="10">
        <f>IF(DAY(JunZo1)=1,JunZo1+26,JunZo1+33)</f>
        <v>42552</v>
      </c>
      <c r="H8" s="10">
        <f>IF(DAY(JunZo1)=1,JunZo1+27,JunZo1+34)</f>
        <v>42553</v>
      </c>
      <c r="I8" s="10">
        <f>IF(DAY(JunZo1)=1,JunZo1+28,JunZo1+35)</f>
        <v>42554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IF(DAY(JunZo1)=1,JunZo1+29,JunZo1+36)</f>
        <v>42555</v>
      </c>
      <c r="D9" s="10">
        <f>IF(DAY(JunZo1)=1,JunZo1+30,JunZo1+37)</f>
        <v>42556</v>
      </c>
      <c r="E9" s="10">
        <f>IF(DAY(JunZo1)=1,JunZo1+31,JunZo1+38)</f>
        <v>42557</v>
      </c>
      <c r="F9" s="10">
        <f>IF(DAY(JunZo1)=1,JunZo1+32,JunZo1+39)</f>
        <v>42558</v>
      </c>
      <c r="G9" s="10">
        <f>IF(DAY(JunZo1)=1,JunZo1+33,JunZo1+40)</f>
        <v>42559</v>
      </c>
      <c r="H9" s="10">
        <f>IF(DAY(JunZo1)=1,JunZo1+34,JunZo1+41)</f>
        <v>42560</v>
      </c>
      <c r="I9" s="10">
        <f>IF(DAY(JunZo1)=1,JunZo1+35,JunZo1+42)</f>
        <v>42561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VLOOKUP(DAY(C4),DagenToewijzing,1,FALSE)=DAY(C4)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27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IF(DAY(JulZo1)=1,JulZo1-6,JulZo1+1)</f>
        <v>42548</v>
      </c>
      <c r="D4" s="10">
        <f>IF(DAY(JulZo1)=1,JulZo1-5,JulZo1+2)</f>
        <v>42549</v>
      </c>
      <c r="E4" s="10">
        <f>IF(DAY(JulZo1)=1,JulZo1-4,JulZo1+3)</f>
        <v>42550</v>
      </c>
      <c r="F4" s="10">
        <f>IF(DAY(JulZo1)=1,JulZo1-3,JulZo1+4)</f>
        <v>42551</v>
      </c>
      <c r="G4" s="10">
        <f>IF(DAY(JulZo1)=1,JulZo1-2,JulZo1+5)</f>
        <v>42552</v>
      </c>
      <c r="H4" s="10">
        <f>IF(DAY(JulZo1)=1,JulZo1-1,JulZo1+6)</f>
        <v>42553</v>
      </c>
      <c r="I4" s="10">
        <f>IF(DAY(JulZo1)=1,JulZo1,JulZo1+7)</f>
        <v>42554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IF(DAY(JulZo1)=1,JulZo1+1,JulZo1+8)</f>
        <v>42555</v>
      </c>
      <c r="D5" s="10">
        <f>IF(DAY(JulZo1)=1,JulZo1+2,JulZo1+9)</f>
        <v>42556</v>
      </c>
      <c r="E5" s="10">
        <f>IF(DAY(JulZo1)=1,JulZo1+3,JulZo1+10)</f>
        <v>42557</v>
      </c>
      <c r="F5" s="10">
        <f>IF(DAY(JulZo1)=1,JulZo1+4,JulZo1+11)</f>
        <v>42558</v>
      </c>
      <c r="G5" s="10">
        <f>IF(DAY(JulZo1)=1,JulZo1+5,JulZo1+12)</f>
        <v>42559</v>
      </c>
      <c r="H5" s="10">
        <f>IF(DAY(JulZo1)=1,JulZo1+6,JulZo1+13)</f>
        <v>42560</v>
      </c>
      <c r="I5" s="10">
        <f>IF(DAY(JulZo1)=1,JulZo1+7,JulZo1+14)</f>
        <v>42561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IF(DAY(JulZo1)=1,JulZo1+8,JulZo1+15)</f>
        <v>42562</v>
      </c>
      <c r="D6" s="10">
        <f>IF(DAY(JulZo1)=1,JulZo1+9,JulZo1+16)</f>
        <v>42563</v>
      </c>
      <c r="E6" s="10">
        <f>IF(DAY(JulZo1)=1,JulZo1+10,JulZo1+17)</f>
        <v>42564</v>
      </c>
      <c r="F6" s="10">
        <f>IF(DAY(JulZo1)=1,JulZo1+11,JulZo1+18)</f>
        <v>42565</v>
      </c>
      <c r="G6" s="10">
        <f>IF(DAY(JulZo1)=1,JulZo1+12,JulZo1+19)</f>
        <v>42566</v>
      </c>
      <c r="H6" s="10">
        <f>IF(DAY(JulZo1)=1,JulZo1+13,JulZo1+20)</f>
        <v>42567</v>
      </c>
      <c r="I6" s="10">
        <f>IF(DAY(JulZo1)=1,JulZo1+14,JulZo1+21)</f>
        <v>42568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IF(DAY(JulZo1)=1,JulZo1+15,JulZo1+22)</f>
        <v>42569</v>
      </c>
      <c r="D7" s="10">
        <f>IF(DAY(JulZo1)=1,JulZo1+16,JulZo1+23)</f>
        <v>42570</v>
      </c>
      <c r="E7" s="10">
        <f>IF(DAY(JulZo1)=1,JulZo1+17,JulZo1+24)</f>
        <v>42571</v>
      </c>
      <c r="F7" s="10">
        <f>IF(DAY(JulZo1)=1,JulZo1+18,JulZo1+25)</f>
        <v>42572</v>
      </c>
      <c r="G7" s="10">
        <f>IF(DAY(JulZo1)=1,JulZo1+19,JulZo1+26)</f>
        <v>42573</v>
      </c>
      <c r="H7" s="10">
        <f>IF(DAY(JulZo1)=1,JulZo1+20,JulZo1+27)</f>
        <v>42574</v>
      </c>
      <c r="I7" s="10">
        <f>IF(DAY(JulZo1)=1,JulZo1+21,JulZo1+28)</f>
        <v>42575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IF(DAY(JulZo1)=1,JulZo1+22,JulZo1+29)</f>
        <v>42576</v>
      </c>
      <c r="D8" s="10">
        <f>IF(DAY(JulZo1)=1,JulZo1+23,JulZo1+30)</f>
        <v>42577</v>
      </c>
      <c r="E8" s="10">
        <f>IF(DAY(JulZo1)=1,JulZo1+24,JulZo1+31)</f>
        <v>42578</v>
      </c>
      <c r="F8" s="10">
        <f>IF(DAY(JulZo1)=1,JulZo1+25,JulZo1+32)</f>
        <v>42579</v>
      </c>
      <c r="G8" s="10">
        <f>IF(DAY(JulZo1)=1,JulZo1+26,JulZo1+33)</f>
        <v>42580</v>
      </c>
      <c r="H8" s="10">
        <f>IF(DAY(JulZo1)=1,JulZo1+27,JulZo1+34)</f>
        <v>42581</v>
      </c>
      <c r="I8" s="10">
        <f>IF(DAY(JulZo1)=1,JulZo1+28,JulZo1+35)</f>
        <v>42582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IF(DAY(JulZo1)=1,JulZo1+29,JulZo1+36)</f>
        <v>42583</v>
      </c>
      <c r="D9" s="10">
        <f>IF(DAY(JulZo1)=1,JulZo1+30,JulZo1+37)</f>
        <v>42584</v>
      </c>
      <c r="E9" s="10">
        <f>IF(DAY(JulZo1)=1,JulZo1+31,JulZo1+38)</f>
        <v>42585</v>
      </c>
      <c r="F9" s="10">
        <f>IF(DAY(JulZo1)=1,JulZo1+32,JulZo1+39)</f>
        <v>42586</v>
      </c>
      <c r="G9" s="10">
        <f>IF(DAY(JulZo1)=1,JulZo1+33,JulZo1+40)</f>
        <v>42587</v>
      </c>
      <c r="H9" s="10">
        <f>IF(DAY(JulZo1)=1,JulZo1+34,JulZo1+41)</f>
        <v>42588</v>
      </c>
      <c r="I9" s="10">
        <f>IF(DAY(JulZo1)=1,JulZo1+35,JulZo1+42)</f>
        <v>42589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VLOOKUP(DAY(C4),DagenToewijzing,1,FALSE)=DAY(C4)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28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IF(DAY(AugZo1)=1,AugZo1-6,AugZo1+1)</f>
        <v>42583</v>
      </c>
      <c r="D4" s="10">
        <f>IF(DAY(AugZo1)=1,AugZo1-5,AugZo1+2)</f>
        <v>42584</v>
      </c>
      <c r="E4" s="10">
        <f>IF(DAY(AugZo1)=1,AugZo1-4,AugZo1+3)</f>
        <v>42585</v>
      </c>
      <c r="F4" s="10">
        <f>IF(DAY(AugZo1)=1,AugZo1-3,AugZo1+4)</f>
        <v>42586</v>
      </c>
      <c r="G4" s="10">
        <f>IF(DAY(AugZo1)=1,AugZo1-2,AugZo1+5)</f>
        <v>42587</v>
      </c>
      <c r="H4" s="10">
        <f>IF(DAY(AugZo1)=1,AugZo1-1,AugZo1+6)</f>
        <v>42588</v>
      </c>
      <c r="I4" s="10">
        <f>IF(DAY(AugZo1)=1,AugZo1,AugZo1+7)</f>
        <v>42589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IF(DAY(AugZo1)=1,AugZo1+1,AugZo1+8)</f>
        <v>42590</v>
      </c>
      <c r="D5" s="10">
        <f>IF(DAY(AugZo1)=1,AugZo1+2,AugZo1+9)</f>
        <v>42591</v>
      </c>
      <c r="E5" s="10">
        <f>IF(DAY(AugZo1)=1,AugZo1+3,AugZo1+10)</f>
        <v>42592</v>
      </c>
      <c r="F5" s="10">
        <f>IF(DAY(AugZo1)=1,AugZo1+4,AugZo1+11)</f>
        <v>42593</v>
      </c>
      <c r="G5" s="10">
        <f>IF(DAY(AugZo1)=1,AugZo1+5,AugZo1+12)</f>
        <v>42594</v>
      </c>
      <c r="H5" s="10">
        <f>IF(DAY(AugZo1)=1,AugZo1+6,AugZo1+13)</f>
        <v>42595</v>
      </c>
      <c r="I5" s="10">
        <f>IF(DAY(AugZo1)=1,AugZo1+7,AugZo1+14)</f>
        <v>42596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IF(DAY(AugZo1)=1,AugZo1+8,AugZo1+15)</f>
        <v>42597</v>
      </c>
      <c r="D6" s="10">
        <f>IF(DAY(AugZo1)=1,AugZo1+9,AugZo1+16)</f>
        <v>42598</v>
      </c>
      <c r="E6" s="10">
        <f>IF(DAY(AugZo1)=1,AugZo1+10,AugZo1+17)</f>
        <v>42599</v>
      </c>
      <c r="F6" s="10">
        <f>IF(DAY(AugZo1)=1,AugZo1+11,AugZo1+18)</f>
        <v>42600</v>
      </c>
      <c r="G6" s="10">
        <f>IF(DAY(AugZo1)=1,AugZo1+12,AugZo1+19)</f>
        <v>42601</v>
      </c>
      <c r="H6" s="10">
        <f>IF(DAY(AugZo1)=1,AugZo1+13,AugZo1+20)</f>
        <v>42602</v>
      </c>
      <c r="I6" s="10">
        <f>IF(DAY(AugZo1)=1,AugZo1+14,AugZo1+21)</f>
        <v>42603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IF(DAY(AugZo1)=1,AugZo1+15,AugZo1+22)</f>
        <v>42604</v>
      </c>
      <c r="D7" s="10">
        <f>IF(DAY(AugZo1)=1,AugZo1+16,AugZo1+23)</f>
        <v>42605</v>
      </c>
      <c r="E7" s="10">
        <f>IF(DAY(AugZo1)=1,AugZo1+17,AugZo1+24)</f>
        <v>42606</v>
      </c>
      <c r="F7" s="10">
        <f>IF(DAY(AugZo1)=1,AugZo1+18,AugZo1+25)</f>
        <v>42607</v>
      </c>
      <c r="G7" s="10">
        <f>IF(DAY(AugZo1)=1,AugZo1+19,AugZo1+26)</f>
        <v>42608</v>
      </c>
      <c r="H7" s="10">
        <f>IF(DAY(AugZo1)=1,AugZo1+20,AugZo1+27)</f>
        <v>42609</v>
      </c>
      <c r="I7" s="10">
        <f>IF(DAY(AugZo1)=1,AugZo1+21,AugZo1+28)</f>
        <v>42610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IF(DAY(AugZo1)=1,AugZo1+22,AugZo1+29)</f>
        <v>42611</v>
      </c>
      <c r="D8" s="10">
        <f>IF(DAY(AugZo1)=1,AugZo1+23,AugZo1+30)</f>
        <v>42612</v>
      </c>
      <c r="E8" s="10">
        <f>IF(DAY(AugZo1)=1,AugZo1+24,AugZo1+31)</f>
        <v>42613</v>
      </c>
      <c r="F8" s="10">
        <f>IF(DAY(AugZo1)=1,AugZo1+25,AugZo1+32)</f>
        <v>42614</v>
      </c>
      <c r="G8" s="10">
        <f>IF(DAY(AugZo1)=1,AugZo1+26,AugZo1+33)</f>
        <v>42615</v>
      </c>
      <c r="H8" s="10">
        <f>IF(DAY(AugZo1)=1,AugZo1+27,AugZo1+34)</f>
        <v>42616</v>
      </c>
      <c r="I8" s="10">
        <f>IF(DAY(AugZo1)=1,AugZo1+28,AugZo1+35)</f>
        <v>42617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IF(DAY(AugZo1)=1,AugZo1+29,AugZo1+36)</f>
        <v>42618</v>
      </c>
      <c r="D9" s="10">
        <f>IF(DAY(AugZo1)=1,AugZo1+30,AugZo1+37)</f>
        <v>42619</v>
      </c>
      <c r="E9" s="10">
        <f>IF(DAY(AugZo1)=1,AugZo1+31,AugZo1+38)</f>
        <v>42620</v>
      </c>
      <c r="F9" s="10">
        <f>IF(DAY(AugZo1)=1,AugZo1+32,AugZo1+39)</f>
        <v>42621</v>
      </c>
      <c r="G9" s="10">
        <f>IF(DAY(AugZo1)=1,AugZo1+33,AugZo1+40)</f>
        <v>42622</v>
      </c>
      <c r="H9" s="10">
        <f>IF(DAY(AugZo1)=1,AugZo1+34,AugZo1+41)</f>
        <v>42623</v>
      </c>
      <c r="I9" s="10">
        <f>IF(DAY(AugZo1)=1,AugZo1+35,AugZo1+42)</f>
        <v>42624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VLOOKUP(DAY(C4),DagenToewijzing,1,FALSE)=DAY(C4)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5703125" style="1" customWidth="1"/>
    <col min="3" max="10" width="8.1406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Kalenderjaar</f>
        <v>2016</v>
      </c>
    </row>
    <row r="3" spans="1:14" ht="21" customHeight="1" x14ac:dyDescent="0.2">
      <c r="A3" s="4"/>
      <c r="B3" s="68" t="s">
        <v>29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31</v>
      </c>
      <c r="I3" s="2" t="s">
        <v>32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IF(DAY(SepZo1)=1,SepZo1-6,SepZo1+1)</f>
        <v>42611</v>
      </c>
      <c r="D4" s="10">
        <f>IF(DAY(SepZo1)=1,SepZo1-5,SepZo1+2)</f>
        <v>42612</v>
      </c>
      <c r="E4" s="10">
        <f>IF(DAY(SepZo1)=1,SepZo1-4,SepZo1+3)</f>
        <v>42613</v>
      </c>
      <c r="F4" s="10">
        <f>IF(DAY(SepZo1)=1,SepZo1-3,SepZo1+4)</f>
        <v>42614</v>
      </c>
      <c r="G4" s="10">
        <f>IF(DAY(SepZo1)=1,SepZo1-2,SepZo1+5)</f>
        <v>42615</v>
      </c>
      <c r="H4" s="10">
        <f>IF(DAY(SepZo1)=1,SepZo1-1,SepZo1+6)</f>
        <v>42616</v>
      </c>
      <c r="I4" s="10">
        <f>IF(DAY(SepZo1)=1,SepZo1,SepZo1+7)</f>
        <v>42617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IF(DAY(SepZo1)=1,SepZo1+1,SepZo1+8)</f>
        <v>42618</v>
      </c>
      <c r="D5" s="10">
        <f>IF(DAY(SepZo1)=1,SepZo1+2,SepZo1+9)</f>
        <v>42619</v>
      </c>
      <c r="E5" s="10">
        <f>IF(DAY(SepZo1)=1,SepZo1+3,SepZo1+10)</f>
        <v>42620</v>
      </c>
      <c r="F5" s="10">
        <f>IF(DAY(SepZo1)=1,SepZo1+4,SepZo1+11)</f>
        <v>42621</v>
      </c>
      <c r="G5" s="10">
        <f>IF(DAY(SepZo1)=1,SepZo1+5,SepZo1+12)</f>
        <v>42622</v>
      </c>
      <c r="H5" s="10">
        <f>IF(DAY(SepZo1)=1,SepZo1+6,SepZo1+13)</f>
        <v>42623</v>
      </c>
      <c r="I5" s="10">
        <f>IF(DAY(SepZo1)=1,SepZo1+7,SepZo1+14)</f>
        <v>42624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IF(DAY(SepZo1)=1,SepZo1+8,SepZo1+15)</f>
        <v>42625</v>
      </c>
      <c r="D6" s="10">
        <f>IF(DAY(SepZo1)=1,SepZo1+9,SepZo1+16)</f>
        <v>42626</v>
      </c>
      <c r="E6" s="10">
        <f>IF(DAY(SepZo1)=1,SepZo1+10,SepZo1+17)</f>
        <v>42627</v>
      </c>
      <c r="F6" s="10">
        <f>IF(DAY(SepZo1)=1,SepZo1+11,SepZo1+18)</f>
        <v>42628</v>
      </c>
      <c r="G6" s="10">
        <f>IF(DAY(SepZo1)=1,SepZo1+12,SepZo1+19)</f>
        <v>42629</v>
      </c>
      <c r="H6" s="10">
        <f>IF(DAY(SepZo1)=1,SepZo1+13,SepZo1+20)</f>
        <v>42630</v>
      </c>
      <c r="I6" s="10">
        <f>IF(DAY(SepZo1)=1,SepZo1+14,SepZo1+21)</f>
        <v>42631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IF(DAY(SepZo1)=1,SepZo1+15,SepZo1+22)</f>
        <v>42632</v>
      </c>
      <c r="D7" s="10">
        <f>IF(DAY(SepZo1)=1,SepZo1+16,SepZo1+23)</f>
        <v>42633</v>
      </c>
      <c r="E7" s="10">
        <f>IF(DAY(SepZo1)=1,SepZo1+17,SepZo1+24)</f>
        <v>42634</v>
      </c>
      <c r="F7" s="10">
        <f>IF(DAY(SepZo1)=1,SepZo1+18,SepZo1+25)</f>
        <v>42635</v>
      </c>
      <c r="G7" s="10">
        <f>IF(DAY(SepZo1)=1,SepZo1+19,SepZo1+26)</f>
        <v>42636</v>
      </c>
      <c r="H7" s="10">
        <f>IF(DAY(SepZo1)=1,SepZo1+20,SepZo1+27)</f>
        <v>42637</v>
      </c>
      <c r="I7" s="10">
        <f>IF(DAY(SepZo1)=1,SepZo1+21,SepZo1+28)</f>
        <v>42638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IF(DAY(SepZo1)=1,SepZo1+22,SepZo1+29)</f>
        <v>42639</v>
      </c>
      <c r="D8" s="10">
        <f>IF(DAY(SepZo1)=1,SepZo1+23,SepZo1+30)</f>
        <v>42640</v>
      </c>
      <c r="E8" s="10">
        <f>IF(DAY(SepZo1)=1,SepZo1+24,SepZo1+31)</f>
        <v>42641</v>
      </c>
      <c r="F8" s="10">
        <f>IF(DAY(SepZo1)=1,SepZo1+25,SepZo1+32)</f>
        <v>42642</v>
      </c>
      <c r="G8" s="10">
        <f>IF(DAY(SepZo1)=1,SepZo1+26,SepZo1+33)</f>
        <v>42643</v>
      </c>
      <c r="H8" s="10">
        <f>IF(DAY(SepZo1)=1,SepZo1+27,SepZo1+34)</f>
        <v>42644</v>
      </c>
      <c r="I8" s="10">
        <f>IF(DAY(SepZo1)=1,SepZo1+28,SepZo1+35)</f>
        <v>42645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IF(DAY(SepZo1)=1,SepZo1+29,SepZo1+36)</f>
        <v>42646</v>
      </c>
      <c r="D9" s="10">
        <f>IF(DAY(SepZo1)=1,SepZo1+30,SepZo1+37)</f>
        <v>42647</v>
      </c>
      <c r="E9" s="10">
        <f>IF(DAY(SepZo1)=1,SepZo1+31,SepZo1+38)</f>
        <v>42648</v>
      </c>
      <c r="F9" s="10">
        <f>IF(DAY(SepZo1)=1,SepZo1+32,SepZo1+39)</f>
        <v>42649</v>
      </c>
      <c r="G9" s="10">
        <f>IF(DAY(SepZo1)=1,SepZo1+33,SepZo1+40)</f>
        <v>42650</v>
      </c>
      <c r="H9" s="10">
        <f>IF(DAY(SepZo1)=1,SepZo1+34,SepZo1+41)</f>
        <v>42651</v>
      </c>
      <c r="I9" s="10">
        <f>IF(DAY(SepZo1)=1,SepZo1+35,SepZo1+42)</f>
        <v>42652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VLOOKUP(DAY(C4),DagenToewijzing,1,FALSE)=DAY(C4)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apr!DagenToewijzing</vt:lpstr>
      <vt:lpstr>aug!DagenToewijzing</vt:lpstr>
      <vt:lpstr>dec!DagenToewijzing</vt:lpstr>
      <vt:lpstr>feb!DagenToewijzing</vt:lpstr>
      <vt:lpstr>jul!DagenToewijzing</vt:lpstr>
      <vt:lpstr>jun!DagenToewijzing</vt:lpstr>
      <vt:lpstr>mei!DagenToewijzing</vt:lpstr>
      <vt:lpstr>mrt!DagenToewijzing</vt:lpstr>
      <vt:lpstr>nov!DagenToewijzing</vt:lpstr>
      <vt:lpstr>okt!DagenToewijzing</vt:lpstr>
      <vt:lpstr>sep!DagenToewijzing</vt:lpstr>
      <vt:lpstr>DagenToewijzing</vt:lpstr>
      <vt:lpstr>Kalenderjaar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mei!Print_Area</vt:lpstr>
      <vt:lpstr>mrt!Print_Area</vt:lpstr>
      <vt:lpstr>nov!Print_Area</vt:lpstr>
      <vt:lpstr>okt!Print_Area</vt:lpstr>
      <vt:lpstr>sep!Print_Area</vt:lpstr>
      <vt:lpstr>apr!TabelBelangrijkeDatums</vt:lpstr>
      <vt:lpstr>aug!TabelBelangrijkeDatums</vt:lpstr>
      <vt:lpstr>dec!TabelBelangrijkeDatums</vt:lpstr>
      <vt:lpstr>feb!TabelBelangrijkeDatums</vt:lpstr>
      <vt:lpstr>jul!TabelBelangrijkeDatums</vt:lpstr>
      <vt:lpstr>jun!TabelBelangrijkeDatums</vt:lpstr>
      <vt:lpstr>mei!TabelBelangrijkeDatums</vt:lpstr>
      <vt:lpstr>mrt!TabelBelangrijkeDatums</vt:lpstr>
      <vt:lpstr>nov!TabelBelangrijkeDatums</vt:lpstr>
      <vt:lpstr>okt!TabelBelangrijkeDatums</vt:lpstr>
      <vt:lpstr>sep!TabelBelangrijkeDatums</vt:lpstr>
      <vt:lpstr>TabelBelangrijkeDatums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2013-11-22T23:21:45Z</dcterms:created>
  <dcterms:modified xsi:type="dcterms:W3CDTF">2015-10-26T17:36:54Z</dcterms:modified>
</cp:coreProperties>
</file>