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6_SpotcheckReview_Implementation\NLD\"/>
    </mc:Choice>
  </mc:AlternateContent>
  <bookViews>
    <workbookView xWindow="0" yWindow="0" windowWidth="28800" windowHeight="12495" tabRatio="767"/>
  </bookViews>
  <sheets>
    <sheet name="Planteninventaris" sheetId="1" r:id="rId1"/>
    <sheet name="Logboek beginnen met zaaien" sheetId="21" r:id="rId2"/>
    <sheet name="Takenlijst" sheetId="7" r:id="rId3"/>
    <sheet name="Planningsraster van tuin" sheetId="5" r:id="rId4"/>
  </sheets>
  <definedNames>
    <definedName name="Einddatum">Takenlijst[[einddatum]:[% voltooid]]</definedName>
    <definedName name="Kalenderjaar">Takenlijst!$N$8</definedName>
    <definedName name="Kalendermaand">IF(Maand="Januari",1,IF(Maand="Februari",2,IF(Maand="Maart",3,IF(Maand="April",4,IF(Maand=" Mei",5,IF(Maand="Juni",6,IF(Maand="Juli",7,IF(Maand="Augustus",8,IF(Maand="September",9,IF(Maand="Oktober",10,IF(Maand="November",11,12)))))))))))</definedName>
    <definedName name="Maand">Takenlijst!$I$8</definedName>
    <definedName name="Verplantdatum">'Logboek beginnen met zaaien'!$G$3</definedName>
  </definedNames>
  <calcPr calcId="152511"/>
</workbook>
</file>

<file path=xl/calcChain.xml><?xml version="1.0" encoding="utf-8"?>
<calcChain xmlns="http://schemas.openxmlformats.org/spreadsheetml/2006/main">
  <c r="D18" i="21" l="1"/>
  <c r="C18" i="1"/>
  <c r="O21" i="7" l="1"/>
  <c r="N21" i="7"/>
  <c r="M21" i="7"/>
  <c r="L21" i="7"/>
  <c r="K21" i="7"/>
  <c r="J21" i="7"/>
  <c r="I21" i="7"/>
  <c r="O19" i="7"/>
  <c r="N19" i="7"/>
  <c r="M19" i="7"/>
  <c r="L19" i="7"/>
  <c r="K19" i="7"/>
  <c r="J19" i="7"/>
  <c r="I19" i="7"/>
  <c r="O17" i="7"/>
  <c r="N17" i="7"/>
  <c r="M17" i="7"/>
  <c r="L17" i="7"/>
  <c r="K17" i="7"/>
  <c r="J17" i="7"/>
  <c r="I17" i="7"/>
  <c r="O15" i="7"/>
  <c r="N15" i="7"/>
  <c r="M15" i="7"/>
  <c r="L15" i="7"/>
  <c r="K15" i="7"/>
  <c r="J15" i="7"/>
  <c r="I15" i="7"/>
  <c r="O13" i="7"/>
  <c r="N13" i="7"/>
  <c r="M13" i="7"/>
  <c r="L13" i="7"/>
  <c r="K13" i="7"/>
  <c r="J13" i="7"/>
  <c r="I13" i="7"/>
  <c r="O11" i="7"/>
  <c r="N11" i="7"/>
  <c r="M11" i="7"/>
  <c r="L11" i="7"/>
  <c r="K11" i="7"/>
  <c r="J11" i="7"/>
  <c r="I11" i="7"/>
  <c r="H18" i="1" l="1"/>
  <c r="H18" i="21" l="1"/>
  <c r="I17" i="21" l="1"/>
  <c r="I14" i="21"/>
  <c r="I15" i="21"/>
  <c r="I16" i="21"/>
  <c r="E12" i="7"/>
  <c r="E13" i="7"/>
  <c r="E14" i="7"/>
  <c r="E15" i="7"/>
  <c r="E11" i="7"/>
  <c r="G13" i="21" l="1"/>
  <c r="I13" i="21" s="1"/>
  <c r="O22" i="7"/>
  <c r="N22" i="7"/>
  <c r="M22" i="7"/>
  <c r="L22" i="7"/>
  <c r="K22" i="7"/>
  <c r="J22" i="7"/>
  <c r="I22" i="7"/>
  <c r="O20" i="7"/>
  <c r="N20" i="7"/>
  <c r="M20" i="7"/>
  <c r="L20" i="7"/>
  <c r="K20" i="7"/>
  <c r="J20" i="7"/>
  <c r="I20" i="7"/>
  <c r="O18" i="7"/>
  <c r="N18" i="7"/>
  <c r="M18" i="7"/>
  <c r="L18" i="7"/>
  <c r="K18" i="7"/>
  <c r="J18" i="7"/>
  <c r="I18" i="7"/>
  <c r="O16" i="7"/>
  <c r="N16" i="7"/>
  <c r="M16" i="7"/>
  <c r="L16" i="7"/>
  <c r="K16" i="7"/>
  <c r="J16" i="7"/>
  <c r="I16" i="7"/>
  <c r="O14" i="7"/>
  <c r="N14" i="7"/>
  <c r="M14" i="7"/>
  <c r="L14" i="7"/>
  <c r="K14" i="7"/>
  <c r="J14" i="7"/>
  <c r="I14" i="7"/>
  <c r="O12" i="7"/>
  <c r="N12" i="7"/>
  <c r="M12" i="7"/>
  <c r="L12" i="7"/>
  <c r="K12" i="7"/>
  <c r="J12" i="7"/>
  <c r="I12" i="7"/>
</calcChain>
</file>

<file path=xl/sharedStrings.xml><?xml version="1.0" encoding="utf-8"?>
<sst xmlns="http://schemas.openxmlformats.org/spreadsheetml/2006/main" count="83" uniqueCount="68">
  <si>
    <t>id</t>
  </si>
  <si>
    <t>P1</t>
  </si>
  <si>
    <t>totalen</t>
  </si>
  <si>
    <t>Planteninventaris</t>
  </si>
  <si>
    <t>PLANTGEGEVENS</t>
  </si>
  <si>
    <t>naam</t>
  </si>
  <si>
    <t xml:space="preserve">Azalea </t>
  </si>
  <si>
    <t>type</t>
  </si>
  <si>
    <t>bron</t>
  </si>
  <si>
    <t>Lokale broeikas</t>
  </si>
  <si>
    <t>kleur</t>
  </si>
  <si>
    <t>Roze</t>
  </si>
  <si>
    <t>grootte</t>
  </si>
  <si>
    <t>120 - 180 cm</t>
  </si>
  <si>
    <t>kosten</t>
  </si>
  <si>
    <t>AANPLANTGEGEVENS</t>
  </si>
  <si>
    <t>datum geplant</t>
  </si>
  <si>
    <t>[Datum]</t>
  </si>
  <si>
    <t>locatie</t>
  </si>
  <si>
    <t>Westelijk bloembed</t>
  </si>
  <si>
    <t>aarde</t>
  </si>
  <si>
    <t>4,5 - 6,0 pH</t>
  </si>
  <si>
    <t>VOEDING/BEMESTING &amp; NOTITIES</t>
  </si>
  <si>
    <t>mest</t>
  </si>
  <si>
    <t>8-8-8</t>
  </si>
  <si>
    <t>schema</t>
  </si>
  <si>
    <t>einde van de winter of het vroege voorjaar</t>
  </si>
  <si>
    <t>notities</t>
  </si>
  <si>
    <t>S1</t>
  </si>
  <si>
    <t>ZAAIGEGEVENS</t>
  </si>
  <si>
    <t>baknr.</t>
  </si>
  <si>
    <t>Logboek beginnen met zaaien</t>
  </si>
  <si>
    <t>Verplantdatum (datum van laatste vorst + eventuele extra dagen):</t>
  </si>
  <si>
    <t>Tomaat</t>
  </si>
  <si>
    <t>Catalogus</t>
  </si>
  <si>
    <t>GEMIDDELDEN</t>
  </si>
  <si>
    <t>kieming</t>
  </si>
  <si>
    <t>groei</t>
  </si>
  <si>
    <t>totaal gezaaid</t>
  </si>
  <si>
    <t>zaaidatum</t>
  </si>
  <si>
    <t xml:space="preserve">Voer de verplantdatum, gemiddelde kieming en groeidagen in om de datum automatisch te berekenen waarop u de zaden moet zaaien. </t>
  </si>
  <si>
    <t>VOEDING &amp; NOTITIES</t>
  </si>
  <si>
    <t>voeding</t>
  </si>
  <si>
    <t>Aarde iets laten drogen tussen het water geven</t>
  </si>
  <si>
    <t>TAKENLIJST</t>
  </si>
  <si>
    <t>taak</t>
  </si>
  <si>
    <t>Paprika’s planten</t>
  </si>
  <si>
    <t>Tomaten planten</t>
  </si>
  <si>
    <t>Zonnebloemen planten</t>
  </si>
  <si>
    <t>Aarde voorbereiden voor planten</t>
  </si>
  <si>
    <t>Verplantdatum</t>
  </si>
  <si>
    <t>Takenlijst</t>
  </si>
  <si>
    <t>einddatum</t>
  </si>
  <si>
    <t>% voltooid</t>
  </si>
  <si>
    <t>gedaan?</t>
  </si>
  <si>
    <t>NOTITIES</t>
  </si>
  <si>
    <t>Selecteer de gewenste maand in cel I9 en geef het jaar op in cel N9 om de kalender automatisch bij te werken.</t>
  </si>
  <si>
    <t>Augustus</t>
  </si>
  <si>
    <t>M</t>
  </si>
  <si>
    <t>D</t>
  </si>
  <si>
    <t>W</t>
  </si>
  <si>
    <t>V</t>
  </si>
  <si>
    <t>Z</t>
  </si>
  <si>
    <t>BESCHRIJVING VAN TUINPERCEEL</t>
  </si>
  <si>
    <t>Planningsraster van tuin</t>
  </si>
  <si>
    <t xml:space="preserve">* 1 vierkantje = 1 vierkant meter </t>
  </si>
  <si>
    <t>Overblijvende</t>
  </si>
  <si>
    <t xml:space="preserve">Gebruik optie Rand tekenen om uw tuin te tekenen of druk dit blad af en schets de tuin met de hand.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</si>
</sst>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€&quot;\ * #,##0.00_ ;_ &quot;€&quot;\ * \-#,##0.00_ ;_ &quot;€&quot;\ * &quot;-&quot;??_ ;_ @_ "/>
    <numFmt numFmtId="164" formatCode="mmmm\ yyyy"/>
    <numFmt numFmtId="165" formatCode="0%_)"/>
    <numFmt numFmtId="166" formatCode=";;;"/>
    <numFmt numFmtId="167" formatCode="dd"/>
    <numFmt numFmtId="168" formatCode="_(@"/>
  </numFmts>
  <fonts count="39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0"/>
      <name val="Century Gothic"/>
      <family val="2"/>
    </font>
    <font>
      <b/>
      <sz val="28"/>
      <color theme="4"/>
      <name val="Arial"/>
      <family val="2"/>
      <scheme val="minor"/>
    </font>
    <font>
      <sz val="10"/>
      <color theme="7" tint="0.79998168889431442"/>
      <name val="Arial"/>
      <family val="2"/>
      <scheme val="minor"/>
    </font>
    <font>
      <sz val="10"/>
      <color theme="0" tint="-0.249977111117893"/>
      <name val="Arial"/>
      <family val="2"/>
      <scheme val="minor"/>
    </font>
    <font>
      <sz val="10"/>
      <color theme="4" tint="0.79998168889431442"/>
      <name val="Arial"/>
      <family val="2"/>
      <scheme val="minor"/>
    </font>
    <font>
      <sz val="11"/>
      <color theme="5" tint="0.79998168889431442"/>
      <name val="Arial"/>
      <family val="2"/>
      <scheme val="minor"/>
    </font>
    <font>
      <sz val="10"/>
      <color theme="7" tint="0.39997558519241921"/>
      <name val="Arial"/>
      <family val="2"/>
      <scheme val="minor"/>
    </font>
    <font>
      <sz val="11"/>
      <color theme="7" tint="0.39997558519241921"/>
      <name val="Arial"/>
      <family val="2"/>
      <scheme val="minor"/>
    </font>
    <font>
      <sz val="10"/>
      <color theme="5" tint="0.79998168889431442"/>
      <name val="Arial"/>
      <family val="2"/>
      <scheme val="minor"/>
    </font>
    <font>
      <sz val="10"/>
      <color theme="6" tint="0.79998168889431442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7"/>
      <name val="Calibri"/>
      <family val="2"/>
      <scheme val="major"/>
    </font>
    <font>
      <sz val="36"/>
      <color theme="3"/>
      <name val="Calibri"/>
      <family val="2"/>
      <scheme val="major"/>
    </font>
    <font>
      <sz val="11"/>
      <color theme="7" tint="0.79998168889431442"/>
      <name val="Calibri"/>
      <family val="2"/>
      <scheme val="major"/>
    </font>
    <font>
      <sz val="11"/>
      <color theme="5" tint="0.79998168889431442"/>
      <name val="Calibri"/>
      <family val="2"/>
      <scheme val="major"/>
    </font>
    <font>
      <sz val="11"/>
      <color theme="4" tint="0.7999816888943144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7" tint="0.79998168889431442"/>
      <name val="Arial"/>
      <family val="2"/>
      <scheme val="minor"/>
    </font>
    <font>
      <sz val="10"/>
      <color theme="7"/>
      <name val="Arial"/>
      <family val="2"/>
      <scheme val="minor"/>
    </font>
    <font>
      <sz val="12"/>
      <color theme="7" tint="-0.249977111117893"/>
      <name val="Arial"/>
      <family val="2"/>
      <scheme val="minor"/>
    </font>
    <font>
      <sz val="10"/>
      <color theme="1"/>
      <name val="MS Sans Serif"/>
      <family val="2"/>
    </font>
    <font>
      <sz val="11"/>
      <color theme="4" tint="0.79998168889431442"/>
      <name val="Arial"/>
      <family val="2"/>
      <scheme val="minor"/>
    </font>
    <font>
      <sz val="9"/>
      <color theme="7" tint="0.79998168889431442"/>
      <name val="Arial"/>
      <family val="2"/>
      <scheme val="minor"/>
    </font>
    <font>
      <sz val="9"/>
      <color theme="4" tint="0.79998168889431442"/>
      <name val="Arial"/>
      <family val="2"/>
      <scheme val="minor"/>
    </font>
    <font>
      <sz val="9"/>
      <color theme="5" tint="0.79998168889431442"/>
      <name val="Arial"/>
      <family val="2"/>
      <scheme val="minor"/>
    </font>
    <font>
      <sz val="9"/>
      <color theme="6" tint="0.79998168889431442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8"/>
      <color theme="7" tint="-0.499984740745262"/>
      <name val="Arial"/>
      <family val="2"/>
      <scheme val="minor"/>
    </font>
    <font>
      <i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9"/>
      <name val="Arial"/>
      <family val="2"/>
      <scheme val="minor"/>
    </font>
    <font>
      <sz val="9"/>
      <color theme="1"/>
      <name val="Arial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/>
      <bottom style="thin">
        <color indexed="44"/>
      </bottom>
      <diagonal/>
    </border>
    <border>
      <left/>
      <right style="medium">
        <color theme="0"/>
      </right>
      <top/>
      <bottom style="thin">
        <color indexed="44"/>
      </bottom>
      <diagonal/>
    </border>
    <border>
      <left/>
      <right style="thin">
        <color theme="7"/>
      </right>
      <top/>
      <bottom style="thin">
        <color theme="7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35" fillId="0" borderId="0">
      <alignment vertical="center" wrapText="1"/>
    </xf>
  </cellStyleXfs>
  <cellXfs count="15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/>
    <xf numFmtId="0" fontId="3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/>
    <xf numFmtId="0" fontId="3" fillId="0" borderId="2" xfId="3" applyNumberFormat="1" applyFont="1" applyFill="1" applyBorder="1" applyAlignment="1" applyProtection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164" fontId="7" fillId="2" borderId="0" xfId="0" applyNumberFormat="1" applyFont="1" applyFill="1" applyBorder="1" applyAlignment="1">
      <alignment vertical="center"/>
    </xf>
    <xf numFmtId="0" fontId="9" fillId="7" borderId="0" xfId="0" applyFont="1" applyFill="1"/>
    <xf numFmtId="0" fontId="0" fillId="0" borderId="0" xfId="0"/>
    <xf numFmtId="0" fontId="14" fillId="9" borderId="0" xfId="0" applyFont="1" applyFill="1" applyAlignment="1"/>
    <xf numFmtId="0" fontId="0" fillId="8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8" fillId="0" borderId="0" xfId="2" applyAlignment="1"/>
    <xf numFmtId="0" fontId="3" fillId="9" borderId="0" xfId="0" applyFont="1" applyFill="1"/>
    <xf numFmtId="14" fontId="0" fillId="0" borderId="0" xfId="0" applyNumberFormat="1"/>
    <xf numFmtId="166" fontId="0" fillId="0" borderId="0" xfId="0" applyNumberFormat="1"/>
    <xf numFmtId="164" fontId="7" fillId="9" borderId="0" xfId="0" applyNumberFormat="1" applyFont="1" applyFill="1" applyBorder="1" applyAlignment="1">
      <alignment vertical="center"/>
    </xf>
    <xf numFmtId="14" fontId="0" fillId="10" borderId="0" xfId="0" applyNumberFormat="1" applyFont="1" applyFill="1" applyBorder="1" applyAlignment="1">
      <alignment horizontal="center" vertical="center"/>
    </xf>
    <xf numFmtId="0" fontId="15" fillId="3" borderId="0" xfId="0" applyFont="1" applyFill="1"/>
    <xf numFmtId="14" fontId="0" fillId="8" borderId="0" xfId="0" applyNumberFormat="1" applyFont="1" applyFill="1" applyBorder="1" applyAlignment="1">
      <alignment horizontal="center" vertical="center"/>
    </xf>
    <xf numFmtId="0" fontId="27" fillId="5" borderId="0" xfId="0" applyFont="1" applyFill="1"/>
    <xf numFmtId="14" fontId="0" fillId="8" borderId="0" xfId="0" applyNumberFormat="1" applyFont="1" applyFill="1" applyAlignment="1">
      <alignment horizontal="center" vertical="center"/>
    </xf>
    <xf numFmtId="165" fontId="8" fillId="8" borderId="0" xfId="1" applyNumberFormat="1" applyFont="1" applyFill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 indent="1"/>
    </xf>
    <xf numFmtId="1" fontId="0" fillId="4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14" fontId="0" fillId="10" borderId="0" xfId="0" applyNumberFormat="1" applyFont="1" applyFill="1" applyAlignment="1">
      <alignment horizontal="center" vertical="center"/>
    </xf>
    <xf numFmtId="0" fontId="21" fillId="5" borderId="11" xfId="0" applyFont="1" applyFill="1" applyBorder="1" applyAlignment="1"/>
    <xf numFmtId="0" fontId="29" fillId="0" borderId="11" xfId="0" applyFont="1" applyBorder="1" applyAlignment="1">
      <alignment horizontal="left" vertical="center"/>
    </xf>
    <xf numFmtId="0" fontId="20" fillId="9" borderId="11" xfId="0" applyFont="1" applyFill="1" applyBorder="1" applyAlignment="1"/>
    <xf numFmtId="0" fontId="33" fillId="7" borderId="0" xfId="0" applyFont="1" applyFill="1" applyBorder="1" applyAlignment="1">
      <alignment horizontal="left" vertical="center" indent="1"/>
    </xf>
    <xf numFmtId="0" fontId="33" fillId="7" borderId="0" xfId="0" applyFont="1" applyFill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0" fillId="5" borderId="11" xfId="0" applyFill="1" applyBorder="1"/>
    <xf numFmtId="0" fontId="22" fillId="3" borderId="11" xfId="0" applyFont="1" applyFill="1" applyBorder="1" applyAlignment="1"/>
    <xf numFmtId="0" fontId="15" fillId="3" borderId="11" xfId="0" applyFont="1" applyFill="1" applyBorder="1" applyAlignment="1"/>
    <xf numFmtId="0" fontId="31" fillId="3" borderId="11" xfId="0" applyFont="1" applyFill="1" applyBorder="1" applyAlignment="1">
      <alignment horizontal="center" vertical="center" wrapText="1"/>
    </xf>
    <xf numFmtId="0" fontId="14" fillId="9" borderId="11" xfId="0" applyFont="1" applyFill="1" applyBorder="1"/>
    <xf numFmtId="0" fontId="30" fillId="9" borderId="11" xfId="0" applyFont="1" applyFill="1" applyBorder="1" applyAlignment="1">
      <alignment horizontal="center" vertical="center"/>
    </xf>
    <xf numFmtId="0" fontId="14" fillId="9" borderId="11" xfId="0" applyFont="1" applyFill="1" applyBorder="1" applyAlignment="1"/>
    <xf numFmtId="0" fontId="11" fillId="9" borderId="11" xfId="0" applyFont="1" applyFill="1" applyBorder="1" applyAlignment="1"/>
    <xf numFmtId="0" fontId="3" fillId="9" borderId="11" xfId="0" applyFont="1" applyFill="1" applyBorder="1"/>
    <xf numFmtId="0" fontId="34" fillId="0" borderId="0" xfId="0" applyFont="1" applyAlignment="1">
      <alignment horizontal="left" vertical="center" indent="2"/>
    </xf>
    <xf numFmtId="0" fontId="0" fillId="12" borderId="0" xfId="0" applyFont="1" applyFill="1" applyAlignment="1">
      <alignment horizontal="center" vertical="center"/>
    </xf>
    <xf numFmtId="0" fontId="0" fillId="0" borderId="0" xfId="0" applyAlignment="1">
      <alignment horizontal="left" wrapText="1" inden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0" fillId="6" borderId="0" xfId="0" applyNumberFormat="1" applyFont="1" applyFill="1" applyAlignment="1">
      <alignment horizontal="left" vertical="center" wrapText="1" indent="1"/>
    </xf>
    <xf numFmtId="0" fontId="28" fillId="11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8" fillId="11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Alignment="1">
      <alignment horizontal="left" vertical="top"/>
    </xf>
    <xf numFmtId="0" fontId="19" fillId="11" borderId="11" xfId="0" applyFont="1" applyFill="1" applyBorder="1" applyAlignment="1">
      <alignment horizontal="left"/>
    </xf>
    <xf numFmtId="0" fontId="13" fillId="11" borderId="11" xfId="0" applyFont="1" applyFill="1" applyBorder="1" applyAlignment="1">
      <alignment horizontal="left"/>
    </xf>
    <xf numFmtId="0" fontId="28" fillId="11" borderId="11" xfId="0" applyFont="1" applyFill="1" applyBorder="1" applyAlignment="1">
      <alignment horizontal="left" vertical="center"/>
    </xf>
    <xf numFmtId="0" fontId="35" fillId="0" borderId="0" xfId="4" applyAlignment="1">
      <alignment horizontal="left" vertical="center"/>
    </xf>
    <xf numFmtId="0" fontId="35" fillId="0" borderId="0" xfId="4" applyAlignment="1">
      <alignment horizontal="left" vertical="center" wrapText="1"/>
    </xf>
    <xf numFmtId="14" fontId="0" fillId="2" borderId="0" xfId="0" applyNumberFormat="1" applyFill="1"/>
    <xf numFmtId="0" fontId="0" fillId="2" borderId="0" xfId="0" applyNumberFormat="1" applyFill="1"/>
    <xf numFmtId="0" fontId="29" fillId="5" borderId="0" xfId="0" applyNumberFormat="1" applyFont="1" applyFill="1" applyAlignment="1">
      <alignment vertical="center"/>
    </xf>
    <xf numFmtId="0" fontId="23" fillId="11" borderId="15" xfId="0" applyFont="1" applyFill="1" applyBorder="1" applyAlignment="1"/>
    <xf numFmtId="0" fontId="8" fillId="11" borderId="0" xfId="0" applyFont="1" applyFill="1" applyBorder="1" applyAlignment="1"/>
    <xf numFmtId="0" fontId="0" fillId="11" borderId="0" xfId="0" applyFill="1" applyBorder="1"/>
    <xf numFmtId="0" fontId="3" fillId="0" borderId="0" xfId="0" applyFont="1" applyFill="1" applyBorder="1"/>
    <xf numFmtId="0" fontId="0" fillId="0" borderId="0" xfId="0" applyBorder="1"/>
    <xf numFmtId="0" fontId="24" fillId="0" borderId="14" xfId="0" applyFont="1" applyBorder="1" applyAlignment="1">
      <alignment horizontal="right"/>
    </xf>
    <xf numFmtId="168" fontId="0" fillId="8" borderId="0" xfId="0" applyNumberFormat="1" applyFont="1" applyFill="1" applyAlignment="1">
      <alignment vertical="center"/>
    </xf>
    <xf numFmtId="168" fontId="0" fillId="8" borderId="0" xfId="0" applyNumberFormat="1" applyFont="1" applyFill="1" applyAlignment="1">
      <alignment vertical="center" wrapText="1"/>
    </xf>
    <xf numFmtId="168" fontId="0" fillId="10" borderId="0" xfId="0" applyNumberFormat="1" applyFont="1" applyFill="1" applyAlignment="1">
      <alignment vertical="center"/>
    </xf>
    <xf numFmtId="168" fontId="0" fillId="8" borderId="0" xfId="0" applyNumberFormat="1" applyFont="1" applyFill="1" applyBorder="1" applyAlignment="1">
      <alignment horizontal="left" vertical="center"/>
    </xf>
    <xf numFmtId="168" fontId="0" fillId="8" borderId="0" xfId="0" applyNumberFormat="1" applyFont="1" applyFill="1" applyBorder="1" applyAlignment="1">
      <alignment horizontal="left" vertical="center" wrapText="1"/>
    </xf>
    <xf numFmtId="168" fontId="0" fillId="2" borderId="0" xfId="0" applyNumberFormat="1" applyFill="1"/>
    <xf numFmtId="168" fontId="0" fillId="8" borderId="0" xfId="0" applyNumberFormat="1" applyFont="1" applyFill="1" applyAlignment="1">
      <alignment horizontal="left" vertical="center"/>
    </xf>
    <xf numFmtId="168" fontId="0" fillId="0" borderId="0" xfId="0" applyNumberFormat="1"/>
    <xf numFmtId="0" fontId="21" fillId="5" borderId="0" xfId="0" applyNumberFormat="1" applyFont="1" applyFill="1" applyAlignment="1"/>
    <xf numFmtId="0" fontId="10" fillId="5" borderId="0" xfId="0" applyNumberFormat="1" applyFont="1" applyFill="1" applyAlignment="1"/>
    <xf numFmtId="168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NumberFormat="1" applyAlignment="1"/>
    <xf numFmtId="0" fontId="18" fillId="0" borderId="0" xfId="2" applyNumberFormat="1" applyAlignment="1">
      <alignment horizontal="left" indent="15"/>
    </xf>
    <xf numFmtId="0" fontId="21" fillId="5" borderId="11" xfId="0" applyNumberFormat="1" applyFont="1" applyFill="1" applyBorder="1" applyAlignment="1"/>
    <xf numFmtId="0" fontId="26" fillId="0" borderId="0" xfId="0" applyNumberFormat="1" applyFont="1"/>
    <xf numFmtId="0" fontId="19" fillId="11" borderId="11" xfId="0" applyNumberFormat="1" applyFont="1" applyFill="1" applyBorder="1" applyAlignment="1"/>
    <xf numFmtId="0" fontId="10" fillId="5" borderId="11" xfId="0" applyNumberFormat="1" applyFont="1" applyFill="1" applyBorder="1"/>
    <xf numFmtId="0" fontId="0" fillId="5" borderId="0" xfId="0" applyNumberFormat="1" applyFill="1"/>
    <xf numFmtId="0" fontId="0" fillId="5" borderId="0" xfId="0" applyNumberFormat="1" applyFill="1" applyAlignment="1"/>
    <xf numFmtId="0" fontId="0" fillId="9" borderId="0" xfId="0" applyNumberFormat="1" applyFill="1"/>
    <xf numFmtId="0" fontId="12" fillId="11" borderId="11" xfId="0" applyNumberFormat="1" applyFont="1" applyFill="1" applyBorder="1"/>
    <xf numFmtId="0" fontId="29" fillId="0" borderId="11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vertical="center"/>
    </xf>
    <xf numFmtId="0" fontId="30" fillId="9" borderId="0" xfId="0" applyNumberFormat="1" applyFont="1" applyFill="1" applyAlignment="1">
      <alignment vertical="center"/>
    </xf>
    <xf numFmtId="0" fontId="28" fillId="11" borderId="11" xfId="0" applyNumberFormat="1" applyFont="1" applyFill="1" applyBorder="1" applyAlignment="1">
      <alignment vertical="center"/>
    </xf>
    <xf numFmtId="168" fontId="0" fillId="13" borderId="0" xfId="0" applyNumberFormat="1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vertical="center" wrapText="1"/>
    </xf>
    <xf numFmtId="0" fontId="18" fillId="0" borderId="0" xfId="2" applyNumberFormat="1" applyAlignment="1">
      <alignment horizontal="left" indent="5"/>
    </xf>
    <xf numFmtId="0" fontId="1" fillId="0" borderId="0" xfId="0" applyNumberFormat="1" applyFont="1" applyAlignment="1">
      <alignment horizontal="left" vertical="center" indent="6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indent="3"/>
    </xf>
    <xf numFmtId="0" fontId="0" fillId="0" borderId="0" xfId="0" applyNumberFormat="1" applyAlignment="1">
      <alignment vertical="top"/>
    </xf>
    <xf numFmtId="0" fontId="29" fillId="0" borderId="0" xfId="0" applyNumberFormat="1" applyFont="1" applyAlignment="1">
      <alignment horizontal="left" vertical="center"/>
    </xf>
    <xf numFmtId="9" fontId="0" fillId="2" borderId="0" xfId="0" applyNumberFormat="1" applyFill="1"/>
    <xf numFmtId="9" fontId="27" fillId="5" borderId="0" xfId="0" applyNumberFormat="1" applyFont="1" applyFill="1"/>
    <xf numFmtId="9" fontId="29" fillId="5" borderId="0" xfId="0" applyNumberFormat="1" applyFont="1" applyFill="1" applyAlignment="1">
      <alignment vertical="center"/>
    </xf>
    <xf numFmtId="9" fontId="32" fillId="8" borderId="0" xfId="1" applyNumberFormat="1" applyFont="1" applyFill="1" applyBorder="1" applyAlignment="1">
      <alignment vertical="center"/>
    </xf>
    <xf numFmtId="9" fontId="0" fillId="0" borderId="0" xfId="0" applyNumberFormat="1"/>
    <xf numFmtId="14" fontId="27" fillId="5" borderId="0" xfId="0" applyNumberFormat="1" applyFont="1" applyFill="1"/>
    <xf numFmtId="0" fontId="0" fillId="10" borderId="13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0" fontId="16" fillId="11" borderId="18" xfId="0" applyFont="1" applyFill="1" applyBorder="1" applyAlignment="1">
      <alignment horizontal="center" vertical="center"/>
    </xf>
    <xf numFmtId="49" fontId="0" fillId="6" borderId="0" xfId="0" applyNumberFormat="1" applyFont="1" applyFill="1" applyAlignment="1">
      <alignment horizontal="left" vertical="center" wrapText="1" indent="1"/>
    </xf>
    <xf numFmtId="49" fontId="0" fillId="10" borderId="0" xfId="0" applyNumberFormat="1" applyFont="1" applyFill="1" applyAlignment="1">
      <alignment horizontal="left" vertical="center" indent="1"/>
    </xf>
    <xf numFmtId="14" fontId="36" fillId="0" borderId="0" xfId="0" applyNumberFormat="1" applyFont="1" applyAlignment="1">
      <alignment horizontal="left" vertical="center" indent="1"/>
    </xf>
    <xf numFmtId="0" fontId="37" fillId="0" borderId="0" xfId="4" applyFont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vertical="top"/>
    </xf>
    <xf numFmtId="14" fontId="0" fillId="0" borderId="0" xfId="0" applyNumberFormat="1" applyFont="1" applyFill="1" applyBorder="1" applyAlignment="1">
      <alignment vertical="center"/>
    </xf>
    <xf numFmtId="14" fontId="20" fillId="9" borderId="11" xfId="0" applyNumberFormat="1" applyFont="1" applyFill="1" applyBorder="1" applyAlignment="1"/>
    <xf numFmtId="14" fontId="18" fillId="2" borderId="0" xfId="2" applyNumberFormat="1" applyFill="1" applyAlignment="1">
      <alignment horizontal="left" indent="1"/>
    </xf>
    <xf numFmtId="168" fontId="0" fillId="0" borderId="0" xfId="0" applyNumberFormat="1" applyAlignment="1">
      <alignment horizontal="left" indent="1"/>
    </xf>
    <xf numFmtId="44" fontId="0" fillId="8" borderId="0" xfId="0" applyNumberFormat="1" applyFont="1" applyFill="1" applyAlignment="1">
      <alignment vertical="center"/>
    </xf>
    <xf numFmtId="44" fontId="0" fillId="13" borderId="0" xfId="0" applyNumberFormat="1" applyFill="1" applyAlignment="1">
      <alignment vertical="center"/>
    </xf>
    <xf numFmtId="0" fontId="38" fillId="12" borderId="0" xfId="0" applyFont="1" applyFill="1" applyAlignment="1">
      <alignment horizontal="center" vertical="center"/>
    </xf>
    <xf numFmtId="0" fontId="35" fillId="0" borderId="0" xfId="4">
      <alignment vertical="center" wrapText="1"/>
    </xf>
    <xf numFmtId="0" fontId="0" fillId="10" borderId="13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167" fontId="25" fillId="0" borderId="5" xfId="0" applyNumberFormat="1" applyFont="1" applyFill="1" applyBorder="1" applyAlignment="1">
      <alignment horizontal="center" vertical="center"/>
    </xf>
    <xf numFmtId="167" fontId="25" fillId="0" borderId="9" xfId="0" applyNumberFormat="1" applyFont="1" applyFill="1" applyBorder="1" applyAlignment="1">
      <alignment horizontal="center" vertical="center"/>
    </xf>
    <xf numFmtId="167" fontId="25" fillId="0" borderId="1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left" vertical="center"/>
    </xf>
    <xf numFmtId="0" fontId="0" fillId="10" borderId="12" xfId="0" applyFill="1" applyBorder="1" applyAlignment="1">
      <alignment horizontal="left" wrapText="1" indent="1"/>
    </xf>
    <xf numFmtId="0" fontId="0" fillId="10" borderId="3" xfId="0" applyFill="1" applyBorder="1" applyAlignment="1">
      <alignment horizontal="left" wrapText="1" indent="1"/>
    </xf>
    <xf numFmtId="0" fontId="18" fillId="0" borderId="0" xfId="2" applyAlignment="1"/>
    <xf numFmtId="0" fontId="35" fillId="0" borderId="0" xfId="4" applyAlignment="1">
      <alignment horizontal="left" vertical="center" indent="1"/>
    </xf>
    <xf numFmtId="0" fontId="3" fillId="0" borderId="0" xfId="0" applyFont="1" applyFill="1"/>
    <xf numFmtId="0" fontId="3" fillId="10" borderId="8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8" fillId="11" borderId="16" xfId="0" applyFont="1" applyFill="1" applyBorder="1" applyAlignment="1">
      <alignment horizontal="left" vertical="center"/>
    </xf>
    <xf numFmtId="0" fontId="8" fillId="11" borderId="6" xfId="0" applyFont="1" applyFill="1" applyBorder="1" applyAlignment="1">
      <alignment horizontal="left" vertical="center"/>
    </xf>
    <xf numFmtId="0" fontId="8" fillId="11" borderId="17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</cellXfs>
  <cellStyles count="5">
    <cellStyle name="Papier Normale_Grafiek (gecombineerd)" xfId="3"/>
    <cellStyle name="Procent" xfId="1" builtinId="5"/>
    <cellStyle name="Standaard" xfId="0" builtinId="0" customBuiltin="1"/>
    <cellStyle name="Tip" xfId="4"/>
    <cellStyle name="Titel" xfId="2" builtinId="15" customBuiltin="1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68" formatCode="_(@"/>
      <alignment horizontal="left" vertical="bottom" textRotation="0" wrapText="0" indent="1" justifyLastLine="0" shrinkToFit="0" readingOrder="0"/>
    </dxf>
    <dxf>
      <numFmt numFmtId="168" formatCode="_(@"/>
    </dxf>
    <dxf>
      <numFmt numFmtId="168" formatCode="_(@"/>
    </dxf>
    <dxf>
      <numFmt numFmtId="19" formatCode="d/m/yyyy"/>
    </dxf>
    <dxf>
      <numFmt numFmtId="34" formatCode="_ &quot;€&quot;\ * #,##0.00_ ;_ &quot;€&quot;\ * \-#,##0.00_ ;_ &quot;€&quot;\ * &quot;-&quot;??_ ;_ @_ 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numFmt numFmtId="168" formatCode="_(@"/>
    </dxf>
    <dxf>
      <numFmt numFmtId="168" formatCode="_(@"/>
      <alignment horizontal="general" vertical="bottom" textRotation="0" wrapText="1" indent="0" justifyLastLine="0" shrinkToFit="0" readingOrder="0"/>
    </dxf>
    <dxf>
      <numFmt numFmtId="168" formatCode="_(@"/>
    </dxf>
    <dxf>
      <numFmt numFmtId="34" formatCode="_ &quot;€&quot;\ * #,##0.00_ ;_ &quot;€&quot;\ * \-#,##0.00_ ;_ &quot;€&quot;\ * &quot;-&quot;??_ ;_ @_ 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69" formatCode="&quot;$&quot;#,##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Arial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70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0.79998168889431442"/>
        <name val="Arial"/>
        <scheme val="minor"/>
      </font>
      <numFmt numFmtId="166" formatCode=";;;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70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70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4" formatCode="_ &quot;€&quot;\ * #,##0.00_ ;_ &quot;€&quot;\ * \-#,##0.00_ ;_ &quot;€&quot;\ * &quot;-&quot;??_ ;_ @_ 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Tuindagboek: Basistabel" defaultPivotStyle="PivotStyleLight16">
    <tableStyle name="Tuindagboek: Basistabel" pivot="0" count="4">
      <tableStyleElement type="wholeTable" dxfId="60"/>
      <tableStyleElement type="headerRow" dxfId="59"/>
      <tableStyleElement type="totalRow" dxfId="58"/>
      <tableStyleElement type="firstColumn" dxfId="57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8</xdr:row>
      <xdr:rowOff>95250</xdr:rowOff>
    </xdr:from>
    <xdr:to>
      <xdr:col>2</xdr:col>
      <xdr:colOff>586655</xdr:colOff>
      <xdr:row>8</xdr:row>
      <xdr:rowOff>442722</xdr:rowOff>
    </xdr:to>
    <xdr:pic>
      <xdr:nvPicPr>
        <xdr:cNvPr id="4" name="Afbeelding 3" title="Pictogram bloe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1767417"/>
          <a:ext cx="576072" cy="347472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7</xdr:row>
      <xdr:rowOff>139785</xdr:rowOff>
    </xdr:from>
    <xdr:to>
      <xdr:col>8</xdr:col>
      <xdr:colOff>464735</xdr:colOff>
      <xdr:row>8</xdr:row>
      <xdr:rowOff>442722</xdr:rowOff>
    </xdr:to>
    <xdr:pic>
      <xdr:nvPicPr>
        <xdr:cNvPr id="5" name="Afbeelding 4" title="Pictogram blad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6" y="1663785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8</xdr:row>
      <xdr:rowOff>86106</xdr:rowOff>
    </xdr:from>
    <xdr:to>
      <xdr:col>11</xdr:col>
      <xdr:colOff>298535</xdr:colOff>
      <xdr:row>8</xdr:row>
      <xdr:rowOff>442722</xdr:rowOff>
    </xdr:to>
    <xdr:pic>
      <xdr:nvPicPr>
        <xdr:cNvPr id="6" name="Afbeelding 5" title="Pictogram waterdruppel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1758273"/>
          <a:ext cx="277368" cy="3566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52913</xdr:rowOff>
    </xdr:from>
    <xdr:to>
      <xdr:col>4</xdr:col>
      <xdr:colOff>145550</xdr:colOff>
      <xdr:row>7</xdr:row>
      <xdr:rowOff>121835</xdr:rowOff>
    </xdr:to>
    <xdr:pic>
      <xdr:nvPicPr>
        <xdr:cNvPr id="7" name="Afbeelding 6" title="Tekening bloem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201080"/>
          <a:ext cx="3288799" cy="1444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264582</xdr:rowOff>
    </xdr:from>
    <xdr:to>
      <xdr:col>4</xdr:col>
      <xdr:colOff>251382</xdr:colOff>
      <xdr:row>7</xdr:row>
      <xdr:rowOff>132421</xdr:rowOff>
    </xdr:to>
    <xdr:pic>
      <xdr:nvPicPr>
        <xdr:cNvPr id="7" name="Afbeelding 6" title="Tekening bloe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12749"/>
          <a:ext cx="3288799" cy="144475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21167</xdr:colOff>
      <xdr:row>8</xdr:row>
      <xdr:rowOff>296333</xdr:rowOff>
    </xdr:from>
    <xdr:to>
      <xdr:col>2</xdr:col>
      <xdr:colOff>271103</xdr:colOff>
      <xdr:row>8</xdr:row>
      <xdr:rowOff>442637</xdr:rowOff>
    </xdr:to>
    <xdr:pic>
      <xdr:nvPicPr>
        <xdr:cNvPr id="2" name="Afbeelding 1" title="Pictogram zaad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169583"/>
          <a:ext cx="249936" cy="14630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8</xdr:row>
      <xdr:rowOff>107357</xdr:rowOff>
    </xdr:from>
    <xdr:to>
      <xdr:col>5</xdr:col>
      <xdr:colOff>306578</xdr:colOff>
      <xdr:row>8</xdr:row>
      <xdr:rowOff>442637</xdr:rowOff>
    </xdr:to>
    <xdr:pic>
      <xdr:nvPicPr>
        <xdr:cNvPr id="3" name="Afbeelding 2" title="Pictogram bloempot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980607"/>
          <a:ext cx="338328" cy="335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</xdr:row>
      <xdr:rowOff>139700</xdr:rowOff>
    </xdr:from>
    <xdr:to>
      <xdr:col>7</xdr:col>
      <xdr:colOff>443569</xdr:colOff>
      <xdr:row>8</xdr:row>
      <xdr:rowOff>442637</xdr:rowOff>
    </xdr:to>
    <xdr:pic>
      <xdr:nvPicPr>
        <xdr:cNvPr id="5" name="Afbeelding 4" title="Pictogram blad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1864783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9</xdr:col>
      <xdr:colOff>21166</xdr:colOff>
      <xdr:row>8</xdr:row>
      <xdr:rowOff>86021</xdr:rowOff>
    </xdr:from>
    <xdr:to>
      <xdr:col>9</xdr:col>
      <xdr:colOff>298534</xdr:colOff>
      <xdr:row>8</xdr:row>
      <xdr:rowOff>442637</xdr:rowOff>
    </xdr:to>
    <xdr:pic>
      <xdr:nvPicPr>
        <xdr:cNvPr id="6" name="Afbeelding 5" title="Pictogram waterdruppel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916" y="1959271"/>
          <a:ext cx="277368" cy="35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0</xdr:row>
      <xdr:rowOff>148166</xdr:rowOff>
    </xdr:from>
    <xdr:to>
      <xdr:col>1</xdr:col>
      <xdr:colOff>1656336</xdr:colOff>
      <xdr:row>3</xdr:row>
      <xdr:rowOff>189655</xdr:rowOff>
    </xdr:to>
    <xdr:pic>
      <xdr:nvPicPr>
        <xdr:cNvPr id="2" name="Afbeelding 1" title="Tekening bloe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48166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</xdr:row>
      <xdr:rowOff>110828</xdr:rowOff>
    </xdr:from>
    <xdr:to>
      <xdr:col>1</xdr:col>
      <xdr:colOff>709845</xdr:colOff>
      <xdr:row>6</xdr:row>
      <xdr:rowOff>193548</xdr:rowOff>
    </xdr:to>
    <xdr:pic>
      <xdr:nvPicPr>
        <xdr:cNvPr id="3" name="Afbeelding 2" title="Pictogram gereedscha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92495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5</xdr:row>
      <xdr:rowOff>52916</xdr:rowOff>
    </xdr:from>
    <xdr:to>
      <xdr:col>5</xdr:col>
      <xdr:colOff>620352</xdr:colOff>
      <xdr:row>6</xdr:row>
      <xdr:rowOff>193548</xdr:rowOff>
    </xdr:to>
    <xdr:pic>
      <xdr:nvPicPr>
        <xdr:cNvPr id="4" name="Afbeelding 3" title="Pictogram gereedschap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534583"/>
          <a:ext cx="630936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0</xdr:rowOff>
    </xdr:from>
    <xdr:to>
      <xdr:col>9</xdr:col>
      <xdr:colOff>121752</xdr:colOff>
      <xdr:row>4</xdr:row>
      <xdr:rowOff>126156</xdr:rowOff>
    </xdr:to>
    <xdr:pic>
      <xdr:nvPicPr>
        <xdr:cNvPr id="5" name="Afbeelding 4" title="Tekening bloe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148167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</xdr:colOff>
      <xdr:row>5</xdr:row>
      <xdr:rowOff>142579</xdr:rowOff>
    </xdr:from>
    <xdr:to>
      <xdr:col>4</xdr:col>
      <xdr:colOff>127761</xdr:colOff>
      <xdr:row>7</xdr:row>
      <xdr:rowOff>151215</xdr:rowOff>
    </xdr:to>
    <xdr:pic>
      <xdr:nvPicPr>
        <xdr:cNvPr id="6" name="Afbeelding 5" title="Pictogram gereedscha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359662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21165</xdr:colOff>
      <xdr:row>5</xdr:row>
      <xdr:rowOff>52917</xdr:rowOff>
    </xdr:from>
    <xdr:to>
      <xdr:col>30</xdr:col>
      <xdr:colOff>652101</xdr:colOff>
      <xdr:row>7</xdr:row>
      <xdr:rowOff>119465</xdr:rowOff>
    </xdr:to>
    <xdr:pic>
      <xdr:nvPicPr>
        <xdr:cNvPr id="7" name="Afbeelding 6" title="Pictogram gereedschap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2" y="1270000"/>
          <a:ext cx="630936" cy="384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lantendagboek" displayName="Plantendagboek" ref="B12:N18" totalsRowCount="1" dataDxfId="56">
  <autoFilter ref="B12:N17"/>
  <tableColumns count="13">
    <tableColumn id="20" name="id" totalsRowLabel="totalen" dataDxfId="55" totalsRowDxfId="21"/>
    <tableColumn id="1" name="naam" totalsRowFunction="custom" dataDxfId="54" totalsRowDxfId="20">
      <totalsRowFormula>"totaal aantal planten: "&amp;SUBTOTAL(103,Plantendagboek[naam])</totalsRowFormula>
    </tableColumn>
    <tableColumn id="2" name="type" dataDxfId="53" totalsRowDxfId="19"/>
    <tableColumn id="7" name="bron" dataDxfId="52" totalsRowDxfId="18"/>
    <tableColumn id="3" name="kleur" dataDxfId="51" totalsRowDxfId="17"/>
    <tableColumn id="4" name="grootte" dataDxfId="50"/>
    <tableColumn id="13" name="kosten" totalsRowFunction="sum" dataDxfId="49" totalsRowDxfId="16"/>
    <tableColumn id="5" name="datum geplant" dataDxfId="48" totalsRowDxfId="15"/>
    <tableColumn id="6" name="locatie" dataDxfId="47" totalsRowDxfId="14"/>
    <tableColumn id="17" name="aarde" dataDxfId="46" totalsRowDxfId="13"/>
    <tableColumn id="9" name="mest" dataDxfId="45" totalsRowDxfId="12"/>
    <tableColumn id="18" name="schema" dataDxfId="44" totalsRowDxfId="11"/>
    <tableColumn id="14" name="notities" dataDxfId="43" totalsRowDxfId="10"/>
  </tableColumns>
  <tableStyleInfo name="Tuindagboek: Basistabel" showFirstColumn="0" showLastColumn="0" showRowStripes="1" showColumnStripes="0"/>
  <extLst>
    <ext xmlns:x14="http://schemas.microsoft.com/office/spreadsheetml/2009/9/main" uri="{504A1905-F514-4f6f-8877-14C23A59335A}">
      <x14:table altText="Planteninventaris" altTextSummary="Lijst van planten en gegevens voor elke plant zoals naam, type, bron, kleur, grootte, kosten, datum geplant, locatie, aarde, meststof, bemestings- &amp; bewateringsschema en notities."/>
    </ext>
  </extLst>
</table>
</file>

<file path=xl/tables/table2.xml><?xml version="1.0" encoding="utf-8"?>
<table xmlns="http://schemas.openxmlformats.org/spreadsheetml/2006/main" id="3" name="Logboek_voor_beginnen_met_zaaien" displayName="Logboek_voor_beginnen_met_zaaien" ref="B12:K18" totalsRowCount="1" dataDxfId="42">
  <autoFilter ref="B12:K17"/>
  <tableColumns count="10">
    <tableColumn id="20" name="id" totalsRowLabel="totalen" dataDxfId="41" totalsRowDxfId="9"/>
    <tableColumn id="2" name="baknr." dataDxfId="40" totalsRowDxfId="8"/>
    <tableColumn id="1" name="type" totalsRowFunction="custom" dataDxfId="39" totalsRowDxfId="7">
      <totalsRowFormula>"totaal aantal zaadtypen: "&amp;SUBTOTAL(103,Logboek_voor_beginnen_met_zaaien[type])</totalsRowFormula>
    </tableColumn>
    <tableColumn id="7" name="bron" dataDxfId="38" totalsRowDxfId="6"/>
    <tableColumn id="11" name="kieming" dataDxfId="37" totalsRowDxfId="5"/>
    <tableColumn id="10" name="groei" dataDxfId="36" totalsRowDxfId="4"/>
    <tableColumn id="8" name="totaal gezaaid" totalsRowFunction="sum" dataDxfId="35" totalsRowDxfId="3"/>
    <tableColumn id="13" name="zaaidatum" dataDxfId="34" totalsRowDxfId="2">
      <calculatedColumnFormula>IFERROR(IF(SUM(Logboek_voor_beginnen_met_zaaien[[#This Row],[kieming]:[groei]])&gt;0,IF(Verplantdatum&lt;&gt;"",Verplantdatum-(Logboek_voor_beginnen_met_zaaien[[#This Row],[kieming]]+Logboek_voor_beginnen_met_zaaien[[#This Row],[groei]])),""),"")</calculatedColumnFormula>
    </tableColumn>
    <tableColumn id="9" name="voeding" dataDxfId="33" totalsRowDxfId="1"/>
    <tableColumn id="14" name="notities" dataDxfId="32" totalsRowDxfId="0"/>
  </tableColumns>
  <tableStyleInfo name="Tuindagboek: Basistabel" showFirstColumn="0" showLastColumn="0" showRowStripes="1" showColumnStripes="0"/>
  <extLst>
    <ext xmlns:x14="http://schemas.microsoft.com/office/spreadsheetml/2009/9/main" uri="{504A1905-F514-4f6f-8877-14C23A59335A}">
      <x14:table altText="Gegevens beginnen met zaaien" altTextSummary="Lijst van zaaigegevens zoals ID, baknr., type, bron, kieming, groei, totaal gezaaid, zaaidatum, voeding en notities. "/>
    </ext>
  </extLst>
</table>
</file>

<file path=xl/tables/table3.xml><?xml version="1.0" encoding="utf-8"?>
<table xmlns="http://schemas.openxmlformats.org/spreadsheetml/2006/main" id="2" name="Takenlijst" displayName="Takenlijst" ref="B10:E15" totalsRowShown="0" headerRowDxfId="27" dataDxfId="26">
  <tableColumns count="4">
    <tableColumn id="2" name="taak" dataDxfId="25"/>
    <tableColumn id="6" name="einddatum" dataDxfId="24"/>
    <tableColumn id="4" name="% voltooid" dataDxfId="23"/>
    <tableColumn id="1" name="gedaan?" dataDxfId="22">
      <calculatedColumnFormula>IF(Takenlijst[[#This Row],[% voltooid]]=1,1,IF(ISBLANK(Takenlijst[[#This Row],[einddatum]]),2,IF(TODAY()&gt;Takenlijst[[#This Row],[einddatum]],3,2)))</calculatedColumnFormula>
    </tableColumn>
  </tableColumns>
  <tableStyleInfo name="Tuindagboek: Basistabel" showFirstColumn="0" showLastColumn="0" showRowStripes="1" showColumnStripes="0"/>
  <extLst>
    <ext xmlns:x14="http://schemas.microsoft.com/office/spreadsheetml/2009/9/main" uri="{504A1905-F514-4f6f-8877-14C23A59335A}">
      <x14:table altText="Takenlijst" altTextSummary="Lijst met taken, einddatum, % voltooid en gedaan.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91"/>
  <sheetViews>
    <sheetView showGridLines="0" tabSelected="1" zoomScale="90" zoomScaleNormal="90" workbookViewId="0"/>
  </sheetViews>
  <sheetFormatPr defaultRowHeight="32.25" customHeight="1" x14ac:dyDescent="0.2"/>
  <cols>
    <col min="1" max="1" width="1.28515625" customWidth="1"/>
    <col min="2" max="2" width="7.42578125" customWidth="1"/>
    <col min="3" max="3" width="23.85546875" style="86" customWidth="1"/>
    <col min="4" max="4" width="17" style="86" customWidth="1"/>
    <col min="5" max="5" width="18.7109375" style="89" customWidth="1"/>
    <col min="6" max="6" width="12.140625" style="86" customWidth="1"/>
    <col min="7" max="7" width="13.28515625" customWidth="1"/>
    <col min="8" max="8" width="10" customWidth="1"/>
    <col min="9" max="9" width="20.28515625" style="21" bestFit="1" customWidth="1"/>
    <col min="10" max="10" width="18.28515625" style="86" customWidth="1"/>
    <col min="11" max="11" width="13.85546875" style="86" customWidth="1"/>
    <col min="12" max="12" width="12.42578125" style="86" customWidth="1"/>
    <col min="13" max="13" width="28" style="53" customWidth="1"/>
    <col min="14" max="14" width="24.42578125" style="53" customWidth="1"/>
  </cols>
  <sheetData>
    <row r="1" spans="2:14" ht="12" x14ac:dyDescent="0.2">
      <c r="C1" s="90"/>
      <c r="D1" s="90"/>
      <c r="E1" s="91"/>
      <c r="F1" s="90"/>
      <c r="G1" s="90"/>
      <c r="H1" s="90"/>
      <c r="J1" s="90"/>
      <c r="K1" s="90"/>
      <c r="L1" s="90"/>
      <c r="M1" s="59"/>
      <c r="N1" s="59"/>
    </row>
    <row r="2" spans="2:14" ht="46.5" x14ac:dyDescent="0.7">
      <c r="C2" s="92" t="s">
        <v>3</v>
      </c>
      <c r="D2" s="90"/>
      <c r="E2" s="91"/>
      <c r="F2" s="90"/>
      <c r="G2" s="90"/>
      <c r="H2" s="90"/>
      <c r="J2" s="90"/>
      <c r="K2" s="90"/>
      <c r="L2" s="90"/>
      <c r="M2" s="59"/>
      <c r="N2" s="59"/>
    </row>
    <row r="3" spans="2:14" ht="15" customHeight="1" x14ac:dyDescent="0.2">
      <c r="C3" s="90"/>
      <c r="D3" s="90"/>
      <c r="E3" s="91"/>
      <c r="F3" s="90"/>
      <c r="G3" s="90"/>
      <c r="H3" s="90"/>
      <c r="J3" s="90"/>
      <c r="K3" s="90"/>
      <c r="L3" s="90"/>
      <c r="M3" s="59"/>
      <c r="N3" s="59"/>
    </row>
    <row r="4" spans="2:14" ht="12" x14ac:dyDescent="0.2">
      <c r="C4" s="90"/>
      <c r="D4" s="90"/>
      <c r="E4" s="91"/>
      <c r="F4" s="90"/>
      <c r="G4" s="90"/>
      <c r="H4" s="90"/>
      <c r="J4" s="90"/>
      <c r="K4" s="90"/>
      <c r="L4" s="90"/>
      <c r="M4" s="59"/>
      <c r="N4" s="59"/>
    </row>
    <row r="5" spans="2:14" ht="12" x14ac:dyDescent="0.2">
      <c r="C5" s="90"/>
      <c r="D5" s="90"/>
      <c r="E5" s="91"/>
      <c r="F5" s="90"/>
      <c r="G5" s="90"/>
      <c r="H5" s="90"/>
      <c r="J5" s="90"/>
      <c r="K5" s="90"/>
      <c r="L5" s="90"/>
      <c r="M5" s="59"/>
      <c r="N5" s="59"/>
    </row>
    <row r="6" spans="2:14" ht="12" x14ac:dyDescent="0.2">
      <c r="C6" s="90"/>
      <c r="D6" s="90"/>
      <c r="E6" s="91"/>
      <c r="F6" s="90"/>
      <c r="G6" s="90"/>
      <c r="H6" s="90"/>
      <c r="J6" s="90"/>
      <c r="K6" s="90"/>
      <c r="L6" s="90"/>
      <c r="M6" s="59"/>
      <c r="N6" s="59"/>
    </row>
    <row r="7" spans="2:14" ht="12" x14ac:dyDescent="0.2">
      <c r="C7" s="90"/>
      <c r="D7" s="90"/>
      <c r="E7" s="91"/>
      <c r="F7" s="90"/>
      <c r="G7" s="90"/>
      <c r="H7" s="90"/>
      <c r="J7" s="90"/>
      <c r="K7" s="90"/>
      <c r="L7" s="90"/>
      <c r="M7" s="59"/>
      <c r="N7" s="59"/>
    </row>
    <row r="8" spans="2:14" ht="12" x14ac:dyDescent="0.2">
      <c r="C8" s="90"/>
      <c r="D8" s="90"/>
      <c r="E8" s="91"/>
      <c r="F8" s="90"/>
      <c r="G8" s="90"/>
      <c r="H8" s="90"/>
      <c r="J8" s="90"/>
      <c r="K8" s="90"/>
      <c r="L8" s="90"/>
      <c r="M8" s="59"/>
      <c r="N8" s="59"/>
    </row>
    <row r="9" spans="2:14" ht="39.75" customHeight="1" x14ac:dyDescent="0.2">
      <c r="C9" s="90"/>
      <c r="D9" s="90"/>
      <c r="E9" s="91"/>
      <c r="F9" s="90"/>
      <c r="G9" s="90"/>
      <c r="H9" s="90"/>
      <c r="J9" s="90"/>
      <c r="K9" s="90"/>
      <c r="L9" s="90"/>
      <c r="M9" s="59"/>
      <c r="N9" s="59"/>
    </row>
    <row r="10" spans="2:14" ht="15.75" customHeight="1" x14ac:dyDescent="0.25">
      <c r="C10" s="93" t="s">
        <v>4</v>
      </c>
      <c r="D10" s="94"/>
      <c r="E10" s="91"/>
      <c r="F10" s="90"/>
      <c r="G10" s="90"/>
      <c r="H10" s="90"/>
      <c r="I10" s="129" t="s">
        <v>15</v>
      </c>
      <c r="J10" s="90"/>
      <c r="K10" s="90"/>
      <c r="L10" s="95" t="s">
        <v>22</v>
      </c>
      <c r="M10" s="60"/>
      <c r="N10" s="59"/>
    </row>
    <row r="11" spans="2:14" ht="12" customHeight="1" x14ac:dyDescent="0.2">
      <c r="B11" s="14"/>
      <c r="C11" s="96"/>
      <c r="D11" s="97"/>
      <c r="E11" s="98"/>
      <c r="F11" s="97"/>
      <c r="G11" s="97"/>
      <c r="H11" s="97"/>
      <c r="I11" s="99"/>
      <c r="J11" s="99"/>
      <c r="K11" s="99"/>
      <c r="L11" s="100"/>
      <c r="M11" s="61"/>
      <c r="N11" s="62"/>
    </row>
    <row r="12" spans="2:14" ht="24.75" customHeight="1" x14ac:dyDescent="0.2">
      <c r="B12" s="39" t="s">
        <v>0</v>
      </c>
      <c r="C12" s="101" t="s">
        <v>5</v>
      </c>
      <c r="D12" s="102" t="s">
        <v>7</v>
      </c>
      <c r="E12" s="102" t="s">
        <v>8</v>
      </c>
      <c r="F12" s="102" t="s">
        <v>10</v>
      </c>
      <c r="G12" s="102" t="s">
        <v>12</v>
      </c>
      <c r="H12" s="102" t="s">
        <v>14</v>
      </c>
      <c r="I12" s="103" t="s">
        <v>16</v>
      </c>
      <c r="J12" s="103" t="s">
        <v>18</v>
      </c>
      <c r="K12" s="103" t="s">
        <v>20</v>
      </c>
      <c r="L12" s="104" t="s">
        <v>23</v>
      </c>
      <c r="M12" s="58" t="s">
        <v>25</v>
      </c>
      <c r="N12" s="58" t="s">
        <v>27</v>
      </c>
    </row>
    <row r="13" spans="2:14" ht="32.25" customHeight="1" x14ac:dyDescent="0.2">
      <c r="B13" s="40" t="s">
        <v>1</v>
      </c>
      <c r="C13" s="79" t="s">
        <v>6</v>
      </c>
      <c r="D13" s="79" t="s">
        <v>66</v>
      </c>
      <c r="E13" s="80" t="s">
        <v>9</v>
      </c>
      <c r="F13" s="79" t="s">
        <v>11</v>
      </c>
      <c r="G13" s="79" t="s">
        <v>13</v>
      </c>
      <c r="H13" s="132">
        <v>10</v>
      </c>
      <c r="I13" s="35" t="s">
        <v>17</v>
      </c>
      <c r="J13" s="81" t="s">
        <v>19</v>
      </c>
      <c r="K13" s="123" t="s">
        <v>21</v>
      </c>
      <c r="L13" s="122" t="s">
        <v>24</v>
      </c>
      <c r="M13" s="57" t="s">
        <v>26</v>
      </c>
      <c r="N13" s="57"/>
    </row>
    <row r="14" spans="2:14" ht="32.25" customHeight="1" x14ac:dyDescent="0.2">
      <c r="B14" s="40"/>
      <c r="C14" s="79"/>
      <c r="D14" s="79"/>
      <c r="E14" s="80"/>
      <c r="F14" s="79"/>
      <c r="G14" s="79"/>
      <c r="H14" s="132"/>
      <c r="I14" s="35"/>
      <c r="J14" s="81"/>
      <c r="K14" s="123"/>
      <c r="L14" s="122"/>
      <c r="M14" s="57"/>
      <c r="N14" s="57"/>
    </row>
    <row r="15" spans="2:14" s="15" customFormat="1" ht="32.25" customHeight="1" x14ac:dyDescent="0.2">
      <c r="B15" s="40"/>
      <c r="C15" s="79"/>
      <c r="D15" s="79"/>
      <c r="E15" s="80"/>
      <c r="F15" s="79"/>
      <c r="G15" s="79"/>
      <c r="H15" s="132"/>
      <c r="I15" s="35"/>
      <c r="J15" s="81"/>
      <c r="K15" s="123"/>
      <c r="L15" s="122"/>
      <c r="M15" s="57"/>
      <c r="N15" s="57"/>
    </row>
    <row r="16" spans="2:14" ht="32.25" customHeight="1" x14ac:dyDescent="0.2">
      <c r="B16" s="40"/>
      <c r="C16" s="79"/>
      <c r="D16" s="79"/>
      <c r="E16" s="80"/>
      <c r="F16" s="79"/>
      <c r="G16" s="79"/>
      <c r="H16" s="132"/>
      <c r="I16" s="35"/>
      <c r="J16" s="81"/>
      <c r="K16" s="123"/>
      <c r="L16" s="122"/>
      <c r="M16" s="57"/>
      <c r="N16" s="57"/>
    </row>
    <row r="17" spans="2:14" ht="32.25" customHeight="1" x14ac:dyDescent="0.2">
      <c r="B17" s="40"/>
      <c r="C17" s="79"/>
      <c r="D17" s="79"/>
      <c r="E17" s="80"/>
      <c r="F17" s="79"/>
      <c r="G17" s="79"/>
      <c r="H17" s="132"/>
      <c r="I17" s="35"/>
      <c r="J17" s="81"/>
      <c r="K17" s="123"/>
      <c r="L17" s="122"/>
      <c r="M17" s="57"/>
      <c r="N17" s="57"/>
    </row>
    <row r="18" spans="2:14" s="15" customFormat="1" ht="32.25" customHeight="1" x14ac:dyDescent="0.2">
      <c r="B18" s="134" t="s">
        <v>2</v>
      </c>
      <c r="C18" s="133" t="str">
        <f>"totaal aantal planten: "&amp;SUBTOTAL(103,Plantendagboek[naam])</f>
        <v>totaal aantal planten: 1</v>
      </c>
      <c r="D18" s="86"/>
      <c r="E18" s="89"/>
      <c r="F18" s="86"/>
      <c r="G18"/>
      <c r="H18" s="133">
        <f>SUBTOTAL(109,Plantendagboek[kosten])</f>
        <v>10</v>
      </c>
      <c r="I18" s="21"/>
      <c r="J18" s="86"/>
      <c r="K18" s="86"/>
      <c r="L18" s="131"/>
      <c r="M18" s="53"/>
      <c r="N18" s="53"/>
    </row>
    <row r="19" spans="2:14" ht="32.25" customHeight="1" x14ac:dyDescent="0.2">
      <c r="L19" s="131"/>
    </row>
    <row r="20" spans="2:14" ht="32.25" customHeight="1" x14ac:dyDescent="0.2">
      <c r="L20" s="131"/>
    </row>
    <row r="21" spans="2:14" ht="32.25" customHeight="1" x14ac:dyDescent="0.2">
      <c r="L21" s="131"/>
    </row>
    <row r="22" spans="2:14" ht="32.25" customHeight="1" x14ac:dyDescent="0.2">
      <c r="L22" s="131"/>
    </row>
    <row r="23" spans="2:14" ht="32.25" customHeight="1" x14ac:dyDescent="0.2">
      <c r="L23" s="131"/>
    </row>
    <row r="24" spans="2:14" ht="32.25" customHeight="1" x14ac:dyDescent="0.2">
      <c r="L24" s="131"/>
    </row>
    <row r="25" spans="2:14" ht="32.25" customHeight="1" x14ac:dyDescent="0.2">
      <c r="L25" s="131"/>
    </row>
    <row r="26" spans="2:14" ht="32.25" customHeight="1" x14ac:dyDescent="0.2">
      <c r="L26" s="131"/>
    </row>
    <row r="27" spans="2:14" ht="32.25" customHeight="1" x14ac:dyDescent="0.2">
      <c r="L27" s="131"/>
    </row>
    <row r="28" spans="2:14" ht="32.25" customHeight="1" x14ac:dyDescent="0.2">
      <c r="L28" s="131"/>
    </row>
    <row r="29" spans="2:14" ht="32.25" customHeight="1" x14ac:dyDescent="0.2">
      <c r="L29" s="131"/>
    </row>
    <row r="30" spans="2:14" ht="32.25" customHeight="1" x14ac:dyDescent="0.2">
      <c r="L30" s="131"/>
    </row>
    <row r="31" spans="2:14" ht="32.25" customHeight="1" x14ac:dyDescent="0.2">
      <c r="L31" s="131"/>
    </row>
    <row r="32" spans="2:14" ht="32.25" customHeight="1" x14ac:dyDescent="0.2">
      <c r="L32" s="131"/>
    </row>
    <row r="33" spans="12:12" ht="32.25" customHeight="1" x14ac:dyDescent="0.2">
      <c r="L33" s="131"/>
    </row>
    <row r="34" spans="12:12" ht="32.25" customHeight="1" x14ac:dyDescent="0.2">
      <c r="L34" s="131"/>
    </row>
    <row r="35" spans="12:12" ht="32.25" customHeight="1" x14ac:dyDescent="0.2">
      <c r="L35" s="131"/>
    </row>
    <row r="36" spans="12:12" ht="32.25" customHeight="1" x14ac:dyDescent="0.2">
      <c r="L36" s="131"/>
    </row>
    <row r="37" spans="12:12" ht="32.25" customHeight="1" x14ac:dyDescent="0.2">
      <c r="L37" s="131"/>
    </row>
    <row r="38" spans="12:12" ht="32.25" customHeight="1" x14ac:dyDescent="0.2">
      <c r="L38" s="131"/>
    </row>
    <row r="39" spans="12:12" ht="32.25" customHeight="1" x14ac:dyDescent="0.2">
      <c r="L39" s="131"/>
    </row>
    <row r="40" spans="12:12" ht="32.25" customHeight="1" x14ac:dyDescent="0.2">
      <c r="L40" s="131"/>
    </row>
    <row r="41" spans="12:12" ht="32.25" customHeight="1" x14ac:dyDescent="0.2">
      <c r="L41" s="131"/>
    </row>
    <row r="42" spans="12:12" ht="32.25" customHeight="1" x14ac:dyDescent="0.2">
      <c r="L42" s="131"/>
    </row>
    <row r="43" spans="12:12" ht="32.25" customHeight="1" x14ac:dyDescent="0.2">
      <c r="L43" s="131"/>
    </row>
    <row r="44" spans="12:12" ht="32.25" customHeight="1" x14ac:dyDescent="0.2">
      <c r="L44" s="131"/>
    </row>
    <row r="45" spans="12:12" ht="32.25" customHeight="1" x14ac:dyDescent="0.2">
      <c r="L45" s="131"/>
    </row>
    <row r="46" spans="12:12" ht="32.25" customHeight="1" x14ac:dyDescent="0.2">
      <c r="L46" s="131"/>
    </row>
    <row r="47" spans="12:12" ht="32.25" customHeight="1" x14ac:dyDescent="0.2">
      <c r="L47" s="131"/>
    </row>
    <row r="48" spans="12:12" ht="32.25" customHeight="1" x14ac:dyDescent="0.2">
      <c r="L48" s="131"/>
    </row>
    <row r="49" spans="12:12" ht="32.25" customHeight="1" x14ac:dyDescent="0.2">
      <c r="L49" s="131"/>
    </row>
    <row r="50" spans="12:12" ht="32.25" customHeight="1" x14ac:dyDescent="0.2">
      <c r="L50" s="131"/>
    </row>
    <row r="51" spans="12:12" ht="32.25" customHeight="1" x14ac:dyDescent="0.2">
      <c r="L51" s="131"/>
    </row>
    <row r="52" spans="12:12" ht="32.25" customHeight="1" x14ac:dyDescent="0.2">
      <c r="L52" s="131"/>
    </row>
    <row r="53" spans="12:12" ht="32.25" customHeight="1" x14ac:dyDescent="0.2">
      <c r="L53" s="131"/>
    </row>
    <row r="54" spans="12:12" ht="32.25" customHeight="1" x14ac:dyDescent="0.2">
      <c r="L54" s="131"/>
    </row>
    <row r="55" spans="12:12" ht="32.25" customHeight="1" x14ac:dyDescent="0.2">
      <c r="L55" s="131"/>
    </row>
    <row r="56" spans="12:12" ht="32.25" customHeight="1" x14ac:dyDescent="0.2">
      <c r="L56" s="131"/>
    </row>
    <row r="57" spans="12:12" ht="32.25" customHeight="1" x14ac:dyDescent="0.2">
      <c r="L57" s="131"/>
    </row>
    <row r="58" spans="12:12" ht="32.25" customHeight="1" x14ac:dyDescent="0.2">
      <c r="L58" s="131"/>
    </row>
    <row r="59" spans="12:12" ht="32.25" customHeight="1" x14ac:dyDescent="0.2">
      <c r="L59" s="131"/>
    </row>
    <row r="60" spans="12:12" ht="32.25" customHeight="1" x14ac:dyDescent="0.2">
      <c r="L60" s="131"/>
    </row>
    <row r="61" spans="12:12" ht="32.25" customHeight="1" x14ac:dyDescent="0.2">
      <c r="L61" s="131"/>
    </row>
    <row r="62" spans="12:12" ht="32.25" customHeight="1" x14ac:dyDescent="0.2">
      <c r="L62" s="131"/>
    </row>
    <row r="63" spans="12:12" ht="32.25" customHeight="1" x14ac:dyDescent="0.2">
      <c r="L63" s="131"/>
    </row>
    <row r="64" spans="12:12" ht="32.25" customHeight="1" x14ac:dyDescent="0.2">
      <c r="L64" s="131"/>
    </row>
    <row r="65" spans="12:12" ht="32.25" customHeight="1" x14ac:dyDescent="0.2">
      <c r="L65" s="131"/>
    </row>
    <row r="66" spans="12:12" ht="32.25" customHeight="1" x14ac:dyDescent="0.2">
      <c r="L66" s="131"/>
    </row>
    <row r="67" spans="12:12" ht="32.25" customHeight="1" x14ac:dyDescent="0.2">
      <c r="L67" s="131"/>
    </row>
    <row r="68" spans="12:12" ht="32.25" customHeight="1" x14ac:dyDescent="0.2">
      <c r="L68" s="131"/>
    </row>
    <row r="69" spans="12:12" ht="32.25" customHeight="1" x14ac:dyDescent="0.2">
      <c r="L69" s="131"/>
    </row>
    <row r="70" spans="12:12" ht="32.25" customHeight="1" x14ac:dyDescent="0.2">
      <c r="L70" s="131"/>
    </row>
    <row r="71" spans="12:12" ht="32.25" customHeight="1" x14ac:dyDescent="0.2">
      <c r="L71" s="131"/>
    </row>
    <row r="72" spans="12:12" ht="32.25" customHeight="1" x14ac:dyDescent="0.2">
      <c r="L72" s="131"/>
    </row>
    <row r="73" spans="12:12" ht="32.25" customHeight="1" x14ac:dyDescent="0.2">
      <c r="L73" s="131"/>
    </row>
    <row r="74" spans="12:12" ht="32.25" customHeight="1" x14ac:dyDescent="0.2">
      <c r="L74" s="131"/>
    </row>
    <row r="75" spans="12:12" ht="32.25" customHeight="1" x14ac:dyDescent="0.2">
      <c r="L75" s="131"/>
    </row>
    <row r="76" spans="12:12" ht="32.25" customHeight="1" x14ac:dyDescent="0.2">
      <c r="L76" s="131"/>
    </row>
    <row r="77" spans="12:12" ht="32.25" customHeight="1" x14ac:dyDescent="0.2">
      <c r="L77" s="131"/>
    </row>
    <row r="78" spans="12:12" ht="32.25" customHeight="1" x14ac:dyDescent="0.2">
      <c r="L78" s="131"/>
    </row>
    <row r="79" spans="12:12" ht="32.25" customHeight="1" x14ac:dyDescent="0.2">
      <c r="L79" s="131"/>
    </row>
    <row r="80" spans="12:12" ht="32.25" customHeight="1" x14ac:dyDescent="0.2">
      <c r="L80" s="131"/>
    </row>
    <row r="81" spans="12:12" ht="32.25" customHeight="1" x14ac:dyDescent="0.2">
      <c r="L81" s="131"/>
    </row>
    <row r="82" spans="12:12" ht="32.25" customHeight="1" x14ac:dyDescent="0.2">
      <c r="L82" s="131"/>
    </row>
    <row r="83" spans="12:12" ht="32.25" customHeight="1" x14ac:dyDescent="0.2">
      <c r="L83" s="131"/>
    </row>
    <row r="84" spans="12:12" ht="32.25" customHeight="1" x14ac:dyDescent="0.2">
      <c r="L84" s="131"/>
    </row>
    <row r="85" spans="12:12" ht="32.25" customHeight="1" x14ac:dyDescent="0.2">
      <c r="L85" s="131"/>
    </row>
    <row r="86" spans="12:12" ht="32.25" customHeight="1" x14ac:dyDescent="0.2">
      <c r="L86" s="131"/>
    </row>
    <row r="87" spans="12:12" ht="32.25" customHeight="1" x14ac:dyDescent="0.2">
      <c r="L87" s="131"/>
    </row>
    <row r="88" spans="12:12" ht="32.25" customHeight="1" x14ac:dyDescent="0.2">
      <c r="L88" s="131"/>
    </row>
    <row r="89" spans="12:12" ht="32.25" customHeight="1" x14ac:dyDescent="0.2">
      <c r="L89" s="131"/>
    </row>
    <row r="90" spans="12:12" ht="32.25" customHeight="1" x14ac:dyDescent="0.2">
      <c r="L90" s="131"/>
    </row>
    <row r="91" spans="12:12" ht="32.25" customHeight="1" x14ac:dyDescent="0.2">
      <c r="L91" s="131"/>
    </row>
  </sheetData>
  <dataValidations count="2">
    <dataValidation type="list" allowBlank="1" sqref="D14:D17">
      <formula1>"Overblijvende, tweejarige, eenjarige"</formula1>
    </dataValidation>
    <dataValidation type="list" allowBlank="1" sqref="D13">
      <formula1>"Overblijvende, tweejarige, eenjarige"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paperSize="9" scale="75" fitToHeight="0" orientation="landscape" r:id="rId1"/>
  <ignoredErrors>
    <ignoredError sqref="L13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K18"/>
  <sheetViews>
    <sheetView showGridLines="0" zoomScale="90" zoomScaleNormal="90" workbookViewId="0"/>
  </sheetViews>
  <sheetFormatPr defaultRowHeight="33" customHeight="1" x14ac:dyDescent="0.2"/>
  <cols>
    <col min="1" max="1" width="1.28515625" customWidth="1"/>
    <col min="2" max="2" width="7.42578125" customWidth="1"/>
    <col min="3" max="3" width="14.5703125" bestFit="1" customWidth="1"/>
    <col min="4" max="4" width="24.42578125" style="86" customWidth="1"/>
    <col min="5" max="5" width="17.42578125" style="89" customWidth="1"/>
    <col min="6" max="6" width="25.5703125" customWidth="1"/>
    <col min="7" max="7" width="18.28515625" customWidth="1"/>
    <col min="8" max="8" width="20.28515625" bestFit="1" customWidth="1"/>
    <col min="9" max="9" width="17.140625" style="21" customWidth="1"/>
    <col min="10" max="10" width="30" style="53" customWidth="1"/>
    <col min="11" max="11" width="25.42578125" style="53" customWidth="1"/>
    <col min="12" max="12" width="28.7109375" customWidth="1"/>
    <col min="13" max="14" width="18.140625" customWidth="1"/>
    <col min="15" max="15" width="23" customWidth="1"/>
    <col min="16" max="16" width="22.7109375" customWidth="1"/>
  </cols>
  <sheetData>
    <row r="1" spans="2:11" ht="12" x14ac:dyDescent="0.2">
      <c r="D1" s="90"/>
      <c r="E1" s="91"/>
      <c r="J1" s="59"/>
      <c r="K1" s="59"/>
    </row>
    <row r="2" spans="2:11" ht="62.25" customHeight="1" x14ac:dyDescent="0.7">
      <c r="D2" s="107" t="s">
        <v>31</v>
      </c>
      <c r="E2" s="91"/>
      <c r="H2" s="1"/>
      <c r="I2" s="126"/>
      <c r="J2" s="125" t="s">
        <v>40</v>
      </c>
      <c r="K2" s="69"/>
    </row>
    <row r="3" spans="2:11" ht="15" customHeight="1" x14ac:dyDescent="0.2">
      <c r="D3" s="108" t="s">
        <v>32</v>
      </c>
      <c r="E3" s="109"/>
      <c r="G3" s="124" t="s">
        <v>17</v>
      </c>
      <c r="J3" s="68"/>
      <c r="K3" s="68"/>
    </row>
    <row r="4" spans="2:11" ht="12" x14ac:dyDescent="0.2">
      <c r="D4" s="110"/>
      <c r="E4" s="91"/>
      <c r="J4" s="68"/>
      <c r="K4" s="68"/>
    </row>
    <row r="5" spans="2:11" ht="12" x14ac:dyDescent="0.2">
      <c r="D5" s="90"/>
      <c r="E5" s="91"/>
      <c r="J5" s="59"/>
      <c r="K5" s="59"/>
    </row>
    <row r="6" spans="2:11" ht="12" x14ac:dyDescent="0.2">
      <c r="D6" s="90"/>
      <c r="E6" s="91"/>
      <c r="J6" s="59"/>
      <c r="K6" s="59"/>
    </row>
    <row r="7" spans="2:11" ht="12" x14ac:dyDescent="0.2">
      <c r="D7" s="90"/>
      <c r="E7" s="91"/>
      <c r="J7" s="59"/>
      <c r="K7" s="59"/>
    </row>
    <row r="8" spans="2:11" ht="12" x14ac:dyDescent="0.2">
      <c r="D8" s="90"/>
      <c r="E8" s="91"/>
      <c r="J8" s="59"/>
      <c r="K8" s="59"/>
    </row>
    <row r="9" spans="2:11" s="11" customFormat="1" ht="39.75" customHeight="1" x14ac:dyDescent="0.2">
      <c r="D9" s="111"/>
      <c r="E9" s="111"/>
      <c r="H9" s="12"/>
      <c r="I9" s="127"/>
      <c r="J9" s="64"/>
      <c r="K9" s="64"/>
    </row>
    <row r="10" spans="2:11" ht="15.75" customHeight="1" x14ac:dyDescent="0.25">
      <c r="C10" s="36" t="s">
        <v>29</v>
      </c>
      <c r="D10" s="90"/>
      <c r="E10" s="91"/>
      <c r="F10" s="43" t="s">
        <v>35</v>
      </c>
      <c r="H10" s="38" t="s">
        <v>15</v>
      </c>
      <c r="J10" s="65" t="s">
        <v>41</v>
      </c>
      <c r="K10" s="59"/>
    </row>
    <row r="11" spans="2:11" ht="12" customHeight="1" x14ac:dyDescent="0.2">
      <c r="B11" s="14"/>
      <c r="C11" s="42"/>
      <c r="D11" s="97"/>
      <c r="E11" s="98"/>
      <c r="F11" s="44"/>
      <c r="G11" s="25"/>
      <c r="H11" s="46"/>
      <c r="I11" s="46"/>
      <c r="J11" s="66"/>
      <c r="K11" s="62"/>
    </row>
    <row r="12" spans="2:11" ht="25.5" customHeight="1" x14ac:dyDescent="0.2">
      <c r="B12" s="39" t="s">
        <v>0</v>
      </c>
      <c r="C12" s="37" t="s">
        <v>30</v>
      </c>
      <c r="D12" s="112" t="s">
        <v>7</v>
      </c>
      <c r="E12" s="112" t="s">
        <v>8</v>
      </c>
      <c r="F12" s="45" t="s">
        <v>36</v>
      </c>
      <c r="G12" s="33" t="s">
        <v>37</v>
      </c>
      <c r="H12" s="47" t="s">
        <v>38</v>
      </c>
      <c r="I12" s="47" t="s">
        <v>39</v>
      </c>
      <c r="J12" s="67" t="s">
        <v>42</v>
      </c>
      <c r="K12" s="58" t="s">
        <v>27</v>
      </c>
    </row>
    <row r="13" spans="2:11" ht="33" customHeight="1" x14ac:dyDescent="0.2">
      <c r="B13" s="41" t="s">
        <v>28</v>
      </c>
      <c r="C13" s="17">
        <v>1</v>
      </c>
      <c r="D13" s="82" t="s">
        <v>33</v>
      </c>
      <c r="E13" s="83" t="s">
        <v>34</v>
      </c>
      <c r="F13" s="31">
        <v>8</v>
      </c>
      <c r="G13" s="31">
        <f>7*7</f>
        <v>49</v>
      </c>
      <c r="H13" s="32">
        <v>10</v>
      </c>
      <c r="I13" s="24" t="str">
        <f>IFERROR(IF(SUM(Logboek_voor_beginnen_met_zaaien[[#This Row],[kieming]:[groei]])&gt;0,IF(Verplantdatum&lt;&gt;"",Verplantdatum-(Logboek_voor_beginnen_met_zaaien[[#This Row],[kieming]]+Logboek_voor_beginnen_met_zaaien[[#This Row],[groei]])),""),"")</f>
        <v/>
      </c>
      <c r="J13" s="30" t="s">
        <v>43</v>
      </c>
      <c r="K13" s="30"/>
    </row>
    <row r="14" spans="2:11" ht="33" customHeight="1" x14ac:dyDescent="0.2">
      <c r="B14" s="41"/>
      <c r="C14" s="17"/>
      <c r="D14" s="82"/>
      <c r="E14" s="83"/>
      <c r="F14" s="31"/>
      <c r="G14" s="31"/>
      <c r="H14" s="32"/>
      <c r="I14" s="24" t="str">
        <f>IFERROR(IF(SUM(Logboek_voor_beginnen_met_zaaien[[#This Row],[kieming]:[groei]])&gt;0,IF(Verplantdatum&lt;&gt;"",Verplantdatum-(Logboek_voor_beginnen_met_zaaien[[#This Row],[kieming]]+Logboek_voor_beginnen_met_zaaien[[#This Row],[groei]])),""),"")</f>
        <v/>
      </c>
      <c r="J14" s="30"/>
      <c r="K14" s="30"/>
    </row>
    <row r="15" spans="2:11" ht="33" customHeight="1" x14ac:dyDescent="0.2">
      <c r="B15" s="41"/>
      <c r="C15" s="17"/>
      <c r="D15" s="82"/>
      <c r="E15" s="83"/>
      <c r="F15" s="31"/>
      <c r="G15" s="31"/>
      <c r="H15" s="32"/>
      <c r="I15" s="24" t="str">
        <f>IFERROR(IF(SUM(Logboek_voor_beginnen_met_zaaien[[#This Row],[kieming]:[groei]])&gt;0,IF(Verplantdatum&lt;&gt;"",Verplantdatum-(Logboek_voor_beginnen_met_zaaien[[#This Row],[kieming]]+Logboek_voor_beginnen_met_zaaien[[#This Row],[groei]])),""),"")</f>
        <v/>
      </c>
      <c r="J15" s="30"/>
      <c r="K15" s="30"/>
    </row>
    <row r="16" spans="2:11" ht="33" customHeight="1" x14ac:dyDescent="0.2">
      <c r="B16" s="41"/>
      <c r="C16" s="17"/>
      <c r="D16" s="82"/>
      <c r="E16" s="83"/>
      <c r="F16" s="31"/>
      <c r="G16" s="31"/>
      <c r="H16" s="32"/>
      <c r="I16" s="24" t="str">
        <f>IFERROR(IF(SUM(Logboek_voor_beginnen_met_zaaien[[#This Row],[kieming]:[groei]])&gt;0,IF(Verplantdatum&lt;&gt;"",Verplantdatum-(Logboek_voor_beginnen_met_zaaien[[#This Row],[kieming]]+Logboek_voor_beginnen_met_zaaien[[#This Row],[groei]])),""),"")</f>
        <v/>
      </c>
      <c r="J16" s="30"/>
      <c r="K16" s="30"/>
    </row>
    <row r="17" spans="2:11" ht="33" customHeight="1" x14ac:dyDescent="0.2">
      <c r="B17" s="41"/>
      <c r="C17" s="17"/>
      <c r="D17" s="82"/>
      <c r="E17" s="83"/>
      <c r="F17" s="31"/>
      <c r="G17" s="31"/>
      <c r="H17" s="32"/>
      <c r="I17" s="24" t="str">
        <f>IFERROR(IF(SUM(Logboek_voor_beginnen_met_zaaien[[#This Row],[kieming]:[groei]])&gt;0,IF(Verplantdatum&lt;&gt;"",Verplantdatum-(Logboek_voor_beginnen_met_zaaien[[#This Row],[kieming]]+Logboek_voor_beginnen_met_zaaien[[#This Row],[groei]])),""),"")</f>
        <v/>
      </c>
      <c r="J17" s="30"/>
      <c r="K17" s="30"/>
    </row>
    <row r="18" spans="2:11" s="15" customFormat="1" ht="33" customHeight="1" x14ac:dyDescent="0.2">
      <c r="B18" s="52" t="s">
        <v>2</v>
      </c>
      <c r="C18" s="54"/>
      <c r="D18" s="105" t="str">
        <f>"totaal aantal zaadtypen: "&amp;SUBTOTAL(103,Logboek_voor_beginnen_met_zaaien[type])</f>
        <v>totaal aantal zaadtypen: 1</v>
      </c>
      <c r="E18" s="106"/>
      <c r="F18" s="55"/>
      <c r="G18" s="55"/>
      <c r="H18" s="56">
        <f>SUBTOTAL(109,Logboek_voor_beginnen_met_zaaien[totaal gezaaid])</f>
        <v>10</v>
      </c>
      <c r="I18" s="128"/>
      <c r="J18" s="53"/>
      <c r="K18" s="63"/>
    </row>
  </sheetData>
  <printOptions horizontalCentered="1"/>
  <pageMargins left="0.196850393700787" right="0.196850393700787" top="0.39370078740157499" bottom="0.39370078740157499" header="0.39370078740157499" footer="0.39370078740157499"/>
  <pageSetup paperSize="9" scale="86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defaultColWidth="10" defaultRowHeight="25.5" customHeight="1" x14ac:dyDescent="0.2"/>
  <cols>
    <col min="1" max="1" width="1.28515625" style="7" customWidth="1"/>
    <col min="2" max="2" width="27.5703125" style="84" customWidth="1"/>
    <col min="3" max="3" width="16.42578125" style="70" customWidth="1"/>
    <col min="4" max="4" width="14.5703125" style="113" customWidth="1"/>
    <col min="5" max="5" width="10.7109375" style="7" customWidth="1"/>
    <col min="6" max="6" width="16.5703125" style="10" customWidth="1"/>
    <col min="7" max="7" width="40.42578125" style="10" customWidth="1"/>
    <col min="8" max="8" width="3.5703125" customWidth="1"/>
    <col min="9" max="15" width="10.5703125" style="10" customWidth="1"/>
    <col min="16" max="16384" width="10" style="10"/>
  </cols>
  <sheetData>
    <row r="1" spans="1:15" ht="12" customHeight="1" x14ac:dyDescent="0.2">
      <c r="B1" s="71"/>
      <c r="D1" s="71"/>
    </row>
    <row r="2" spans="1:15" ht="47.25" customHeight="1" x14ac:dyDescent="0.7">
      <c r="B2" s="71"/>
      <c r="C2" s="130" t="s">
        <v>51</v>
      </c>
      <c r="D2" s="71"/>
      <c r="G2" s="21"/>
      <c r="I2" s="135" t="s">
        <v>56</v>
      </c>
      <c r="J2" s="135"/>
      <c r="K2" s="135"/>
      <c r="L2" s="135"/>
      <c r="M2" s="135"/>
      <c r="N2" s="135"/>
      <c r="O2" s="135"/>
    </row>
    <row r="3" spans="1:15" ht="19.5" customHeight="1" x14ac:dyDescent="0.2">
      <c r="B3" s="71"/>
      <c r="D3" s="71"/>
      <c r="I3" s="135"/>
      <c r="J3" s="135"/>
      <c r="K3" s="135"/>
      <c r="L3" s="135"/>
      <c r="M3" s="135"/>
      <c r="N3" s="135"/>
      <c r="O3" s="135"/>
    </row>
    <row r="4" spans="1:15" ht="19.5" customHeight="1" x14ac:dyDescent="0.2">
      <c r="B4" s="71"/>
      <c r="D4" s="71"/>
    </row>
    <row r="5" spans="1:15" ht="19.5" customHeight="1" x14ac:dyDescent="0.2">
      <c r="B5" s="71"/>
      <c r="D5" s="71"/>
    </row>
    <row r="6" spans="1:15" ht="19.5" customHeight="1" x14ac:dyDescent="0.2">
      <c r="B6" s="71"/>
      <c r="D6" s="71"/>
    </row>
    <row r="7" spans="1:15" ht="19.5" customHeight="1" x14ac:dyDescent="0.2">
      <c r="B7" s="71"/>
      <c r="D7" s="71"/>
    </row>
    <row r="8" spans="1:15" s="7" customFormat="1" ht="15.75" customHeight="1" x14ac:dyDescent="0.25">
      <c r="B8" s="87" t="s">
        <v>44</v>
      </c>
      <c r="C8" s="70"/>
      <c r="D8" s="71"/>
      <c r="F8" s="38" t="s">
        <v>55</v>
      </c>
      <c r="G8" s="13"/>
      <c r="H8"/>
      <c r="I8" s="142" t="s">
        <v>57</v>
      </c>
      <c r="J8" s="142"/>
      <c r="K8" s="142"/>
      <c r="L8" s="142"/>
      <c r="M8" s="142"/>
      <c r="N8" s="141">
        <v>2014</v>
      </c>
      <c r="O8" s="141"/>
    </row>
    <row r="9" spans="1:15" s="7" customFormat="1" ht="14.25" customHeight="1" x14ac:dyDescent="0.2">
      <c r="B9" s="88"/>
      <c r="C9" s="118"/>
      <c r="D9" s="114"/>
      <c r="E9" s="27"/>
      <c r="F9" s="48"/>
      <c r="G9" s="23"/>
      <c r="H9"/>
      <c r="I9" s="142"/>
      <c r="J9" s="142"/>
      <c r="K9" s="142"/>
      <c r="L9" s="142"/>
      <c r="M9" s="142"/>
      <c r="N9" s="141"/>
      <c r="O9" s="141"/>
    </row>
    <row r="10" spans="1:15" s="9" customFormat="1" ht="26.25" customHeight="1" x14ac:dyDescent="0.25">
      <c r="A10" s="8"/>
      <c r="B10" s="72" t="s">
        <v>45</v>
      </c>
      <c r="C10" s="115" t="s">
        <v>52</v>
      </c>
      <c r="D10" s="115" t="s">
        <v>53</v>
      </c>
      <c r="E10" s="34" t="s">
        <v>54</v>
      </c>
      <c r="F10" s="48"/>
      <c r="G10" s="16"/>
      <c r="H10" s="22"/>
      <c r="I10" s="18" t="s">
        <v>58</v>
      </c>
      <c r="J10" s="18" t="s">
        <v>59</v>
      </c>
      <c r="K10" s="18" t="s">
        <v>60</v>
      </c>
      <c r="L10" s="18" t="s">
        <v>59</v>
      </c>
      <c r="M10" s="18" t="s">
        <v>61</v>
      </c>
      <c r="N10" s="121" t="s">
        <v>62</v>
      </c>
      <c r="O10" s="121" t="s">
        <v>62</v>
      </c>
    </row>
    <row r="11" spans="1:15" ht="25.5" customHeight="1" x14ac:dyDescent="0.2">
      <c r="B11" s="82" t="s">
        <v>46</v>
      </c>
      <c r="C11" s="28" t="s">
        <v>17</v>
      </c>
      <c r="D11" s="116">
        <v>1</v>
      </c>
      <c r="E11" s="29">
        <f ca="1">IF(Takenlijst[[#This Row],[% voltooid]]=1,1,IF(ISBLANK(Takenlijst[[#This Row],[einddatum]]),2,IF(TODAY()&gt;Takenlijst[[#This Row],[einddatum]],3,2)))</f>
        <v>1</v>
      </c>
      <c r="F11" s="143"/>
      <c r="G11" s="144"/>
      <c r="I11" s="139">
        <f>IF(DAY(WEEKDAY(DATE(Kalenderjaar,Kalendermaand,1)))=1,DATE(Kalenderjaar,Kalendermaand,1)-WEEKDAY(DATE(Kalenderjaar,Kalendermaand,1))-6,DATE(Kalenderjaar,Kalendermaand,1)-WEEKDAY(DATE(Kalenderjaar,Kalendermaand,1))+1)+1</f>
        <v>41848</v>
      </c>
      <c r="J11" s="139">
        <f>IF(DAY(WEEKDAY(DATE(Kalenderjaar,Kalendermaand,1)))=1,DATE(Kalenderjaar,Kalendermaand,1)-WEEKDAY(DATE(Kalenderjaar,Kalendermaand,1))-5,DATE(Kalenderjaar,Kalendermaand,1)-WEEKDAY(DATE(Kalenderjaar,Kalendermaand,1))+2)+1</f>
        <v>41849</v>
      </c>
      <c r="K11" s="139">
        <f>IF(DAY(WEEKDAY(DATE(Kalenderjaar,Kalendermaand,1)))=1,DATE(Kalenderjaar,Kalendermaand,1)-WEEKDAY(DATE(Kalenderjaar,Kalendermaand,1))-4,DATE(Kalenderjaar,Kalendermaand,1)-WEEKDAY(DATE(Kalenderjaar,Kalendermaand,1))+3)+1</f>
        <v>41850</v>
      </c>
      <c r="L11" s="139">
        <f>IF(DAY(WEEKDAY(DATE(Kalenderjaar,Kalendermaand,1)))=1,DATE(Kalenderjaar,Kalendermaand,1)-WEEKDAY(DATE(Kalenderjaar,Kalendermaand,1))-3,DATE(Kalenderjaar,Kalendermaand,1)-WEEKDAY(DATE(Kalenderjaar,Kalendermaand,1))+4)+1</f>
        <v>41851</v>
      </c>
      <c r="M11" s="139">
        <f>IF(DAY(WEEKDAY(DATE(Kalenderjaar,Kalendermaand,1)))=1,DATE(Kalenderjaar,Kalendermaand,1)-WEEKDAY(DATE(Kalenderjaar,Kalendermaand,1))-2,DATE(Kalenderjaar,Kalendermaand,1)-WEEKDAY(DATE(Kalenderjaar,Kalendermaand,1))+5)+1</f>
        <v>41852</v>
      </c>
      <c r="N11" s="139">
        <f>IF(DAY(WEEKDAY(DATE(Kalenderjaar,Kalendermaand,1)))=1,DATE(Kalenderjaar,Kalendermaand,1)-WEEKDAY(DATE(Kalenderjaar,Kalendermaand,1))-1,DATE(Kalenderjaar,Kalendermaand,1)-WEEKDAY(DATE(Kalenderjaar,Kalendermaand,1))+6)+1</f>
        <v>41853</v>
      </c>
      <c r="O11" s="139">
        <f>IF(DAY(WEEKDAY(DATE(Kalenderjaar,Kalendermaand,1)))=1,DATE(Kalenderjaar,Kalendermaand,1)-WEEKDAY(DATE(Kalenderjaar,Kalendermaand,1)),DATE(Kalenderjaar,Kalendermaand,1)-WEEKDAY(DATE(Kalenderjaar,Kalendermaand,1))+7)+1</f>
        <v>41854</v>
      </c>
    </row>
    <row r="12" spans="1:15" ht="25.5" customHeight="1" x14ac:dyDescent="0.2">
      <c r="B12" s="82" t="s">
        <v>47</v>
      </c>
      <c r="C12" s="26" t="s">
        <v>17</v>
      </c>
      <c r="D12" s="116">
        <v>1</v>
      </c>
      <c r="E12" s="29">
        <f ca="1">IF(Takenlijst[[#This Row],[% voltooid]]=1,1,IF(ISBLANK(Takenlijst[[#This Row],[einddatum]]),2,IF(TODAY()&gt;Takenlijst[[#This Row],[einddatum]],3,2)))</f>
        <v>1</v>
      </c>
      <c r="F12" s="136"/>
      <c r="G12" s="137"/>
      <c r="I12" s="140" t="e">
        <f>IF(DAY(JanSun1)=1,JanSun1-6,JanSun1+1)</f>
        <v>#NAME?</v>
      </c>
      <c r="J12" s="140" t="e">
        <f>IF(DAY(JanSun1)=1,JanSun1-5,JanSun1+2)</f>
        <v>#NAME?</v>
      </c>
      <c r="K12" s="140" t="e">
        <f>IF(DAY(JanSun1)=1,JanSun1-4,JanSun1+3)</f>
        <v>#NAME?</v>
      </c>
      <c r="L12" s="140" t="e">
        <f>IF(DAY(JanSun1)=1,JanSun1-3,JanSun1+4)</f>
        <v>#NAME?</v>
      </c>
      <c r="M12" s="140" t="e">
        <f>IF(DAY(JanSun1)=1,JanSun1-2,JanSun1+5)</f>
        <v>#NAME?</v>
      </c>
      <c r="N12" s="140" t="e">
        <f>IF(DAY(JanSun1)=1,JanSun1-1,JanSun1+6)</f>
        <v>#NAME?</v>
      </c>
      <c r="O12" s="140" t="e">
        <f>IF(DAY(JanSun1)=1,JanSun1,JanSun1+7)</f>
        <v>#NAME?</v>
      </c>
    </row>
    <row r="13" spans="1:15" ht="25.5" customHeight="1" x14ac:dyDescent="0.2">
      <c r="B13" s="82" t="s">
        <v>48</v>
      </c>
      <c r="C13" s="26" t="s">
        <v>17</v>
      </c>
      <c r="D13" s="116">
        <v>1</v>
      </c>
      <c r="E13" s="29">
        <f ca="1">IF(Takenlijst[[#This Row],[% voltooid]]=1,1,IF(ISBLANK(Takenlijst[[#This Row],[einddatum]]),2,IF(TODAY()&gt;Takenlijst[[#This Row],[einddatum]],3,2)))</f>
        <v>1</v>
      </c>
      <c r="F13" s="136"/>
      <c r="G13" s="137"/>
      <c r="I13" s="138">
        <f>IF(DAY(WEEKDAY(DATE(Kalenderjaar,Kalendermaand,1)))=1,DATE(Kalenderjaar,Kalendermaand,1)-WEEKDAY(DATE(Kalenderjaar,Kalendermaand,1))+1,DATE(Kalenderjaar,Kalendermaand,1)-WEEKDAY(DATE(Kalenderjaar,Kalendermaand,1))+8)+1</f>
        <v>41855</v>
      </c>
      <c r="J13" s="138">
        <f>IF(DAY(WEEKDAY(DATE(Kalenderjaar,Kalendermaand,1)))=1,DATE(Kalenderjaar,Kalendermaand,1)-WEEKDAY(DATE(Kalenderjaar,Kalendermaand,1))+2,DATE(Kalenderjaar,Kalendermaand,1)-WEEKDAY(DATE(Kalenderjaar,Kalendermaand,1))+9)+1</f>
        <v>41856</v>
      </c>
      <c r="K13" s="138">
        <f>IF(DAY(WEEKDAY(DATE(Kalenderjaar,Kalendermaand,1)))=1,DATE(Kalenderjaar,Kalendermaand,1)-WEEKDAY(DATE(Kalenderjaar,Kalendermaand,1))+3,DATE(Kalenderjaar,Kalendermaand,1)-WEEKDAY(DATE(Kalenderjaar,Kalendermaand,1))+10)+1</f>
        <v>41857</v>
      </c>
      <c r="L13" s="138">
        <f>IF(DAY(WEEKDAY(DATE(Kalenderjaar,Kalendermaand,1)))=1,DATE(Kalenderjaar,Kalendermaand,1)-WEEKDAY(DATE(Kalenderjaar,Kalendermaand,1))+4,DATE(Kalenderjaar,Kalendermaand,1)-WEEKDAY(DATE(Kalenderjaar,Kalendermaand,1))+11)+1</f>
        <v>41858</v>
      </c>
      <c r="M13" s="138">
        <f>IF(DAY(WEEKDAY(DATE(Kalenderjaar,Kalendermaand,1)))=1,DATE(Kalenderjaar,Kalendermaand,1)-WEEKDAY(DATE(Kalenderjaar,Kalendermaand,1))+5,DATE(Kalenderjaar,Kalendermaand,1)-WEEKDAY(DATE(Kalenderjaar,Kalendermaand,1))+12)+1</f>
        <v>41859</v>
      </c>
      <c r="N13" s="138">
        <f>IF(DAY(WEEKDAY(DATE(Kalenderjaar,Kalendermaand,1)))=1,DATE(Kalenderjaar,Kalendermaand,1)-WEEKDAY(DATE(Kalenderjaar,Kalendermaand,1))+6,DATE(Kalenderjaar,Kalendermaand,1)-WEEKDAY(DATE(Kalenderjaar,Kalendermaand,1))+13)+1</f>
        <v>41860</v>
      </c>
      <c r="O13" s="138">
        <f>IF(DAY(WEEKDAY(DATE(Kalenderjaar,Kalendermaand,1)))=1,DATE(Kalenderjaar,Kalendermaand,1)-WEEKDAY(DATE(Kalenderjaar,Kalendermaand,1))+7,DATE(Kalenderjaar,Kalendermaand,1)-WEEKDAY(DATE(Kalenderjaar,Kalendermaand,1))+14)+1</f>
        <v>41861</v>
      </c>
    </row>
    <row r="14" spans="1:15" ht="25.5" customHeight="1" x14ac:dyDescent="0.2">
      <c r="B14" s="85" t="s">
        <v>49</v>
      </c>
      <c r="C14" s="26" t="s">
        <v>17</v>
      </c>
      <c r="D14" s="116">
        <v>0.5</v>
      </c>
      <c r="E14" s="29">
        <f ca="1">IF(Takenlijst[[#This Row],[% voltooid]]=1,1,IF(ISBLANK(Takenlijst[[#This Row],[einddatum]]),2,IF(TODAY()&gt;Takenlijst[[#This Row],[einddatum]],3,2)))</f>
        <v>2</v>
      </c>
      <c r="F14" s="136"/>
      <c r="G14" s="137"/>
      <c r="I14" s="138" t="e">
        <f>IF(DAY(JanSun1)=1,JanSun1+1,JanSun1+8)</f>
        <v>#NAME?</v>
      </c>
      <c r="J14" s="138" t="e">
        <f>IF(DAY(JanSun1)=1,JanSun1+2,JanSun1+9)</f>
        <v>#NAME?</v>
      </c>
      <c r="K14" s="138" t="e">
        <f>IF(DAY(JanSun1)=1,JanSun1+3,JanSun1+10)</f>
        <v>#NAME?</v>
      </c>
      <c r="L14" s="138" t="e">
        <f>IF(DAY(JanSun1)=1,JanSun1+4,JanSun1+11)</f>
        <v>#NAME?</v>
      </c>
      <c r="M14" s="138" t="e">
        <f>IF(DAY(JanSun1)=1,JanSun1+5,JanSun1+12)</f>
        <v>#NAME?</v>
      </c>
      <c r="N14" s="138" t="e">
        <f>IF(DAY(JanSun1)=1,JanSun1+6,JanSun1+13)</f>
        <v>#NAME?</v>
      </c>
      <c r="O14" s="138" t="e">
        <f>IF(DAY(JanSun1)=1,JanSun1+7,JanSun1+14)</f>
        <v>#NAME?</v>
      </c>
    </row>
    <row r="15" spans="1:15" ht="25.5" customHeight="1" x14ac:dyDescent="0.2">
      <c r="B15" s="82" t="s">
        <v>50</v>
      </c>
      <c r="C15" s="26" t="s">
        <v>17</v>
      </c>
      <c r="D15" s="116">
        <v>0</v>
      </c>
      <c r="E15" s="29">
        <f ca="1">IF(Takenlijst[[#This Row],[% voltooid]]=1,1,IF(ISBLANK(Takenlijst[[#This Row],[einddatum]]),2,IF(TODAY()&gt;Takenlijst[[#This Row],[einddatum]],3,2)))</f>
        <v>2</v>
      </c>
      <c r="F15" s="136"/>
      <c r="G15" s="137"/>
      <c r="I15" s="138">
        <f>IF(DAY(WEEKDAY(DATE(Kalenderjaar,Kalendermaand,1)))=1,DATE(Kalenderjaar,Kalendermaand,1)-WEEKDAY(DATE(Kalenderjaar,Kalendermaand,1))+8,DATE(Kalenderjaar,Kalendermaand,1)-WEEKDAY(DATE(Kalenderjaar,Kalendermaand,1))+15)+1</f>
        <v>41862</v>
      </c>
      <c r="J15" s="138">
        <f>IF(DAY(WEEKDAY(DATE(Kalenderjaar,Kalendermaand,1)))=1,DATE(Kalenderjaar,Kalendermaand,1)-WEEKDAY(DATE(Kalenderjaar,Kalendermaand,1))+9,DATE(Kalenderjaar,Kalendermaand,1)-WEEKDAY(DATE(Kalenderjaar,Kalendermaand,1))+16)+1</f>
        <v>41863</v>
      </c>
      <c r="K15" s="138">
        <f>IF(DAY(WEEKDAY(DATE(Kalenderjaar,Kalendermaand,1)))=1,DATE(Kalenderjaar,Kalendermaand,1)-WEEKDAY(DATE(Kalenderjaar,Kalendermaand,1))+10,DATE(Kalenderjaar,Kalendermaand,1)-WEEKDAY(DATE(Kalenderjaar,Kalendermaand,1))+17)+1</f>
        <v>41864</v>
      </c>
      <c r="L15" s="138">
        <f>IF(DAY(WEEKDAY(DATE(Kalenderjaar,Kalendermaand,1)))=1,DATE(Kalenderjaar,Kalendermaand,1)-WEEKDAY(DATE(Kalenderjaar,Kalendermaand,1))+11,DATE(Kalenderjaar,Kalendermaand,1)-WEEKDAY(DATE(Kalenderjaar,Kalendermaand,1))+18)+1</f>
        <v>41865</v>
      </c>
      <c r="M15" s="138">
        <f>IF(DAY(WEEKDAY(DATE(Kalenderjaar,Kalendermaand,1)))=1,DATE(Kalenderjaar,Kalendermaand,1)-WEEKDAY(DATE(Kalenderjaar,Kalendermaand,1))+12,DATE(Kalenderjaar,Kalendermaand,1)-WEEKDAY(DATE(Kalenderjaar,Kalendermaand,1))+19)+1</f>
        <v>41866</v>
      </c>
      <c r="N15" s="138">
        <f>IF(DAY(WEEKDAY(DATE(Kalenderjaar,Kalendermaand,1)))=1,DATE(Kalenderjaar,Kalendermaand,1)-WEEKDAY(DATE(Kalenderjaar,Kalendermaand,1))+13,DATE(Kalenderjaar,Kalendermaand,1)-WEEKDAY(DATE(Kalenderjaar,Kalendermaand,1))+20)+1</f>
        <v>41867</v>
      </c>
      <c r="O15" s="138">
        <f>IF(DAY(WEEKDAY(DATE(Kalenderjaar,Kalendermaand,1)))=1,DATE(Kalenderjaar,Kalendermaand,1)-WEEKDAY(DATE(Kalenderjaar,Kalendermaand,1))+14,DATE(Kalenderjaar,Kalendermaand,1)-WEEKDAY(DATE(Kalenderjaar,Kalendermaand,1))+21)+1</f>
        <v>41868</v>
      </c>
    </row>
    <row r="16" spans="1:15" ht="25.5" customHeight="1" x14ac:dyDescent="0.2">
      <c r="B16" s="86"/>
      <c r="C16" s="21"/>
      <c r="D16" s="117"/>
      <c r="E16"/>
      <c r="F16" s="136"/>
      <c r="G16" s="137"/>
      <c r="I16" s="138" t="e">
        <f>IF(DAY(JanSun1)=1,JanSun1+8,JanSun1+15)</f>
        <v>#NAME?</v>
      </c>
      <c r="J16" s="138" t="e">
        <f>IF(DAY(JanSun1)=1,JanSun1+9,JanSun1+16)</f>
        <v>#NAME?</v>
      </c>
      <c r="K16" s="138" t="e">
        <f>IF(DAY(JanSun1)=1,JanSun1+10,JanSun1+17)</f>
        <v>#NAME?</v>
      </c>
      <c r="L16" s="138" t="e">
        <f>IF(DAY(JanSun1)=1,JanSun1+11,JanSun1+18)</f>
        <v>#NAME?</v>
      </c>
      <c r="M16" s="138" t="e">
        <f>IF(DAY(JanSun1)=1,JanSun1+12,JanSun1+19)</f>
        <v>#NAME?</v>
      </c>
      <c r="N16" s="138" t="e">
        <f>IF(DAY(JanSun1)=1,JanSun1+13,JanSun1+20)</f>
        <v>#NAME?</v>
      </c>
      <c r="O16" s="138" t="e">
        <f>IF(DAY(JanSun1)=1,JanSun1+14,JanSun1+21)</f>
        <v>#NAME?</v>
      </c>
    </row>
    <row r="17" spans="2:15" ht="25.5" customHeight="1" x14ac:dyDescent="0.2">
      <c r="B17" s="86"/>
      <c r="F17" s="136"/>
      <c r="G17" s="137"/>
      <c r="I17" s="138">
        <f>IF(DAY(WEEKDAY(DATE(Kalenderjaar,Kalendermaand,1)))=1,DATE(Kalenderjaar,Kalendermaand,1)-WEEKDAY(DATE(Kalenderjaar,Kalendermaand,1))+15,DATE(Kalenderjaar,Kalendermaand,1)-WEEKDAY(DATE(Kalenderjaar,Kalendermaand,1))+22)+1</f>
        <v>41869</v>
      </c>
      <c r="J17" s="138">
        <f>IF(DAY(WEEKDAY(DATE(Kalenderjaar,Kalendermaand,1)))=1,DATE(Kalenderjaar,Kalendermaand,1)-WEEKDAY(DATE(Kalenderjaar,Kalendermaand,1))+16,DATE(Kalenderjaar,Kalendermaand,1)-WEEKDAY(DATE(Kalenderjaar,Kalendermaand,1))+23)+1</f>
        <v>41870</v>
      </c>
      <c r="K17" s="138">
        <f>IF(DAY(WEEKDAY(DATE(Kalenderjaar,Kalendermaand,1)))=1,DATE(Kalenderjaar,Kalendermaand,1)-WEEKDAY(DATE(Kalenderjaar,Kalendermaand,1))+17,DATE(Kalenderjaar,Kalendermaand,1)-WEEKDAY(DATE(Kalenderjaar,Kalendermaand,1))+24)+1</f>
        <v>41871</v>
      </c>
      <c r="L17" s="138">
        <f>IF(DAY(WEEKDAY(DATE(Kalenderjaar,Kalendermaand,1)))=1,DATE(Kalenderjaar,Kalendermaand,1)-WEEKDAY(DATE(Kalenderjaar,Kalendermaand,1))+18,DATE(Kalenderjaar,Kalendermaand,1)-WEEKDAY(DATE(Kalenderjaar,Kalendermaand,1))+25)+1</f>
        <v>41872</v>
      </c>
      <c r="M17" s="138">
        <f>IF(DAY(WEEKDAY(DATE(Kalenderjaar,Kalendermaand,1)))=1,DATE(Kalenderjaar,Kalendermaand,1)-WEEKDAY(DATE(Kalenderjaar,Kalendermaand,1))+19,DATE(Kalenderjaar,Kalendermaand,1)-WEEKDAY(DATE(Kalenderjaar,Kalendermaand,1))+26)+1</f>
        <v>41873</v>
      </c>
      <c r="N17" s="138">
        <f>IF(DAY(WEEKDAY(DATE(Kalenderjaar,Kalendermaand,1)))=1,DATE(Kalenderjaar,Kalendermaand,1)-WEEKDAY(DATE(Kalenderjaar,Kalendermaand,1))+20,DATE(Kalenderjaar,Kalendermaand,1)-WEEKDAY(DATE(Kalenderjaar,Kalendermaand,1))+27)+1</f>
        <v>41874</v>
      </c>
      <c r="O17" s="138">
        <f>IF(DAY(WEEKDAY(DATE(Kalenderjaar,Kalendermaand,1)))=1,DATE(Kalenderjaar,Kalendermaand,1)-WEEKDAY(DATE(Kalenderjaar,Kalendermaand,1))+21,DATE(Kalenderjaar,Kalendermaand,1)-WEEKDAY(DATE(Kalenderjaar,Kalendermaand,1))+28)+1</f>
        <v>41875</v>
      </c>
    </row>
    <row r="18" spans="2:15" ht="25.5" customHeight="1" x14ac:dyDescent="0.2">
      <c r="B18" s="86"/>
      <c r="F18" s="136"/>
      <c r="G18" s="137"/>
      <c r="I18" s="138" t="e">
        <f>IF(DAY(JanSun1)=1,JanSun1+15,JanSun1+22)</f>
        <v>#NAME?</v>
      </c>
      <c r="J18" s="138" t="e">
        <f>IF(DAY(JanSun1)=1,JanSun1+16,JanSun1+23)</f>
        <v>#NAME?</v>
      </c>
      <c r="K18" s="138" t="e">
        <f>IF(DAY(JanSun1)=1,JanSun1+17,JanSun1+24)</f>
        <v>#NAME?</v>
      </c>
      <c r="L18" s="138" t="e">
        <f>IF(DAY(JanSun1)=1,JanSun1+18,JanSun1+25)</f>
        <v>#NAME?</v>
      </c>
      <c r="M18" s="138" t="e">
        <f>IF(DAY(JanSun1)=1,JanSun1+19,JanSun1+26)</f>
        <v>#NAME?</v>
      </c>
      <c r="N18" s="138" t="e">
        <f>IF(DAY(JanSun1)=1,JanSun1+20,JanSun1+27)</f>
        <v>#NAME?</v>
      </c>
      <c r="O18" s="138" t="e">
        <f>IF(DAY(JanSun1)=1,JanSun1+21,JanSun1+28)</f>
        <v>#NAME?</v>
      </c>
    </row>
    <row r="19" spans="2:15" ht="25.5" customHeight="1" x14ac:dyDescent="0.2">
      <c r="B19" s="86"/>
      <c r="F19" s="136"/>
      <c r="G19" s="137"/>
      <c r="I19" s="138">
        <f>IF(DAY(WEEKDAY(DATE(Kalenderjaar,Kalendermaand,1)))=1,DATE(Kalenderjaar,Kalendermaand,1)-WEEKDAY(DATE(Kalenderjaar,Kalendermaand,1))+22,DATE(Kalenderjaar,Kalendermaand,1)-WEEKDAY(DATE(Kalenderjaar,Kalendermaand,1))+29)+1</f>
        <v>41876</v>
      </c>
      <c r="J19" s="138">
        <f>IF(DAY(WEEKDAY(DATE(Kalenderjaar,Kalendermaand,1)))=1,DATE(Kalenderjaar,Kalendermaand,1)-WEEKDAY(DATE(Kalenderjaar,Kalendermaand,1))+23,DATE(Kalenderjaar,Kalendermaand,1)-WEEKDAY(DATE(Kalenderjaar,Kalendermaand,1))+30)+1</f>
        <v>41877</v>
      </c>
      <c r="K19" s="138">
        <f>IF(DAY(WEEKDAY(DATE(Kalenderjaar,Kalendermaand,1)))=1,DATE(Kalenderjaar,Kalendermaand,1)-WEEKDAY(DATE(Kalenderjaar,Kalendermaand,1))+24,DATE(Kalenderjaar,Kalendermaand,1)-WEEKDAY(DATE(Kalenderjaar,Kalendermaand,1))+31)+1</f>
        <v>41878</v>
      </c>
      <c r="L19" s="138">
        <f>IF(DAY(WEEKDAY(DATE(Kalenderjaar,Kalendermaand,1)))=1,DATE(Kalenderjaar,Kalendermaand,1)-WEEKDAY(DATE(Kalenderjaar,Kalendermaand,1))+25,DATE(Kalenderjaar,Kalendermaand,1)-WEEKDAY(DATE(Kalenderjaar,Kalendermaand,1))+32)+1</f>
        <v>41879</v>
      </c>
      <c r="M19" s="138">
        <f>IF(DAY(WEEKDAY(DATE(Kalenderjaar,Kalendermaand,1)))=1,DATE(Kalenderjaar,Kalendermaand,1)-WEEKDAY(DATE(Kalenderjaar,Kalendermaand,1))+26,DATE(Kalenderjaar,Kalendermaand,1)-WEEKDAY(DATE(Kalenderjaar,Kalendermaand,1))+33)+1</f>
        <v>41880</v>
      </c>
      <c r="N19" s="138">
        <f>IF(DAY(WEEKDAY(DATE(Kalenderjaar,Kalendermaand,1)))=1,DATE(Kalenderjaar,Kalendermaand,1)-WEEKDAY(DATE(Kalenderjaar,Kalendermaand,1))+27,DATE(Kalenderjaar,Kalendermaand,1)-WEEKDAY(DATE(Kalenderjaar,Kalendermaand,1))+34)+1</f>
        <v>41881</v>
      </c>
      <c r="O19" s="138">
        <f>IF(DAY(WEEKDAY(DATE(Kalenderjaar,Kalendermaand,1)))=1,DATE(Kalenderjaar,Kalendermaand,1)-WEEKDAY(DATE(Kalenderjaar,Kalendermaand,1))+28,DATE(Kalenderjaar,Kalendermaand,1)-WEEKDAY(DATE(Kalenderjaar,Kalendermaand,1))+35)+1</f>
        <v>41882</v>
      </c>
    </row>
    <row r="20" spans="2:15" ht="25.5" customHeight="1" x14ac:dyDescent="0.2">
      <c r="B20" s="86"/>
      <c r="F20" s="136"/>
      <c r="G20" s="137"/>
      <c r="I20" s="138" t="e">
        <f>IF(DAY(JanSun1)=1,JanSun1+22,JanSun1+29)</f>
        <v>#NAME?</v>
      </c>
      <c r="J20" s="138" t="e">
        <f>IF(DAY(JanSun1)=1,JanSun1+23,JanSun1+30)</f>
        <v>#NAME?</v>
      </c>
      <c r="K20" s="138" t="e">
        <f>IF(DAY(JanSun1)=1,JanSun1+24,JanSun1+31)</f>
        <v>#NAME?</v>
      </c>
      <c r="L20" s="138" t="e">
        <f>IF(DAY(JanSun1)=1,JanSun1+25,JanSun1+32)</f>
        <v>#NAME?</v>
      </c>
      <c r="M20" s="138" t="e">
        <f>IF(DAY(JanSun1)=1,JanSun1+26,JanSun1+33)</f>
        <v>#NAME?</v>
      </c>
      <c r="N20" s="138" t="e">
        <f>IF(DAY(JanSun1)=1,JanSun1+27,JanSun1+34)</f>
        <v>#NAME?</v>
      </c>
      <c r="O20" s="138" t="e">
        <f>IF(DAY(JanSun1)=1,JanSun1+28,JanSun1+35)</f>
        <v>#NAME?</v>
      </c>
    </row>
    <row r="21" spans="2:15" ht="25.5" customHeight="1" x14ac:dyDescent="0.2">
      <c r="B21" s="86"/>
      <c r="F21" s="136"/>
      <c r="G21" s="137"/>
      <c r="I21" s="138">
        <f>IF(DAY(WEEKDAY(DATE(Kalenderjaar,Kalendermaand,1)))=1,DATE(Kalenderjaar,Kalendermaand,1)-WEEKDAY(DATE(Kalenderjaar,Kalendermaand,1))+29,DATE(Kalenderjaar,Kalendermaand,1)-WEEKDAY(DATE(Kalenderjaar,Kalendermaand,1))+36)+1</f>
        <v>41883</v>
      </c>
      <c r="J21" s="138">
        <f>IF(DAY(WEEKDAY(DATE(Kalenderjaar,Kalendermaand,1)))=1,DATE(Kalenderjaar,Kalendermaand,1)-WEEKDAY(DATE(Kalenderjaar,Kalendermaand,1))+30,DATE(Kalenderjaar,Kalendermaand,1)-WEEKDAY(DATE(Kalenderjaar,Kalendermaand,1))+37)+1</f>
        <v>41884</v>
      </c>
      <c r="K21" s="138">
        <f>IF(DAY(WEEKDAY(DATE(Kalenderjaar,Kalendermaand,1)))=1,DATE(Kalenderjaar,Kalendermaand,1)-WEEKDAY(DATE(Kalenderjaar,Kalendermaand,1))+31,DATE(Kalenderjaar,Kalendermaand,1)-WEEKDAY(DATE(Kalenderjaar,Kalendermaand,1))+38)+1</f>
        <v>41885</v>
      </c>
      <c r="L21" s="138">
        <f>IF(DAY(WEEKDAY(DATE(Kalenderjaar,Kalendermaand,1)))=1,DATE(Kalenderjaar,Kalendermaand,1)-WEEKDAY(DATE(Kalenderjaar,Kalendermaand,1))+32,DATE(Kalenderjaar,Kalendermaand,1)-WEEKDAY(DATE(Kalenderjaar,Kalendermaand,1))+39)+1</f>
        <v>41886</v>
      </c>
      <c r="M21" s="138">
        <f>IF(DAY(WEEKDAY(DATE(Kalenderjaar,Kalendermaand,1)))=1,DATE(Kalenderjaar,Kalendermaand,1)-WEEKDAY(DATE(Kalenderjaar,Kalendermaand,1))+33,DATE(Kalenderjaar,Kalendermaand,1)-WEEKDAY(DATE(Kalenderjaar,Kalendermaand,1))+40)+1</f>
        <v>41887</v>
      </c>
      <c r="N21" s="138">
        <f>IF(DAY(WEEKDAY(DATE(Kalenderjaar,Kalendermaand,1)))=1,DATE(Kalenderjaar,Kalendermaand,1)-WEEKDAY(DATE(Kalenderjaar,Kalendermaand,1))+34,DATE(Kalenderjaar,Kalendermaand,1)-WEEKDAY(DATE(Kalenderjaar,Kalendermaand,1))+41)+1</f>
        <v>41888</v>
      </c>
      <c r="O21" s="138">
        <f>IF(DAY(WEEKDAY(DATE(Kalenderjaar,Kalendermaand,1)))=1,DATE(Kalenderjaar,Kalendermaand,1)-WEEKDAY(DATE(Kalenderjaar,Kalendermaand,1))+35,DATE(Kalenderjaar,Kalendermaand,1)-WEEKDAY(DATE(Kalenderjaar,Kalendermaand,1))+42)+1</f>
        <v>41889</v>
      </c>
    </row>
    <row r="22" spans="2:15" ht="25.5" customHeight="1" x14ac:dyDescent="0.2">
      <c r="B22" s="86"/>
      <c r="F22" s="136"/>
      <c r="G22" s="137"/>
      <c r="I22" s="138" t="e">
        <f>IF(DAY(JanSun1)=1,JanSun1+29,JanSun1+36)</f>
        <v>#NAME?</v>
      </c>
      <c r="J22" s="138" t="e">
        <f>IF(DAY(JanSun1)=1,JanSun1+30,JanSun1+37)</f>
        <v>#NAME?</v>
      </c>
      <c r="K22" s="138" t="e">
        <f>IF(DAY(JanSun1)=1,JanSun1+31,JanSun1+38)</f>
        <v>#NAME?</v>
      </c>
      <c r="L22" s="138" t="e">
        <f>IF(DAY(JanSun1)=1,JanSun1+32,JanSun1+39)</f>
        <v>#NAME?</v>
      </c>
      <c r="M22" s="138" t="e">
        <f>IF(DAY(JanSun1)=1,JanSun1+33,JanSun1+40)</f>
        <v>#NAME?</v>
      </c>
      <c r="N22" s="138" t="e">
        <f>IF(DAY(JanSun1)=1,JanSun1+34,JanSun1+41)</f>
        <v>#NAME?</v>
      </c>
      <c r="O22" s="138" t="e">
        <f>IF(DAY(JanSun1)=1,JanSun1+35,JanSun1+42)</f>
        <v>#NAME?</v>
      </c>
    </row>
    <row r="23" spans="2:15" ht="25.5" customHeight="1" x14ac:dyDescent="0.2">
      <c r="B23" s="86"/>
      <c r="F23" s="119"/>
      <c r="G23" s="120"/>
      <c r="I23" s="51"/>
      <c r="J23"/>
      <c r="K23" s="51"/>
      <c r="L23"/>
      <c r="M23"/>
    </row>
    <row r="24" spans="2:15" ht="25.5" customHeight="1" x14ac:dyDescent="0.2">
      <c r="B24" s="86"/>
      <c r="F24" s="136"/>
      <c r="G24" s="137"/>
      <c r="H24" s="137"/>
      <c r="I24" s="137"/>
      <c r="J24" s="137"/>
      <c r="K24" s="137"/>
      <c r="L24" s="137"/>
      <c r="M24" s="137"/>
      <c r="N24" s="137"/>
      <c r="O24" s="137"/>
    </row>
    <row r="25" spans="2:15" ht="25.5" customHeight="1" x14ac:dyDescent="0.2">
      <c r="B25" s="86"/>
      <c r="F25" s="136"/>
      <c r="G25" s="137"/>
      <c r="H25" s="137"/>
      <c r="I25" s="137"/>
      <c r="J25" s="137"/>
      <c r="K25" s="137"/>
      <c r="L25" s="137"/>
      <c r="M25" s="137"/>
      <c r="N25" s="137"/>
      <c r="O25" s="137"/>
    </row>
    <row r="26" spans="2:15" ht="25.5" customHeight="1" x14ac:dyDescent="0.2">
      <c r="B26" s="86"/>
      <c r="F26" s="136"/>
      <c r="G26" s="137"/>
      <c r="H26" s="137"/>
      <c r="I26" s="137"/>
      <c r="J26" s="137"/>
      <c r="K26" s="137"/>
      <c r="L26" s="137"/>
      <c r="M26" s="137"/>
      <c r="N26" s="137"/>
      <c r="O26" s="137"/>
    </row>
    <row r="27" spans="2:15" ht="25.5" customHeight="1" x14ac:dyDescent="0.2">
      <c r="B27" s="86"/>
      <c r="F27" s="136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2:15" ht="25.5" customHeight="1" x14ac:dyDescent="0.2">
      <c r="B28" s="86"/>
      <c r="F28" s="136"/>
      <c r="G28" s="137"/>
      <c r="H28" s="137"/>
      <c r="I28" s="137"/>
      <c r="J28" s="137"/>
      <c r="K28" s="137"/>
      <c r="L28" s="137"/>
      <c r="M28" s="137"/>
      <c r="N28" s="137"/>
      <c r="O28" s="137"/>
    </row>
    <row r="29" spans="2:15" ht="25.5" customHeight="1" x14ac:dyDescent="0.2">
      <c r="B29" s="86"/>
      <c r="F29" s="136"/>
      <c r="G29" s="137"/>
      <c r="H29" s="137"/>
      <c r="I29" s="137"/>
      <c r="J29" s="137"/>
      <c r="K29" s="137"/>
      <c r="L29" s="137"/>
      <c r="M29" s="137"/>
      <c r="N29" s="137"/>
      <c r="O29" s="137"/>
    </row>
    <row r="30" spans="2:15" ht="25.5" customHeight="1" x14ac:dyDescent="0.2">
      <c r="B30" s="86"/>
      <c r="F30" s="136"/>
      <c r="G30" s="137"/>
      <c r="H30" s="137"/>
      <c r="I30" s="137"/>
      <c r="J30" s="137"/>
      <c r="K30" s="137"/>
      <c r="L30" s="137"/>
      <c r="M30" s="137"/>
      <c r="N30" s="137"/>
      <c r="O30" s="137"/>
    </row>
    <row r="31" spans="2:15" ht="25.5" customHeight="1" x14ac:dyDescent="0.2">
      <c r="B31" s="86"/>
      <c r="F31" s="136"/>
      <c r="G31" s="137"/>
      <c r="H31" s="137"/>
      <c r="I31" s="137"/>
      <c r="J31" s="137"/>
      <c r="K31" s="137"/>
      <c r="L31" s="137"/>
      <c r="M31" s="137"/>
      <c r="N31" s="137"/>
      <c r="O31" s="137"/>
    </row>
    <row r="32" spans="2:15" ht="25.5" customHeight="1" x14ac:dyDescent="0.2">
      <c r="B32" s="86"/>
      <c r="F32" s="136"/>
      <c r="G32" s="137"/>
      <c r="H32" s="137"/>
      <c r="I32" s="137"/>
      <c r="J32" s="137"/>
      <c r="K32" s="137"/>
      <c r="L32" s="137"/>
      <c r="M32" s="137"/>
      <c r="N32" s="137"/>
      <c r="O32" s="137"/>
    </row>
    <row r="33" spans="2:15" ht="25.5" customHeight="1" x14ac:dyDescent="0.2">
      <c r="B33" s="86"/>
      <c r="F33" s="136"/>
      <c r="G33" s="137"/>
      <c r="H33" s="137"/>
      <c r="I33" s="137"/>
      <c r="J33" s="137"/>
      <c r="K33" s="137"/>
      <c r="L33" s="137"/>
      <c r="M33" s="137"/>
      <c r="N33" s="137"/>
      <c r="O33" s="137"/>
    </row>
    <row r="34" spans="2:15" ht="25.5" customHeight="1" x14ac:dyDescent="0.2">
      <c r="B34" s="86"/>
      <c r="C34" s="21"/>
      <c r="D34" s="117"/>
      <c r="E34"/>
      <c r="F34" s="136"/>
      <c r="G34" s="137"/>
      <c r="H34" s="137"/>
      <c r="I34" s="137"/>
      <c r="J34" s="137"/>
      <c r="K34" s="137"/>
      <c r="L34" s="137"/>
      <c r="M34" s="137"/>
      <c r="N34" s="137"/>
      <c r="O34" s="137"/>
    </row>
    <row r="35" spans="2:15" ht="25.5" customHeight="1" x14ac:dyDescent="0.2">
      <c r="B35" s="86"/>
      <c r="C35" s="21"/>
      <c r="D35" s="117"/>
      <c r="E35"/>
      <c r="F35" s="136"/>
      <c r="G35" s="137"/>
      <c r="H35" s="137"/>
      <c r="I35" s="137"/>
      <c r="J35" s="137"/>
      <c r="K35" s="137"/>
      <c r="L35" s="137"/>
      <c r="M35" s="137"/>
      <c r="N35" s="137"/>
      <c r="O35" s="137"/>
    </row>
    <row r="36" spans="2:15" ht="25.5" customHeight="1" x14ac:dyDescent="0.2">
      <c r="B36" s="86"/>
      <c r="C36" s="21"/>
      <c r="D36" s="117"/>
      <c r="E36"/>
      <c r="F36" s="136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2:15" ht="25.5" customHeight="1" x14ac:dyDescent="0.2">
      <c r="B37" s="86"/>
      <c r="C37" s="21"/>
      <c r="D37" s="117"/>
      <c r="E37"/>
      <c r="F37" s="136"/>
      <c r="G37" s="137"/>
      <c r="H37" s="137"/>
      <c r="I37" s="137"/>
      <c r="J37" s="137"/>
      <c r="K37" s="137"/>
      <c r="L37" s="137"/>
      <c r="M37" s="137"/>
      <c r="N37" s="137"/>
      <c r="O37" s="137"/>
    </row>
  </sheetData>
  <mergeCells count="71"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N8:O9"/>
    <mergeCell ref="I8:M9"/>
    <mergeCell ref="I11:I12"/>
    <mergeCell ref="J11:J12"/>
    <mergeCell ref="K11:K12"/>
    <mergeCell ref="L11:L12"/>
    <mergeCell ref="M11:M12"/>
    <mergeCell ref="N11:N12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I17:I18"/>
    <mergeCell ref="J17:J18"/>
    <mergeCell ref="K17:K18"/>
    <mergeCell ref="L17:L18"/>
    <mergeCell ref="I19:I20"/>
    <mergeCell ref="J19:J20"/>
    <mergeCell ref="K19:K20"/>
    <mergeCell ref="L19:L20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M13:M14"/>
    <mergeCell ref="F25:O25"/>
    <mergeCell ref="F26:O26"/>
    <mergeCell ref="F27:O27"/>
    <mergeCell ref="I21:I22"/>
    <mergeCell ref="J21:J22"/>
    <mergeCell ref="K21:K22"/>
    <mergeCell ref="L21:L22"/>
    <mergeCell ref="M21:M22"/>
    <mergeCell ref="I2:O3"/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</mergeCells>
  <conditionalFormatting sqref="I11:O22">
    <cfRule type="expression" dxfId="31" priority="1">
      <formula>AND(VLOOKUP(I11,DueDate,1,FALSE)=I11,VLOOKUP(I11,DueDate,2,FALSE)=1)</formula>
    </cfRule>
    <cfRule type="expression" dxfId="30" priority="5">
      <formula>AND(VLOOKUP(I11,DueDate,1,FALSE)=I11,VLOOKUP(I11,DueDate,2,FALSE)&lt;&gt;1)</formula>
    </cfRule>
  </conditionalFormatting>
  <conditionalFormatting sqref="I11:N12">
    <cfRule type="expression" dxfId="29" priority="4">
      <formula>DAY(I11)&gt;8</formula>
    </cfRule>
  </conditionalFormatting>
  <conditionalFormatting sqref="I19:O22">
    <cfRule type="expression" dxfId="28" priority="2">
      <formula>AND(DAY(I19)&gt;=1,DAY(I19)&lt;=15)</formula>
    </cfRule>
  </conditionalFormatting>
  <conditionalFormatting sqref="D11:D15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Ongeldige maand" error="Selecteer een maand in de vervolgkeuzelijst." sqref="I8:M9">
      <formula1>"Januari, Februari, Maart, April, Mei, Juni, Juli, Augustus, September, Oktober, November, December"</formula1>
    </dataValidation>
    <dataValidation type="list" allowBlank="1" showInputMessage="1" sqref="D11:D15">
      <formula1>"0%, 25%, 50%, 75%, 100%"</formula1>
    </dataValidation>
    <dataValidation allowBlank="1" sqref="C11:C15"/>
  </dataValidations>
  <printOptions horizontalCentered="1"/>
  <pageMargins left="0.196850393700787" right="0.196850393700787" top="0.39370078740157499" bottom="0.39370078740157499" header="0.39370078740157499" footer="0.39370078740157499"/>
  <pageSetup paperSize="9" scale="80" fitToHeight="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CB32"/>
  <sheetViews>
    <sheetView showGridLines="0" zoomScale="90" zoomScaleNormal="90" workbookViewId="0"/>
  </sheetViews>
  <sheetFormatPr defaultColWidth="9.28515625" defaultRowHeight="12.75" x14ac:dyDescent="0.2"/>
  <cols>
    <col min="1" max="1" width="1.28515625" style="2" customWidth="1"/>
    <col min="2" max="30" width="2.85546875" style="2" customWidth="1"/>
    <col min="31" max="31" width="14.140625" style="3" customWidth="1"/>
    <col min="32" max="32" width="35.140625" style="2" customWidth="1"/>
    <col min="33" max="33" width="1.140625" style="2" customWidth="1"/>
    <col min="34" max="16384" width="9.28515625" style="2"/>
  </cols>
  <sheetData>
    <row r="1" spans="2:80" ht="12" customHeight="1" x14ac:dyDescent="0.2"/>
    <row r="2" spans="2:80" ht="46.5" x14ac:dyDescent="0.7">
      <c r="I2" s="19"/>
      <c r="J2" s="19"/>
      <c r="K2" s="19"/>
      <c r="L2" s="145" t="s">
        <v>64</v>
      </c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2:80" x14ac:dyDescent="0.2">
      <c r="L3" s="146" t="s">
        <v>67</v>
      </c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2:80" x14ac:dyDescent="0.2"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8" spans="2:80" ht="15.75" customHeight="1" x14ac:dyDescent="0.2"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2:80" ht="15.75" customHeight="1" x14ac:dyDescent="0.2">
      <c r="B9" s="73" t="s">
        <v>63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5"/>
      <c r="N9" s="75"/>
      <c r="O9" s="76"/>
      <c r="P9" s="76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6"/>
      <c r="AD9" s="78" t="s">
        <v>65</v>
      </c>
      <c r="AE9" s="49" t="s">
        <v>55</v>
      </c>
      <c r="AF9"/>
    </row>
    <row r="10" spans="2:80" ht="37.5" customHeight="1" x14ac:dyDescent="0.2"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2"/>
      <c r="AE10" s="50"/>
      <c r="AF10" s="20"/>
    </row>
    <row r="11" spans="2:80" ht="15" customHeight="1" x14ac:dyDescent="0.2">
      <c r="B11" s="6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53"/>
      <c r="AF11" s="154"/>
    </row>
    <row r="12" spans="2:80" ht="15" customHeight="1" x14ac:dyDescent="0.2">
      <c r="B12" s="6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48"/>
      <c r="AF12" s="149"/>
    </row>
    <row r="13" spans="2:80" ht="15" customHeight="1" x14ac:dyDescent="0.2">
      <c r="B13" s="6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48"/>
      <c r="AF13" s="149"/>
    </row>
    <row r="14" spans="2:80" ht="15" customHeight="1" x14ac:dyDescent="0.2">
      <c r="B14" s="6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48"/>
      <c r="AF14" s="149"/>
    </row>
    <row r="15" spans="2:80" ht="15" customHeight="1" x14ac:dyDescent="0.2">
      <c r="B15" s="6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48"/>
      <c r="AF15" s="149"/>
    </row>
    <row r="16" spans="2:80" ht="15" customHeight="1" x14ac:dyDescent="0.2">
      <c r="B16" s="6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48"/>
      <c r="AF16" s="149"/>
    </row>
    <row r="17" spans="2:32" ht="15" customHeight="1" x14ac:dyDescent="0.2">
      <c r="B17" s="6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48"/>
      <c r="AF17" s="149"/>
    </row>
    <row r="18" spans="2:32" ht="15" customHeight="1" x14ac:dyDescent="0.2">
      <c r="B18" s="6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48"/>
      <c r="AF18" s="149"/>
    </row>
    <row r="19" spans="2:32" ht="15" customHeight="1" x14ac:dyDescent="0.2">
      <c r="B19" s="6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48"/>
      <c r="AF19" s="149"/>
    </row>
    <row r="20" spans="2:32" ht="15" customHeight="1" x14ac:dyDescent="0.2">
      <c r="B20" s="6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48"/>
      <c r="AF20" s="149"/>
    </row>
    <row r="21" spans="2:32" ht="15" customHeight="1" x14ac:dyDescent="0.2">
      <c r="B21" s="6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48"/>
      <c r="AF21" s="149"/>
    </row>
    <row r="22" spans="2:32" ht="15" customHeight="1" x14ac:dyDescent="0.2">
      <c r="B22" s="6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48"/>
      <c r="AF22" s="149"/>
    </row>
    <row r="23" spans="2:32" ht="15" customHeight="1" x14ac:dyDescent="0.2">
      <c r="B23" s="6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48"/>
      <c r="AF23" s="149"/>
    </row>
    <row r="24" spans="2:32" ht="15" customHeight="1" x14ac:dyDescent="0.2">
      <c r="B24" s="6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48"/>
      <c r="AF24" s="149"/>
    </row>
    <row r="25" spans="2:32" ht="15" customHeight="1" x14ac:dyDescent="0.2">
      <c r="B25" s="6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48"/>
      <c r="AF25" s="149"/>
    </row>
    <row r="26" spans="2:32" ht="15" customHeight="1" x14ac:dyDescent="0.2">
      <c r="B26" s="6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48"/>
      <c r="AF26" s="149"/>
    </row>
    <row r="27" spans="2:32" ht="15" customHeight="1" x14ac:dyDescent="0.2">
      <c r="B27" s="6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48"/>
      <c r="AF27" s="149"/>
    </row>
    <row r="28" spans="2:32" ht="15" customHeight="1" x14ac:dyDescent="0.2">
      <c r="B28" s="6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48"/>
      <c r="AF28" s="149"/>
    </row>
    <row r="29" spans="2:32" ht="15" customHeight="1" x14ac:dyDescent="0.2">
      <c r="B29" s="6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48"/>
      <c r="AF29" s="149"/>
    </row>
    <row r="30" spans="2:32" ht="15" customHeight="1" x14ac:dyDescent="0.2">
      <c r="B30" s="6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48"/>
      <c r="AF30" s="149"/>
    </row>
    <row r="31" spans="2:32" ht="15" customHeight="1" x14ac:dyDescent="0.2">
      <c r="B31" s="6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48"/>
      <c r="AF31" s="149"/>
    </row>
    <row r="32" spans="2:32" ht="15" customHeight="1" x14ac:dyDescent="0.2">
      <c r="B32" s="6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48"/>
      <c r="AF32" s="149"/>
    </row>
  </sheetData>
  <mergeCells count="15">
    <mergeCell ref="L2:AG2"/>
    <mergeCell ref="L3:AG3"/>
    <mergeCell ref="L4:AG4"/>
    <mergeCell ref="AE31:AF32"/>
    <mergeCell ref="B10:AD10"/>
    <mergeCell ref="AE23:AF24"/>
    <mergeCell ref="AE25:AF26"/>
    <mergeCell ref="AE27:AF28"/>
    <mergeCell ref="AE29:AF30"/>
    <mergeCell ref="AE13:AF14"/>
    <mergeCell ref="AE15:AF16"/>
    <mergeCell ref="AE17:AF18"/>
    <mergeCell ref="AE19:AF20"/>
    <mergeCell ref="AE21:AF22"/>
    <mergeCell ref="AE11:AF12"/>
  </mergeCells>
  <printOptions horizontalCentered="1"/>
  <pageMargins left="0.196850393700787" right="0.196850393700787" top="0.39370078740157499" bottom="0.39370078740157499" header="0.39370078740157499" footer="0.39370078740157499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Planteninventaris</vt:lpstr>
      <vt:lpstr>Logboek beginnen met zaaien</vt:lpstr>
      <vt:lpstr>Takenlijst</vt:lpstr>
      <vt:lpstr>Planningsraster van tuin</vt:lpstr>
      <vt:lpstr>Einddatum</vt:lpstr>
      <vt:lpstr>Kalenderjaar</vt:lpstr>
      <vt:lpstr>Maand</vt:lpstr>
      <vt:lpstr>Verplantdatum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2013-12-05T14:44:54Z</dcterms:created>
  <dcterms:modified xsi:type="dcterms:W3CDTF">2014-02-21T09:34:04Z</dcterms:modified>
</cp:coreProperties>
</file>