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67CB290C-E985-4CB9-8C03-740E51B3552A}" xr6:coauthVersionLast="43" xr6:coauthVersionMax="43" xr10:uidLastSave="{00000000-0000-0000-0000-000000000000}"/>
  <bookViews>
    <workbookView xWindow="-120" yWindow="-120" windowWidth="28800" windowHeight="16110" tabRatio="714" xr2:uid="{00000000-000D-0000-FFFF-FFFF00000000}"/>
  </bookViews>
  <sheets>
    <sheet name="Kasontvangsten" sheetId="7" r:id="rId1"/>
    <sheet name="Kasuitgaven" sheetId="5" r:id="rId2"/>
    <sheet name="Kasuitgaven (niet-W&amp;V)" sheetId="6" r:id="rId3"/>
  </sheets>
  <definedNames>
    <definedName name="FiscalYearStartDate" localSheetId="0">Kasontvangsten!$B$4</definedName>
    <definedName name="FiscalYearStartDate" localSheetId="1">Kasuitgaven!$B$4</definedName>
    <definedName name="FiscalYearStartDate" localSheetId="2">'Kasuitgaven (niet-W&amp;V)'!$B$4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7" l="1"/>
  <c r="B4" i="7" l="1"/>
  <c r="P3" i="7" s="1"/>
  <c r="E12" i="6"/>
  <c r="F12" i="6"/>
  <c r="G12" i="6"/>
  <c r="H12" i="6"/>
  <c r="I12" i="6"/>
  <c r="J12" i="6"/>
  <c r="K12" i="6"/>
  <c r="L12" i="6"/>
  <c r="M12" i="6"/>
  <c r="N12" i="6"/>
  <c r="O12" i="6"/>
  <c r="P12" i="6"/>
  <c r="D12" i="6"/>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l="1"/>
  <c r="R11" i="7"/>
  <c r="D14"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E14" i="7"/>
  <c r="F6" i="7" s="1"/>
  <c r="F12" i="7" s="1"/>
  <c r="F14" i="7" s="1"/>
  <c r="G6" i="7" s="1"/>
  <c r="G12" i="7" s="1"/>
  <c r="G14" i="7" l="1"/>
  <c r="H6" i="7" s="1"/>
  <c r="H12" i="7" s="1"/>
  <c r="H14" i="7" l="1"/>
  <c r="I6" i="7" s="1"/>
  <c r="I12" i="7" s="1"/>
  <c r="I14" i="7" l="1"/>
  <c r="J6" i="7" s="1"/>
  <c r="J12" i="7" s="1"/>
  <c r="J14" i="7" l="1"/>
  <c r="K6" i="7" s="1"/>
  <c r="K12" i="7" s="1"/>
  <c r="K14" i="7" l="1"/>
  <c r="L6" i="7" s="1"/>
  <c r="L12" i="7" s="1"/>
  <c r="L14" i="7" l="1"/>
  <c r="M6" i="7" s="1"/>
  <c r="M12" i="7" s="1"/>
  <c r="M14" i="7" l="1"/>
  <c r="N6" i="7" s="1"/>
  <c r="N12" i="7" s="1"/>
  <c r="N14" i="7" l="1"/>
  <c r="O6" i="7" s="1"/>
  <c r="O12" i="7" s="1"/>
  <c r="O14" i="7" l="1"/>
  <c r="P6" i="7" s="1"/>
  <c r="R6" i="7" l="1"/>
  <c r="R12" i="7" s="1"/>
  <c r="R14" i="7" s="1"/>
  <c r="P12" i="7"/>
  <c r="P14" i="7" s="1"/>
</calcChain>
</file>

<file path=xl/sharedStrings.xml><?xml version="1.0" encoding="utf-8"?>
<sst xmlns="http://schemas.openxmlformats.org/spreadsheetml/2006/main" count="57" uniqueCount="41">
  <si>
    <r>
      <t>Cashflow</t>
    </r>
    <r>
      <rPr>
        <b/>
        <sz val="28"/>
        <color theme="1" tint="0.14999847407452621"/>
        <rFont val="Calibri"/>
        <family val="2"/>
        <scheme val="major"/>
      </rPr>
      <t>overzicht</t>
    </r>
  </si>
  <si>
    <t>Begin fiscaal jaar:</t>
  </si>
  <si>
    <t>Kassaldo (begin van de maand)</t>
  </si>
  <si>
    <t>Kasontvangsten</t>
  </si>
  <si>
    <t>Kasverkopen</t>
  </si>
  <si>
    <t>Inningen van creditrekeningen</t>
  </si>
  <si>
    <t>Lening / andere kapitaalinbreng</t>
  </si>
  <si>
    <t>Totaal</t>
  </si>
  <si>
    <t>Totaal beschikbaar geld (vóór uitgaven)</t>
  </si>
  <si>
    <t>Kaspositie (einde van de maand)</t>
  </si>
  <si>
    <t>(Voorafgaand aan) opstarten</t>
  </si>
  <si>
    <t>EST</t>
  </si>
  <si>
    <t xml:space="preserve"> Item SCHATTING</t>
  </si>
  <si>
    <t>Kasuitgaven</t>
  </si>
  <si>
    <t>Aankopen (koopwaar)</t>
  </si>
  <si>
    <t>Aankopen (specificeren)</t>
  </si>
  <si>
    <t>Brutolonen (exacte opname)</t>
  </si>
  <si>
    <t>Loonkosten (belastingen enz.)</t>
  </si>
  <si>
    <t>Externe diensten</t>
  </si>
  <si>
    <t>Benodigdheden (kantoor &amp; bedrijfsactiviteiten)</t>
  </si>
  <si>
    <t>Reparatie &amp; onderhoud</t>
  </si>
  <si>
    <t>Reclame</t>
  </si>
  <si>
    <t>Auto, bezorging &amp; reizen</t>
  </si>
  <si>
    <t>Boekhouding &amp; juridisch advies</t>
  </si>
  <si>
    <t>Huur</t>
  </si>
  <si>
    <t>Telefoon</t>
  </si>
  <si>
    <t>Water, gas, elektriciteit</t>
  </si>
  <si>
    <t>Verzekering</t>
  </si>
  <si>
    <t>Belastingen (onroerend goed enz.)</t>
  </si>
  <si>
    <t>Rente</t>
  </si>
  <si>
    <t>Overige uitgaven (specificeren)</t>
  </si>
  <si>
    <t>Overig (specificeren)</t>
  </si>
  <si>
    <t>Diversen</t>
  </si>
  <si>
    <t>Item SCHATTING</t>
  </si>
  <si>
    <t>Uitgegeven geld (niet winst &amp; verlies)</t>
  </si>
  <si>
    <t>Betaling hoofdsom lening</t>
  </si>
  <si>
    <t>Investeringsaankoop (specificeren)</t>
  </si>
  <si>
    <t>Overige opstartkosten</t>
  </si>
  <si>
    <t>Voorziening en/of zekerheidstelling</t>
  </si>
  <si>
    <t>Opname door eigenaren</t>
  </si>
  <si>
    <t>Totaal uitgegeven geld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</si>
</sst>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 #,##0_ ;_ * \-#,##0_ ;_ * &quot;-&quot;_ ;_ @_ "/>
    <numFmt numFmtId="164" formatCode="_ &quot;₹&quot;\ * #,##0_ ;_ &quot;₹&quot;\ * \-#,##0_ ;_ &quot;₹&quot;\ * &quot;-&quot;_ ;_ @_ "/>
    <numFmt numFmtId="165" formatCode="_ &quot;₹&quot;\ * #,##0.00_ ;_ &quot;₹&quot;\ * \-#,##0.00_ ;_ &quot;₹&quot;\ * &quot;-&quot;??_ ;_ @_ "/>
    <numFmt numFmtId="166" formatCode="mmm"/>
    <numFmt numFmtId="172" formatCode="dd"/>
    <numFmt numFmtId="173" formatCode="#,##0_ ;[Red]\-#,##0\ "/>
    <numFmt numFmtId="174" formatCode="0_ ;[Red]\-0\ "/>
  </numFmts>
  <fonts count="33" x14ac:knownFonts="1">
    <font>
      <sz val="11"/>
      <color theme="1" tint="0.14993743705557422"/>
      <name val="Calibri"/>
      <family val="2"/>
      <scheme val="minor"/>
    </font>
    <font>
      <sz val="11"/>
      <color theme="1"/>
      <name val="Calibri"/>
      <family val="2"/>
      <scheme val="minor"/>
    </font>
    <font>
      <sz val="11"/>
      <color theme="1"/>
      <name val="Calibri"/>
      <family val="2"/>
      <scheme val="minor"/>
    </font>
    <font>
      <b/>
      <sz val="11"/>
      <color theme="4" tint="-0.249977111117893"/>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28"/>
      <color theme="1" tint="0.14999847407452621"/>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sz val="12"/>
      <color theme="1" tint="0.1499984740745262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74" fontId="4" fillId="3" borderId="7" applyFont="0" applyAlignment="0">
      <alignment vertical="center"/>
    </xf>
    <xf numFmtId="166" fontId="9" fillId="0" borderId="8">
      <alignment horizontal="right" vertical="center" wrapText="1" indent="1"/>
    </xf>
    <xf numFmtId="173" fontId="15" fillId="0" borderId="0" applyFill="0" applyBorder="0" applyAlignment="0" applyProtection="0"/>
    <xf numFmtId="41" fontId="15" fillId="0" borderId="0" applyFill="0" applyBorder="0" applyAlignment="0" applyProtection="0"/>
    <xf numFmtId="165" fontId="15" fillId="0" borderId="0" applyFill="0" applyBorder="0" applyAlignment="0" applyProtection="0"/>
    <xf numFmtId="164" fontId="15" fillId="0" borderId="0" applyFill="0" applyBorder="0" applyAlignment="0" applyProtection="0"/>
    <xf numFmtId="9" fontId="15" fillId="0" borderId="0" applyFill="0" applyBorder="0" applyAlignment="0" applyProtection="0"/>
    <xf numFmtId="0" fontId="15" fillId="4" borderId="9" applyNumberFormat="0" applyAlignment="0" applyProtection="0"/>
    <xf numFmtId="0" fontId="17"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6" applyNumberFormat="0" applyAlignment="0" applyProtection="0"/>
    <xf numFmtId="0" fontId="26" fillId="9" borderId="17" applyNumberFormat="0" applyAlignment="0" applyProtection="0"/>
    <xf numFmtId="0" fontId="27" fillId="9" borderId="16" applyNumberFormat="0" applyAlignment="0" applyProtection="0"/>
    <xf numFmtId="0" fontId="28" fillId="0" borderId="18" applyNumberFormat="0" applyFill="0" applyAlignment="0" applyProtection="0"/>
    <xf numFmtId="0" fontId="29" fillId="10" borderId="19" applyNumberFormat="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3">
    <xf numFmtId="0" fontId="0" fillId="0" borderId="0" xfId="0">
      <alignment vertical="center" wrapText="1"/>
    </xf>
    <xf numFmtId="0" fontId="0" fillId="0" borderId="0" xfId="0" applyFill="1" applyBorder="1">
      <alignment vertical="center" wrapText="1"/>
    </xf>
    <xf numFmtId="0" fontId="10" fillId="0" borderId="0" xfId="2" applyAlignment="1">
      <alignment horizontal="left"/>
    </xf>
    <xf numFmtId="0" fontId="0" fillId="0" borderId="0" xfId="0" applyFont="1" applyFill="1" applyBorder="1" applyAlignment="1">
      <alignment horizontal="left" vertical="center" indent="1"/>
    </xf>
    <xf numFmtId="0" fontId="0" fillId="0" borderId="0" xfId="0" applyAlignment="1"/>
    <xf numFmtId="0" fontId="0" fillId="0" borderId="0" xfId="0" applyAlignment="1">
      <alignment vertical="center"/>
    </xf>
    <xf numFmtId="0" fontId="0" fillId="2" borderId="0" xfId="0" applyFill="1">
      <alignment vertical="center" wrapText="1"/>
    </xf>
    <xf numFmtId="0" fontId="0" fillId="2" borderId="2" xfId="0" applyFill="1" applyBorder="1">
      <alignment vertical="center" wrapText="1"/>
    </xf>
    <xf numFmtId="0" fontId="0" fillId="2" borderId="4" xfId="0" applyFill="1" applyBorder="1">
      <alignment vertical="center" wrapText="1"/>
    </xf>
    <xf numFmtId="0" fontId="0" fillId="2" borderId="3" xfId="0" applyFill="1" applyBorder="1">
      <alignment vertical="center" wrapText="1"/>
    </xf>
    <xf numFmtId="0" fontId="13" fillId="0" borderId="0" xfId="2" applyFont="1"/>
    <xf numFmtId="0" fontId="0" fillId="2" borderId="6" xfId="0" applyNumberFormat="1" applyFill="1" applyBorder="1">
      <alignment vertical="center" wrapText="1"/>
    </xf>
    <xf numFmtId="0" fontId="0" fillId="2" borderId="4" xfId="0" applyNumberFormat="1" applyFill="1" applyBorder="1">
      <alignment vertical="center" wrapText="1"/>
    </xf>
    <xf numFmtId="0" fontId="0" fillId="2" borderId="4" xfId="0" applyNumberFormat="1" applyFill="1" applyBorder="1" applyAlignment="1">
      <alignment vertical="center"/>
    </xf>
    <xf numFmtId="0" fontId="0" fillId="2" borderId="4" xfId="0" applyNumberFormat="1" applyFont="1" applyFill="1" applyBorder="1" applyAlignment="1">
      <alignment vertical="center"/>
    </xf>
    <xf numFmtId="0" fontId="0" fillId="2" borderId="0" xfId="0" applyNumberFormat="1" applyFill="1">
      <alignment vertical="center" wrapText="1"/>
    </xf>
    <xf numFmtId="0" fontId="0" fillId="0" borderId="0" xfId="0" applyNumberFormat="1">
      <alignment vertical="center" wrapText="1"/>
    </xf>
    <xf numFmtId="0" fontId="14" fillId="2" borderId="4" xfId="0" applyNumberFormat="1" applyFont="1" applyFill="1" applyBorder="1">
      <alignment vertical="center" wrapText="1"/>
    </xf>
    <xf numFmtId="0" fontId="0" fillId="0" borderId="0" xfId="0" applyFont="1">
      <alignment vertical="center" wrapText="1"/>
    </xf>
    <xf numFmtId="0" fontId="0" fillId="0" borderId="0" xfId="0" applyFont="1" applyFill="1" applyBorder="1">
      <alignment vertical="center" wrapText="1"/>
    </xf>
    <xf numFmtId="0" fontId="18" fillId="2" borderId="4" xfId="0" applyNumberFormat="1" applyFont="1" applyFill="1" applyBorder="1" applyAlignment="1">
      <alignment horizontal="right" wrapText="1" indent="1"/>
    </xf>
    <xf numFmtId="0" fontId="8" fillId="2" borderId="5" xfId="0" applyNumberFormat="1" applyFont="1" applyFill="1" applyBorder="1" applyAlignment="1">
      <alignment horizontal="right" vertical="center" wrapText="1" indent="1"/>
    </xf>
    <xf numFmtId="0" fontId="16" fillId="2" borderId="4" xfId="7" applyNumberFormat="1" applyFont="1" applyFill="1" applyBorder="1" applyAlignment="1">
      <alignment horizontal="right"/>
    </xf>
    <xf numFmtId="0" fontId="3" fillId="0" borderId="10" xfId="0" applyFont="1" applyFill="1" applyBorder="1">
      <alignment vertical="center" wrapText="1"/>
    </xf>
    <xf numFmtId="0" fontId="19" fillId="0" borderId="0" xfId="0" applyFont="1" applyFill="1" applyBorder="1" applyAlignment="1">
      <alignment horizontal="left" vertical="center" indent="1"/>
    </xf>
    <xf numFmtId="0" fontId="3" fillId="0" borderId="10" xfId="0" applyFont="1" applyFill="1" applyBorder="1" applyAlignment="1"/>
    <xf numFmtId="0" fontId="4" fillId="2" borderId="4" xfId="0" applyNumberFormat="1" applyFont="1" applyFill="1" applyBorder="1" applyAlignment="1">
      <alignment vertical="center"/>
    </xf>
    <xf numFmtId="0" fontId="0" fillId="0" borderId="10" xfId="0" applyBorder="1">
      <alignment vertical="center" wrapText="1"/>
    </xf>
    <xf numFmtId="0" fontId="10" fillId="0" borderId="0" xfId="2" applyAlignment="1"/>
    <xf numFmtId="0" fontId="0" fillId="0" borderId="0" xfId="0" applyAlignment="1">
      <alignment wrapText="1"/>
    </xf>
    <xf numFmtId="0" fontId="0" fillId="2" borderId="4" xfId="0" applyNumberFormat="1" applyFill="1" applyBorder="1" applyAlignment="1">
      <alignment wrapText="1"/>
    </xf>
    <xf numFmtId="0" fontId="18" fillId="0" borderId="0" xfId="0" applyNumberFormat="1" applyFont="1" applyBorder="1" applyAlignment="1">
      <alignment horizontal="left" vertical="center" indent="1"/>
    </xf>
    <xf numFmtId="0" fontId="18" fillId="0" borderId="0" xfId="0" applyNumberFormat="1" applyFont="1" applyFill="1" applyBorder="1" applyAlignment="1">
      <alignment horizontal="right" wrapText="1" indent="1"/>
    </xf>
    <xf numFmtId="0" fontId="0" fillId="0" borderId="0" xfId="0" applyNumberFormat="1" applyFont="1" applyFill="1" applyBorder="1">
      <alignment vertical="center" wrapText="1"/>
    </xf>
    <xf numFmtId="0" fontId="0" fillId="0" borderId="0" xfId="0" applyNumberFormat="1" applyFont="1" applyFill="1" applyBorder="1" applyAlignment="1">
      <alignment vertical="center"/>
    </xf>
    <xf numFmtId="0" fontId="0" fillId="0" borderId="0" xfId="0" applyNumberFormat="1" applyFont="1" applyFill="1" applyBorder="1" applyAlignment="1"/>
    <xf numFmtId="0" fontId="3" fillId="0" borderId="10" xfId="0" applyNumberFormat="1" applyFont="1" applyFill="1" applyBorder="1" applyAlignment="1"/>
    <xf numFmtId="0" fontId="10" fillId="3" borderId="12" xfId="2" applyNumberFormat="1" applyFill="1" applyBorder="1" applyAlignment="1">
      <alignment horizontal="left" vertical="center"/>
    </xf>
    <xf numFmtId="0" fontId="14" fillId="0" borderId="4" xfId="0" applyNumberFormat="1" applyFont="1" applyFill="1" applyBorder="1">
      <alignment vertical="center" wrapText="1"/>
    </xf>
    <xf numFmtId="0" fontId="10" fillId="0" borderId="12" xfId="2" applyNumberFormat="1" applyFont="1" applyFill="1" applyBorder="1" applyAlignment="1">
      <alignment horizontal="left" vertical="center"/>
    </xf>
    <xf numFmtId="0" fontId="19" fillId="0" borderId="0" xfId="0" applyNumberFormat="1" applyFont="1" applyAlignment="1">
      <alignment horizontal="left" vertical="center" indent="1"/>
    </xf>
    <xf numFmtId="0" fontId="2" fillId="0" borderId="0" xfId="0" applyNumberFormat="1" applyFont="1" applyAlignment="1">
      <alignment horizontal="left" vertical="center" indent="1"/>
    </xf>
    <xf numFmtId="0" fontId="0" fillId="0" borderId="13" xfId="0" applyBorder="1" applyAlignment="1">
      <alignment horizontal="center"/>
    </xf>
    <xf numFmtId="0" fontId="6" fillId="0" borderId="1" xfId="1" applyBorder="1"/>
    <xf numFmtId="0" fontId="0" fillId="0" borderId="13" xfId="0" applyBorder="1" applyAlignment="1">
      <alignment horizontal="center" wrapText="1"/>
    </xf>
    <xf numFmtId="0" fontId="0" fillId="0" borderId="14" xfId="0" applyFill="1" applyBorder="1" applyAlignment="1">
      <alignment horizontal="center" vertical="center" wrapText="1"/>
    </xf>
    <xf numFmtId="0" fontId="0" fillId="0" borderId="15" xfId="0" applyBorder="1" applyAlignment="1">
      <alignment horizontal="center" vertical="center" wrapText="1"/>
    </xf>
    <xf numFmtId="0" fontId="18" fillId="0" borderId="8" xfId="0" applyNumberFormat="1" applyFont="1" applyFill="1" applyBorder="1" applyAlignment="1">
      <alignment horizontal="right" wrapText="1" indent="1"/>
    </xf>
    <xf numFmtId="0" fontId="18" fillId="0" borderId="11" xfId="0" applyNumberFormat="1" applyFont="1" applyFill="1" applyBorder="1" applyAlignment="1">
      <alignment horizontal="right" wrapText="1" indent="1"/>
    </xf>
    <xf numFmtId="0" fontId="5" fillId="0" borderId="8" xfId="0" applyNumberFormat="1" applyFont="1" applyFill="1" applyBorder="1" applyAlignment="1">
      <alignment horizontal="right" vertical="center" wrapText="1" indent="1"/>
    </xf>
    <xf numFmtId="0" fontId="20" fillId="0" borderId="8" xfId="0" applyNumberFormat="1" applyFont="1" applyFill="1" applyBorder="1" applyAlignment="1">
      <alignment horizontal="right" wrapText="1" indent="1"/>
    </xf>
    <xf numFmtId="14" fontId="18" fillId="0" borderId="0" xfId="0" applyNumberFormat="1" applyFont="1" applyBorder="1" applyAlignment="1">
      <alignment horizontal="left" vertical="center" indent="1"/>
    </xf>
    <xf numFmtId="172" fontId="18" fillId="0" borderId="11" xfId="0" applyNumberFormat="1" applyFont="1" applyFill="1" applyBorder="1" applyAlignment="1">
      <alignment horizontal="right" wrapText="1" indent="1"/>
    </xf>
    <xf numFmtId="166" fontId="9" fillId="0" borderId="8" xfId="6" applyNumberFormat="1">
      <alignment horizontal="right" vertical="center" wrapText="1" indent="1"/>
    </xf>
    <xf numFmtId="173" fontId="19" fillId="0" borderId="0" xfId="0" applyNumberFormat="1" applyFont="1" applyAlignment="1">
      <alignment horizontal="right" vertical="center"/>
    </xf>
    <xf numFmtId="173" fontId="0" fillId="0" borderId="0" xfId="0" applyNumberFormat="1">
      <alignment vertical="center" wrapText="1"/>
    </xf>
    <xf numFmtId="173" fontId="19" fillId="0" borderId="0" xfId="0" applyNumberFormat="1" applyFont="1">
      <alignment vertical="center" wrapText="1"/>
    </xf>
    <xf numFmtId="173" fontId="18" fillId="3" borderId="10" xfId="5" applyNumberFormat="1" applyFont="1" applyBorder="1" applyAlignment="1">
      <alignment vertical="center"/>
    </xf>
    <xf numFmtId="173" fontId="19" fillId="0" borderId="0" xfId="0" applyNumberFormat="1" applyFont="1" applyFill="1" applyBorder="1" applyAlignment="1">
      <alignment horizontal="right" vertical="center"/>
    </xf>
    <xf numFmtId="173" fontId="0" fillId="0" borderId="0" xfId="0" applyNumberFormat="1" applyFont="1" applyFill="1" applyBorder="1" applyAlignment="1">
      <alignment vertical="center"/>
    </xf>
    <xf numFmtId="173" fontId="19" fillId="0" borderId="0" xfId="0" applyNumberFormat="1" applyFont="1" applyFill="1" applyBorder="1">
      <alignment vertical="center" wrapText="1"/>
    </xf>
    <xf numFmtId="173" fontId="16" fillId="0" borderId="0" xfId="0" applyNumberFormat="1" applyFont="1" applyFill="1" applyBorder="1" applyAlignment="1">
      <alignment horizontal="right" vertical="center"/>
    </xf>
    <xf numFmtId="173" fontId="19" fillId="0" borderId="10" xfId="7" applyNumberFormat="1" applyFont="1" applyFill="1" applyBorder="1" applyAlignment="1">
      <alignment horizontal="righ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erekening" xfId="20" builtinId="22" customBuiltin="1"/>
    <cellStyle name="Controlecel" xfId="22" builtinId="23" customBuiltin="1"/>
    <cellStyle name="Gekoppelde cel" xfId="21" builtinId="24" customBuiltin="1"/>
    <cellStyle name="Goed" xfId="15" builtinId="26" customBuiltin="1"/>
    <cellStyle name="Invoer" xfId="18" builtinId="20" customBuiltin="1"/>
    <cellStyle name="Komma" xfId="7" builtinId="3" customBuiltin="1"/>
    <cellStyle name="Komma [0]" xfId="8" builtinId="6" customBuiltin="1"/>
    <cellStyle name="Kop 1" xfId="2" builtinId="16" customBuiltin="1"/>
    <cellStyle name="Kop 2" xfId="3" builtinId="17" customBuiltin="1"/>
    <cellStyle name="Kop 3" xfId="4" builtinId="18" customBuiltin="1"/>
    <cellStyle name="Kop 4" xfId="14" builtinId="19" customBuiltin="1"/>
    <cellStyle name="Maand" xfId="6" xr:uid="{00000000-0005-0000-0000-000008000000}"/>
    <cellStyle name="Neutraal" xfId="17" builtinId="28" customBuiltin="1"/>
    <cellStyle name="Notitie" xfId="12" builtinId="10" customBuiltin="1"/>
    <cellStyle name="Ongeldig" xfId="16" builtinId="27" customBuiltin="1"/>
    <cellStyle name="Procent" xfId="11" builtinId="5" customBuiltin="1"/>
    <cellStyle name="Standaard" xfId="0" builtinId="0" customBuiltin="1"/>
    <cellStyle name="Titel" xfId="1" builtinId="15" customBuiltin="1"/>
    <cellStyle name="Totaal" xfId="24" builtinId="25" customBuiltin="1"/>
    <cellStyle name="Totalen" xfId="5" xr:uid="{00000000-0005-0000-0000-00000D000000}"/>
    <cellStyle name="Uitvoer" xfId="19" builtinId="21" customBuiltin="1"/>
    <cellStyle name="Valuta" xfId="9" builtinId="4" customBuiltin="1"/>
    <cellStyle name="Valuta [0]" xfId="10" builtinId="7" customBuiltin="1"/>
    <cellStyle name="Verklarende tekst" xfId="13" builtinId="53" customBuiltin="1"/>
    <cellStyle name="Waarschuwingstekst" xfId="23" builtinId="11" customBuiltin="1"/>
  </cellStyles>
  <dxfs count="125">
    <dxf>
      <font>
        <color rgb="FFFF0000"/>
      </font>
    </dxf>
    <dxf>
      <font>
        <color rgb="FFFF0000"/>
      </font>
    </dxf>
    <dxf>
      <font>
        <color rgb="FFFF0000"/>
      </font>
    </dxf>
    <dxf>
      <font>
        <color rgb="FFFF0000"/>
      </font>
    </dxf>
    <dxf>
      <font>
        <color rgb="FFFF0000"/>
      </font>
    </dxf>
    <dxf>
      <font>
        <color rgb="FFFF0000"/>
      </font>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numFmt numFmtId="173" formatCode="#,##0_ ;[Red]\-#,##0\ "/>
    </dxf>
    <dxf>
      <numFmt numFmtId="0" formatCode="General"/>
      <fill>
        <patternFill patternType="solid">
          <fgColor indexed="64"/>
          <bgColor theme="0"/>
        </patternFill>
      </fill>
      <border diagonalUp="0" diagonalDown="0" outline="0">
        <left/>
        <right/>
        <top style="thin">
          <color theme="0"/>
        </top>
        <bottom style="thin">
          <color theme="0"/>
        </bottom>
      </border>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numFmt numFmtId="173" formatCode="#,##0_ ;[Red]\-#,##0\ "/>
    </dxf>
    <dxf>
      <fill>
        <patternFill patternType="solid">
          <fgColor indexed="64"/>
          <bgColor theme="0"/>
        </patternFill>
      </fill>
      <border diagonalUp="0" diagonalDown="0" outline="0">
        <left/>
        <right/>
        <top/>
        <bottom style="thick">
          <color theme="0"/>
        </bottom>
      </border>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solid">
          <fgColor indexed="64"/>
          <bgColor theme="0"/>
        </patternFill>
      </fill>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Calibri"/>
        <family val="2"/>
        <scheme val="minor"/>
      </font>
      <numFmt numFmtId="173" formatCode="#,##0_ ;[Red]\-#,##0\ "/>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solid">
          <fgColor indexed="64"/>
          <bgColor theme="0"/>
        </patternFill>
      </fill>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numFmt numFmtId="173" formatCode="#,##0_ ;[Red]\-#,##0\ "/>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499984740745262"/>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dxf>
    <dxf>
      <numFmt numFmtId="173" formatCode="#,##0_ ;[Red]\-#,##0\ "/>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173" formatCode="#,##0_ ;[Red]\-#,##0\ "/>
      <alignment horizontal="right" vertical="center" textRotation="0" wrapText="0" indent="0" justifyLastLine="0" shrinkToFit="0" readingOrder="0"/>
    </dxf>
    <dxf>
      <numFmt numFmtId="0" formatCode="General"/>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numFmt numFmtId="0" formatCode="General"/>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scheme val="minor"/>
      </font>
      <numFmt numFmtId="0" formatCode="General"/>
      <alignment horizontal="left" vertical="center" textRotation="0" wrapText="0" indent="1" justifyLastLine="0" shrinkToFit="0" readingOrder="0"/>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PivotStyle="PivotStyleLight16">
    <tableStyle name="Kasontvangsten" pivot="0" count="7" xr9:uid="{00000000-0011-0000-FFFF-FFFF00000000}">
      <tableStyleElement type="wholeTable" dxfId="124"/>
      <tableStyleElement type="headerRow" dxfId="123"/>
      <tableStyleElement type="totalRow" dxfId="122"/>
      <tableStyleElement type="firstColumn" dxfId="121"/>
      <tableStyleElement type="lastColumn" dxfId="120"/>
      <tableStyleElement type="firstTotalCell" dxfId="119"/>
      <tableStyleElement type="lastTotalCell" dxfId="1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Kasontvangsten" displayName="Kasontvangsten" ref="B8:S11" headerRowCount="0" totalsRowCount="1">
  <tableColumns count="18">
    <tableColumn id="1" xr3:uid="{00000000-0010-0000-0000-000001000000}" name="Items" totalsRowLabel="Totaal" headerRowDxfId="6" dataDxfId="117" totalsRowDxfId="28"/>
    <tableColumn id="17" xr3:uid="{00000000-0010-0000-0000-000011000000}" name="Kolom2" headerRowDxfId="7" dataDxfId="116" totalsRowDxfId="27"/>
    <tableColumn id="2" xr3:uid="{00000000-0010-0000-0000-000002000000}" name="Lesuur 0" totalsRowFunction="sum" dataDxfId="106" totalsRowDxfId="26"/>
    <tableColumn id="3" xr3:uid="{00000000-0010-0000-0000-000003000000}" name="Lesuur 1" totalsRowFunction="sum" dataDxfId="105" totalsRowDxfId="25"/>
    <tableColumn id="4" xr3:uid="{00000000-0010-0000-0000-000004000000}" name="Lesuur 2" totalsRowFunction="sum" dataDxfId="104" totalsRowDxfId="24"/>
    <tableColumn id="5" xr3:uid="{00000000-0010-0000-0000-000005000000}" name="Lesuur 3" totalsRowFunction="sum" dataDxfId="103" totalsRowDxfId="23"/>
    <tableColumn id="6" xr3:uid="{00000000-0010-0000-0000-000006000000}" name="Lesuur 4" totalsRowFunction="sum" dataDxfId="102" totalsRowDxfId="22"/>
    <tableColumn id="7" xr3:uid="{00000000-0010-0000-0000-000007000000}" name="Lesuur 5" totalsRowFunction="sum" dataDxfId="101" totalsRowDxfId="21"/>
    <tableColumn id="8" xr3:uid="{00000000-0010-0000-0000-000008000000}" name="Lesuur 6" totalsRowFunction="sum" dataDxfId="100" totalsRowDxfId="20"/>
    <tableColumn id="9" xr3:uid="{00000000-0010-0000-0000-000009000000}" name="Lesuur 7" totalsRowFunction="sum" dataDxfId="99" totalsRowDxfId="19"/>
    <tableColumn id="10" xr3:uid="{00000000-0010-0000-0000-00000A000000}" name="Lesuur 8" totalsRowFunction="sum" dataDxfId="98" totalsRowDxfId="18"/>
    <tableColumn id="11" xr3:uid="{00000000-0010-0000-0000-00000B000000}" name="Lesuur 9" totalsRowFunction="sum" dataDxfId="97" totalsRowDxfId="17"/>
    <tableColumn id="12" xr3:uid="{00000000-0010-0000-0000-00000C000000}" name="Lesuur 10" totalsRowFunction="sum" dataDxfId="96" totalsRowDxfId="16"/>
    <tableColumn id="13" xr3:uid="{00000000-0010-0000-0000-00000D000000}" name="Lesuur 11" totalsRowFunction="sum" dataDxfId="95" totalsRowDxfId="15"/>
    <tableColumn id="14" xr3:uid="{00000000-0010-0000-0000-00000E000000}" name="Lesuur 12" totalsRowFunction="sum" dataDxfId="94" totalsRowDxfId="14"/>
    <tableColumn id="18" xr3:uid="{00000000-0010-0000-0000-000012000000}" name="Kolom3" dataDxfId="115" totalsRowDxfId="13"/>
    <tableColumn id="15" xr3:uid="{00000000-0010-0000-0000-00000F000000}" name="Totaal" totalsRowFunction="sum" dataDxfId="93" totalsRowDxfId="12">
      <calculatedColumnFormula>SUM(Kasontvangsten[[#This Row],[Lesuur 0]:[Lesuur 12]])</calculatedColumnFormula>
    </tableColumn>
    <tableColumn id="16" xr3:uid="{00000000-0010-0000-0000-000010000000}" name="Kolom1"/>
  </tableColumns>
  <tableStyleInfo name="Kasontvangsten" showFirstColumn="1" showLastColumn="1" showRowStripes="0" showColumnStripes="0"/>
  <extLst>
    <ext xmlns:x14="http://schemas.microsoft.com/office/spreadsheetml/2009/9/main" uri="{504A1905-F514-4f6f-8877-14C23A59335A}">
      <x14:table altTextSummary="Kasontvangsten voor 12 maanden, beginnend met de eerste maand van het fiscale jaar, samen met een berekend eindtota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Kasuitgaven" displayName="Kasuitgaven" ref="B6:S27" headerRowCount="0" totalsRowCount="1">
  <tableColumns count="18">
    <tableColumn id="1" xr3:uid="{00000000-0010-0000-0100-000001000000}" name="Items" totalsRowLabel="Totaal" headerRowDxfId="8" dataDxfId="114" totalsRowDxfId="46"/>
    <tableColumn id="17" xr3:uid="{00000000-0010-0000-0100-000011000000}" name="Kolom2" headerRowDxfId="9" dataDxfId="113" totalsRowDxfId="45"/>
    <tableColumn id="2" xr3:uid="{00000000-0010-0000-0100-000002000000}" name="Lesuur 0" totalsRowFunction="sum" dataDxfId="92" totalsRowDxfId="44"/>
    <tableColumn id="3" xr3:uid="{00000000-0010-0000-0100-000003000000}" name="Lesuur 1" totalsRowFunction="sum" dataDxfId="91" totalsRowDxfId="43"/>
    <tableColumn id="4" xr3:uid="{00000000-0010-0000-0100-000004000000}" name="Lesuur 2" totalsRowFunction="sum" dataDxfId="90" totalsRowDxfId="42"/>
    <tableColumn id="5" xr3:uid="{00000000-0010-0000-0100-000005000000}" name="Lesuur 3" totalsRowFunction="sum" dataDxfId="89" totalsRowDxfId="41"/>
    <tableColumn id="6" xr3:uid="{00000000-0010-0000-0100-000006000000}" name="Lesuur 4" totalsRowFunction="sum" dataDxfId="88" totalsRowDxfId="40"/>
    <tableColumn id="7" xr3:uid="{00000000-0010-0000-0100-000007000000}" name="Lesuur 5" totalsRowFunction="sum" dataDxfId="87" totalsRowDxfId="39"/>
    <tableColumn id="8" xr3:uid="{00000000-0010-0000-0100-000008000000}" name="Lesuur 6" totalsRowFunction="sum" dataDxfId="86" totalsRowDxfId="38"/>
    <tableColumn id="9" xr3:uid="{00000000-0010-0000-0100-000009000000}" name="Lesuur 7" totalsRowFunction="sum" dataDxfId="85" totalsRowDxfId="37"/>
    <tableColumn id="10" xr3:uid="{00000000-0010-0000-0100-00000A000000}" name="Lesuur 8" totalsRowFunction="sum" dataDxfId="84" totalsRowDxfId="36"/>
    <tableColumn id="11" xr3:uid="{00000000-0010-0000-0100-00000B000000}" name="Lesuur 9" totalsRowFunction="sum" dataDxfId="83" totalsRowDxfId="35"/>
    <tableColumn id="12" xr3:uid="{00000000-0010-0000-0100-00000C000000}" name="Lesuur 10" totalsRowFunction="sum" dataDxfId="82" totalsRowDxfId="34"/>
    <tableColumn id="13" xr3:uid="{00000000-0010-0000-0100-00000D000000}" name="Lesuur 11" totalsRowFunction="sum" dataDxfId="81" totalsRowDxfId="33"/>
    <tableColumn id="14" xr3:uid="{00000000-0010-0000-0100-00000E000000}" name="Lesuur 12" totalsRowFunction="sum" dataDxfId="80" totalsRowDxfId="32"/>
    <tableColumn id="18" xr3:uid="{00000000-0010-0000-0100-000012000000}" name="Kolom3" dataDxfId="112" totalsRowDxfId="31"/>
    <tableColumn id="15" xr3:uid="{00000000-0010-0000-0100-00000F000000}" name="Totaal" totalsRowFunction="sum" dataDxfId="79" totalsRowDxfId="30">
      <calculatedColumnFormula>SUM(Kasuitgaven[[#This Row],[Lesuur 0]:[Lesuur 12]])</calculatedColumnFormula>
    </tableColumn>
    <tableColumn id="16" xr3:uid="{00000000-0010-0000-0100-000010000000}" name="Kolom1" dataDxfId="111" totalsRowDxfId="29"/>
  </tableColumns>
  <tableStyleInfo name="Kasontvangsten" showFirstColumn="1" showLastColumn="1" showRowStripes="0" showColumnStripes="0"/>
  <extLst>
    <ext xmlns:x14="http://schemas.microsoft.com/office/spreadsheetml/2009/9/main" uri="{504A1905-F514-4f6f-8877-14C23A59335A}">
      <x14:table altTextSummary="Kasuitbetalingen voor 12 maanden, beginnend met de eerste maand van het fiscale jaar, samen met een berekend eindtota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CashPaid" displayName="CashPaid" ref="B6:S11" headerRowCount="0" totalsRowCount="1">
  <tableColumns count="18">
    <tableColumn id="1" xr3:uid="{00000000-0010-0000-0200-000001000000}" name="Items" totalsRowLabel="Totaal" headerRowDxfId="10" dataDxfId="110" totalsRowDxfId="64"/>
    <tableColumn id="17" xr3:uid="{00000000-0010-0000-0200-000011000000}" name="Kolom2" headerRowDxfId="11" dataDxfId="109" totalsRowDxfId="63"/>
    <tableColumn id="2" xr3:uid="{00000000-0010-0000-0200-000002000000}" name="Lesuur 0" totalsRowFunction="sum" dataDxfId="78" totalsRowDxfId="62"/>
    <tableColumn id="3" xr3:uid="{00000000-0010-0000-0200-000003000000}" name="Lesuur 1" totalsRowFunction="sum" dataDxfId="77" totalsRowDxfId="61"/>
    <tableColumn id="4" xr3:uid="{00000000-0010-0000-0200-000004000000}" name="Lesuur 2" totalsRowFunction="sum" dataDxfId="76" totalsRowDxfId="60"/>
    <tableColumn id="5" xr3:uid="{00000000-0010-0000-0200-000005000000}" name="Lesuur 3" totalsRowFunction="sum" dataDxfId="75" totalsRowDxfId="59"/>
    <tableColumn id="6" xr3:uid="{00000000-0010-0000-0200-000006000000}" name="Lesuur 4" totalsRowFunction="sum" dataDxfId="74" totalsRowDxfId="58"/>
    <tableColumn id="7" xr3:uid="{00000000-0010-0000-0200-000007000000}" name="Lesuur 5" totalsRowFunction="sum" dataDxfId="73" totalsRowDxfId="57"/>
    <tableColumn id="8" xr3:uid="{00000000-0010-0000-0200-000008000000}" name="Lesuur 6" totalsRowFunction="sum" dataDxfId="72" totalsRowDxfId="56"/>
    <tableColumn id="9" xr3:uid="{00000000-0010-0000-0200-000009000000}" name="Lesuur 7" totalsRowFunction="sum" dataDxfId="71" totalsRowDxfId="55"/>
    <tableColumn id="10" xr3:uid="{00000000-0010-0000-0200-00000A000000}" name="Lesuur 8" totalsRowFunction="sum" dataDxfId="70" totalsRowDxfId="54"/>
    <tableColumn id="11" xr3:uid="{00000000-0010-0000-0200-00000B000000}" name="Lesuur 9" totalsRowFunction="sum" dataDxfId="69" totalsRowDxfId="53"/>
    <tableColumn id="12" xr3:uid="{00000000-0010-0000-0200-00000C000000}" name="Lesuur 10" totalsRowFunction="sum" dataDxfId="68" totalsRowDxfId="52"/>
    <tableColumn id="13" xr3:uid="{00000000-0010-0000-0200-00000D000000}" name="Lesuur 11" totalsRowFunction="sum" dataDxfId="67" totalsRowDxfId="51"/>
    <tableColumn id="14" xr3:uid="{00000000-0010-0000-0200-00000E000000}" name="Lesuur 12" totalsRowFunction="sum" dataDxfId="66" totalsRowDxfId="50"/>
    <tableColumn id="18" xr3:uid="{00000000-0010-0000-0200-000012000000}" name="Kolom3" dataDxfId="108" totalsRowDxfId="49"/>
    <tableColumn id="15" xr3:uid="{00000000-0010-0000-0200-00000F000000}" name="Totaal" totalsRowFunction="sum" dataDxfId="65" totalsRowDxfId="48">
      <calculatedColumnFormula>SUM(CashPaid[[#This Row],[Lesuur 0]:[Lesuur 12]])</calculatedColumnFormula>
    </tableColumn>
    <tableColumn id="16" xr3:uid="{00000000-0010-0000-0200-000010000000}" name="Kolom1" dataDxfId="107" totalsRowDxfId="47"/>
  </tableColumns>
  <tableStyleInfo name="Kasontvangsten" showFirstColumn="1" showLastColumn="1" showRowStripes="0" showColumnStripes="0"/>
  <extLst>
    <ext xmlns:x14="http://schemas.microsoft.com/office/spreadsheetml/2009/9/main" uri="{504A1905-F514-4f6f-8877-14C23A59335A}">
      <x14:table altTextSummary="Kasontvangsten (niet winst &amp; verlies) voor 12 maanden, beginnend met de eerste maand van het fiscale jaar, samen met een berekend eindtota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14"/>
  <sheetViews>
    <sheetView showGridLines="0" tabSelected="1" zoomScaleNormal="100" workbookViewId="0">
      <pane ySplit="4" topLeftCell="A5" activePane="bottomLeft" state="frozen"/>
      <selection activeCell="B4" sqref="B4"/>
      <selection pane="bottomLeft"/>
    </sheetView>
  </sheetViews>
  <sheetFormatPr defaultRowHeight="17.25" customHeight="1" x14ac:dyDescent="0.25"/>
  <cols>
    <col min="1" max="1" width="2.5703125" customWidth="1"/>
    <col min="2" max="2" width="45" customWidth="1"/>
    <col min="3" max="3" width="3" customWidth="1"/>
    <col min="4" max="4" width="15.5703125" customWidth="1"/>
    <col min="5" max="16" width="12.28515625" customWidth="1"/>
    <col min="17" max="17" width="3" style="16" customWidth="1"/>
    <col min="18" max="18" width="18.42578125" customWidth="1"/>
  </cols>
  <sheetData>
    <row r="1" spans="2:19" ht="42" customHeight="1" thickBot="1" x14ac:dyDescent="0.6">
      <c r="B1" s="43" t="s">
        <v>0</v>
      </c>
      <c r="C1" s="43"/>
      <c r="D1" s="43"/>
      <c r="E1" s="43"/>
      <c r="F1" s="43"/>
      <c r="G1" s="43"/>
      <c r="H1" s="43"/>
      <c r="I1" s="43"/>
      <c r="J1" s="43"/>
      <c r="K1" s="43"/>
      <c r="L1" s="43"/>
      <c r="M1" s="43"/>
      <c r="N1" s="43"/>
      <c r="O1" s="43"/>
      <c r="P1" s="43"/>
      <c r="Q1" s="43"/>
      <c r="R1" s="43"/>
      <c r="S1" s="43"/>
    </row>
    <row r="2" spans="2:19" ht="22.5" customHeight="1" thickTop="1" x14ac:dyDescent="0.25">
      <c r="D2" s="46"/>
      <c r="E2" s="46"/>
      <c r="F2" s="46"/>
      <c r="G2" s="46"/>
      <c r="H2" s="46"/>
      <c r="I2" s="46"/>
      <c r="J2" s="46"/>
      <c r="K2" s="46"/>
      <c r="L2" s="46"/>
      <c r="M2" s="46"/>
      <c r="N2" s="46"/>
      <c r="O2" s="46"/>
      <c r="P2" s="46"/>
      <c r="Q2" s="11"/>
    </row>
    <row r="3" spans="2:19" ht="30" customHeight="1" x14ac:dyDescent="0.3">
      <c r="B3" s="10" t="s">
        <v>1</v>
      </c>
      <c r="D3" s="47" t="s">
        <v>10</v>
      </c>
      <c r="E3" s="53" t="str">
        <f ca="1">UPPER(TEXT(FiscalYearStartDate,"mmm"))</f>
        <v>JUL</v>
      </c>
      <c r="F3" s="53" t="str">
        <f ca="1">UPPER(TEXT(EOMONTH(FiscalYearStartDate,1),"mmm"))</f>
        <v>AUG</v>
      </c>
      <c r="G3" s="53" t="str">
        <f ca="1">UPPER(TEXT(EOMONTH(FiscalYearStartDate,2),"mmm"))</f>
        <v>SEP</v>
      </c>
      <c r="H3" s="53" t="str">
        <f ca="1">UPPER(TEXT(EOMONTH(FiscalYearStartDate,3),"mmm"))</f>
        <v>OKT</v>
      </c>
      <c r="I3" s="53" t="str">
        <f ca="1">UPPER(TEXT(EOMONTH(FiscalYearStartDate,4),"mmm"))</f>
        <v>NOV</v>
      </c>
      <c r="J3" s="53" t="str">
        <f ca="1">UPPER(TEXT(EOMONTH(FiscalYearStartDate,5),"mmm"))</f>
        <v>DEC</v>
      </c>
      <c r="K3" s="53" t="str">
        <f ca="1">UPPER(TEXT(EOMONTH(FiscalYearStartDate,6),"mmm"))</f>
        <v>JAN</v>
      </c>
      <c r="L3" s="53" t="str">
        <f ca="1">UPPER(TEXT(EOMONTH(FiscalYearStartDate,7),"mmm"))</f>
        <v>FEB</v>
      </c>
      <c r="M3" s="53" t="str">
        <f ca="1">UPPER(TEXT(EOMONTH(FiscalYearStartDate,8),"mmm"))</f>
        <v>MRT</v>
      </c>
      <c r="N3" s="53" t="str">
        <f ca="1">UPPER(TEXT(EOMONTH(FiscalYearStartDate,9),"mmm"))</f>
        <v>APR</v>
      </c>
      <c r="O3" s="53" t="str">
        <f ca="1">UPPER(TEXT(EOMONTH(FiscalYearStartDate,10),"mmm"))</f>
        <v>MEI</v>
      </c>
      <c r="P3" s="53" t="str">
        <f ca="1">UPPER(TEXT(EOMONTH(FiscalYearStartDate,11),"mmm"))</f>
        <v>JUN</v>
      </c>
      <c r="Q3" s="21"/>
      <c r="R3" s="49" t="s">
        <v>7</v>
      </c>
      <c r="S3" s="45"/>
    </row>
    <row r="4" spans="2:19" s="18" customFormat="1" ht="16.5" customHeight="1" thickBot="1" x14ac:dyDescent="0.3">
      <c r="B4" s="51">
        <f ca="1">DATE(YEAR(TODAY()),7,1)</f>
        <v>43647</v>
      </c>
      <c r="D4" s="48" t="s">
        <v>11</v>
      </c>
      <c r="E4" s="52">
        <f ca="1">FiscalYearStartDate</f>
        <v>43647</v>
      </c>
      <c r="F4" s="52">
        <f t="shared" ref="F4" ca="1" si="0">EOMONTH(E4,0)+DAY(FiscalYearStartDate)</f>
        <v>43678</v>
      </c>
      <c r="G4" s="52">
        <f t="shared" ref="G4" ca="1" si="1">EOMONTH(F4,0)+DAY(FiscalYearStartDate)</f>
        <v>43709</v>
      </c>
      <c r="H4" s="52">
        <f t="shared" ref="H4" ca="1" si="2">EOMONTH(G4,0)+DAY(FiscalYearStartDate)</f>
        <v>43739</v>
      </c>
      <c r="I4" s="52">
        <f t="shared" ref="I4" ca="1" si="3">EOMONTH(H4,0)+DAY(FiscalYearStartDate)</f>
        <v>43770</v>
      </c>
      <c r="J4" s="52">
        <f t="shared" ref="J4" ca="1" si="4">EOMONTH(I4,0)+DAY(FiscalYearStartDate)</f>
        <v>43800</v>
      </c>
      <c r="K4" s="52">
        <f t="shared" ref="K4" ca="1" si="5">EOMONTH(J4,0)+DAY(FiscalYearStartDate)</f>
        <v>43831</v>
      </c>
      <c r="L4" s="52">
        <f t="shared" ref="L4" ca="1" si="6">EOMONTH(K4,0)+DAY(FiscalYearStartDate)</f>
        <v>43862</v>
      </c>
      <c r="M4" s="52">
        <f t="shared" ref="M4" ca="1" si="7">EOMONTH(L4,0)+DAY(FiscalYearStartDate)</f>
        <v>43891</v>
      </c>
      <c r="N4" s="52">
        <f t="shared" ref="N4" ca="1" si="8">EOMONTH(M4,0)+DAY(FiscalYearStartDate)</f>
        <v>43922</v>
      </c>
      <c r="O4" s="52">
        <f t="shared" ref="O4" ca="1" si="9">EOMONTH(N4,0)+DAY(FiscalYearStartDate)</f>
        <v>43952</v>
      </c>
      <c r="P4" s="52">
        <f t="shared" ref="P4" ca="1" si="10">EOMONTH(O4,0)+DAY(FiscalYearStartDate)</f>
        <v>43983</v>
      </c>
      <c r="Q4" s="20"/>
      <c r="R4" s="50" t="s">
        <v>12</v>
      </c>
      <c r="S4" s="45"/>
    </row>
    <row r="5" spans="2:19" s="18" customFormat="1" ht="17.25" customHeight="1" thickTop="1" x14ac:dyDescent="0.25">
      <c r="B5" s="31"/>
      <c r="D5" s="32"/>
      <c r="E5" s="32"/>
      <c r="F5" s="32"/>
      <c r="G5" s="32"/>
      <c r="H5" s="32"/>
      <c r="I5" s="32"/>
      <c r="J5" s="32"/>
      <c r="K5" s="32"/>
      <c r="L5" s="32"/>
      <c r="M5" s="32"/>
      <c r="N5" s="32"/>
      <c r="O5" s="32"/>
      <c r="P5" s="32"/>
      <c r="Q5" s="20"/>
      <c r="R5" s="32"/>
      <c r="S5" s="19"/>
    </row>
    <row r="6" spans="2:19" s="18" customFormat="1" ht="17.25" customHeight="1" thickBot="1" x14ac:dyDescent="0.3">
      <c r="B6" s="39" t="s">
        <v>2</v>
      </c>
      <c r="D6" s="62">
        <v>100</v>
      </c>
      <c r="E6" s="62">
        <f>D14</f>
        <v>100</v>
      </c>
      <c r="F6" s="62">
        <f>E14</f>
        <v>-175</v>
      </c>
      <c r="G6" s="62">
        <f>F14</f>
        <v>-5</v>
      </c>
      <c r="H6" s="62">
        <f>G14</f>
        <v>-51</v>
      </c>
      <c r="I6" s="62">
        <f>H14</f>
        <v>174</v>
      </c>
      <c r="J6" s="62">
        <f>I14</f>
        <v>219</v>
      </c>
      <c r="K6" s="62">
        <f>J14</f>
        <v>219</v>
      </c>
      <c r="L6" s="62">
        <f>K14</f>
        <v>219</v>
      </c>
      <c r="M6" s="62">
        <f>L14</f>
        <v>219</v>
      </c>
      <c r="N6" s="62">
        <f>M14</f>
        <v>219</v>
      </c>
      <c r="O6" s="62">
        <f>N14</f>
        <v>219</v>
      </c>
      <c r="P6" s="62">
        <f>O14</f>
        <v>219</v>
      </c>
      <c r="Q6" s="22"/>
      <c r="R6" s="62">
        <f>P6</f>
        <v>219</v>
      </c>
      <c r="S6" s="23"/>
    </row>
    <row r="7" spans="2:19" s="29" customFormat="1" ht="34.5" customHeight="1" x14ac:dyDescent="0.25">
      <c r="B7" s="28" t="s">
        <v>3</v>
      </c>
      <c r="D7" s="44"/>
      <c r="E7" s="44"/>
      <c r="F7" s="44"/>
      <c r="G7" s="44"/>
      <c r="H7" s="44"/>
      <c r="I7" s="44"/>
      <c r="J7" s="44"/>
      <c r="K7" s="44"/>
      <c r="L7" s="44"/>
      <c r="M7" s="44"/>
      <c r="N7" s="44"/>
      <c r="O7" s="44"/>
      <c r="P7" s="44"/>
      <c r="Q7" s="30"/>
    </row>
    <row r="8" spans="2:19" ht="17.25" customHeight="1" x14ac:dyDescent="0.25">
      <c r="B8" s="40" t="s">
        <v>4</v>
      </c>
      <c r="C8" s="8"/>
      <c r="D8" s="54"/>
      <c r="E8" s="54">
        <v>125</v>
      </c>
      <c r="F8" s="54">
        <v>120</v>
      </c>
      <c r="G8" s="54">
        <v>130</v>
      </c>
      <c r="H8" s="54">
        <v>100</v>
      </c>
      <c r="I8" s="54"/>
      <c r="J8" s="54"/>
      <c r="K8" s="54"/>
      <c r="L8" s="54"/>
      <c r="M8" s="54"/>
      <c r="N8" s="54"/>
      <c r="O8" s="54"/>
      <c r="P8" s="54"/>
      <c r="Q8" s="17"/>
      <c r="R8" s="56">
        <f>SUM(Kasontvangsten[[#This Row],[Lesuur 0]:[Lesuur 12]])</f>
        <v>475</v>
      </c>
    </row>
    <row r="9" spans="2:19" ht="17.25" customHeight="1" x14ac:dyDescent="0.25">
      <c r="B9" s="40" t="s">
        <v>5</v>
      </c>
      <c r="C9" s="8"/>
      <c r="D9" s="54"/>
      <c r="E9" s="54"/>
      <c r="F9" s="54"/>
      <c r="G9" s="54"/>
      <c r="H9" s="54">
        <v>75</v>
      </c>
      <c r="I9" s="54">
        <v>45</v>
      </c>
      <c r="J9" s="54"/>
      <c r="K9" s="54"/>
      <c r="L9" s="54"/>
      <c r="M9" s="54"/>
      <c r="N9" s="54"/>
      <c r="O9" s="54"/>
      <c r="P9" s="54"/>
      <c r="Q9" s="17"/>
      <c r="R9" s="56">
        <f>SUM(Kasontvangsten[[#This Row],[Lesuur 0]:[Lesuur 12]])</f>
        <v>120</v>
      </c>
    </row>
    <row r="10" spans="2:19" ht="17.25" customHeight="1" x14ac:dyDescent="0.25">
      <c r="B10" s="40" t="s">
        <v>6</v>
      </c>
      <c r="C10" s="9"/>
      <c r="D10" s="54"/>
      <c r="E10" s="54"/>
      <c r="F10" s="54">
        <v>50</v>
      </c>
      <c r="G10" s="54">
        <v>50</v>
      </c>
      <c r="H10" s="54">
        <v>50</v>
      </c>
      <c r="I10" s="54"/>
      <c r="J10" s="54"/>
      <c r="K10" s="54"/>
      <c r="L10" s="54"/>
      <c r="M10" s="54"/>
      <c r="N10" s="54"/>
      <c r="O10" s="54"/>
      <c r="P10" s="54"/>
      <c r="Q10" s="17"/>
      <c r="R10" s="56">
        <f>SUM(Kasontvangsten[[#This Row],[Lesuur 0]:[Lesuur 12]])</f>
        <v>150</v>
      </c>
    </row>
    <row r="11" spans="2:19" ht="17.25" customHeight="1" thickBot="1" x14ac:dyDescent="0.3">
      <c r="B11" s="41" t="s">
        <v>7</v>
      </c>
      <c r="C11" s="7"/>
      <c r="D11" s="55">
        <f>SUBTOTAL(109,Kasontvangsten[Lesuur 0])</f>
        <v>0</v>
      </c>
      <c r="E11" s="55">
        <f>SUBTOTAL(109,Kasontvangsten[Lesuur 1])</f>
        <v>125</v>
      </c>
      <c r="F11" s="55">
        <f>SUBTOTAL(109,Kasontvangsten[Lesuur 2])</f>
        <v>170</v>
      </c>
      <c r="G11" s="55">
        <f>SUBTOTAL(109,Kasontvangsten[Lesuur 3])</f>
        <v>180</v>
      </c>
      <c r="H11" s="55">
        <f>SUBTOTAL(109,Kasontvangsten[Lesuur 4])</f>
        <v>225</v>
      </c>
      <c r="I11" s="55">
        <f>SUBTOTAL(109,Kasontvangsten[Lesuur 5])</f>
        <v>45</v>
      </c>
      <c r="J11" s="55">
        <f>SUBTOTAL(109,Kasontvangsten[Lesuur 6])</f>
        <v>0</v>
      </c>
      <c r="K11" s="55">
        <f>SUBTOTAL(109,Kasontvangsten[Lesuur 7])</f>
        <v>0</v>
      </c>
      <c r="L11" s="55">
        <f>SUBTOTAL(109,Kasontvangsten[Lesuur 8])</f>
        <v>0</v>
      </c>
      <c r="M11" s="55">
        <f>SUBTOTAL(109,Kasontvangsten[Lesuur 9])</f>
        <v>0</v>
      </c>
      <c r="N11" s="55">
        <f>SUBTOTAL(109,Kasontvangsten[Lesuur 10])</f>
        <v>0</v>
      </c>
      <c r="O11" s="55">
        <f>SUBTOTAL(109,Kasontvangsten[Lesuur 11])</f>
        <v>0</v>
      </c>
      <c r="P11" s="55">
        <f>SUBTOTAL(109,Kasontvangsten[Lesuur 12])</f>
        <v>0</v>
      </c>
      <c r="Q11" s="12"/>
      <c r="R11" s="55">
        <f>SUBTOTAL(109,Kasontvangsten[Totaal])</f>
        <v>745</v>
      </c>
    </row>
    <row r="12" spans="2:19" ht="17.25" customHeight="1" thickTop="1" thickBot="1" x14ac:dyDescent="0.3">
      <c r="B12" s="37" t="s">
        <v>8</v>
      </c>
      <c r="C12" s="6"/>
      <c r="D12" s="57">
        <f>D6+SUM(Kasontvangsten[Lesuur 0])</f>
        <v>100</v>
      </c>
      <c r="E12" s="57">
        <f>E6+SUM(Kasontvangsten[Lesuur 1])</f>
        <v>225</v>
      </c>
      <c r="F12" s="57">
        <f>F6+SUM(Kasontvangsten[Lesuur 2])</f>
        <v>-5</v>
      </c>
      <c r="G12" s="57">
        <f>G6+SUM(Kasontvangsten[Lesuur 3])</f>
        <v>175</v>
      </c>
      <c r="H12" s="57">
        <f>H6+SUM(Kasontvangsten[Lesuur 4])</f>
        <v>174</v>
      </c>
      <c r="I12" s="57">
        <f>I6+SUM(Kasontvangsten[Lesuur 5])</f>
        <v>219</v>
      </c>
      <c r="J12" s="57">
        <f>J6+SUM(Kasontvangsten[Lesuur 6])</f>
        <v>219</v>
      </c>
      <c r="K12" s="57">
        <f>K6+SUM(Kasontvangsten[Lesuur 7])</f>
        <v>219</v>
      </c>
      <c r="L12" s="57">
        <f>L6+SUM(Kasontvangsten[Lesuur 8])</f>
        <v>219</v>
      </c>
      <c r="M12" s="57">
        <f>M6+SUM(Kasontvangsten[Lesuur 9])</f>
        <v>219</v>
      </c>
      <c r="N12" s="57">
        <f>N6+SUM(Kasontvangsten[Lesuur 10])</f>
        <v>219</v>
      </c>
      <c r="O12" s="57">
        <f>O6+SUM(Kasontvangsten[Lesuur 11])</f>
        <v>219</v>
      </c>
      <c r="P12" s="57">
        <f>P6+SUM(Kasontvangsten[Lesuur 12])</f>
        <v>219</v>
      </c>
      <c r="Q12" s="26"/>
      <c r="R12" s="57">
        <f>R6+SUM(Kasontvangsten[Totaal])</f>
        <v>964</v>
      </c>
      <c r="S12" s="27"/>
    </row>
    <row r="13" spans="2:19" s="4" customFormat="1" ht="17.25" customHeight="1" x14ac:dyDescent="0.25">
      <c r="D13" s="42"/>
      <c r="E13" s="42"/>
      <c r="F13" s="42"/>
      <c r="G13" s="42"/>
      <c r="H13" s="42"/>
      <c r="I13" s="42"/>
      <c r="J13" s="42"/>
      <c r="K13" s="42"/>
      <c r="L13" s="42"/>
      <c r="M13" s="42"/>
      <c r="N13" s="42"/>
      <c r="O13" s="42"/>
      <c r="P13" s="42"/>
      <c r="R13" s="42"/>
      <c r="S13" s="42"/>
    </row>
    <row r="14" spans="2:19" ht="17.25" customHeight="1" thickBot="1" x14ac:dyDescent="0.3">
      <c r="B14" s="37" t="s">
        <v>9</v>
      </c>
      <c r="C14" s="6"/>
      <c r="D14" s="57">
        <f>D12-'Kasuitgaven (niet-W&amp;V)'!D12</f>
        <v>100</v>
      </c>
      <c r="E14" s="57">
        <f>E12-'Kasuitgaven (niet-W&amp;V)'!E12</f>
        <v>-175</v>
      </c>
      <c r="F14" s="57">
        <f>F12-'Kasuitgaven (niet-W&amp;V)'!F12</f>
        <v>-5</v>
      </c>
      <c r="G14" s="57">
        <f>G12-'Kasuitgaven (niet-W&amp;V)'!G12</f>
        <v>-51</v>
      </c>
      <c r="H14" s="57">
        <f>H12-'Kasuitgaven (niet-W&amp;V)'!H12</f>
        <v>174</v>
      </c>
      <c r="I14" s="57">
        <f>I12-'Kasuitgaven (niet-W&amp;V)'!I12</f>
        <v>219</v>
      </c>
      <c r="J14" s="57">
        <f>J12-'Kasuitgaven (niet-W&amp;V)'!J12</f>
        <v>219</v>
      </c>
      <c r="K14" s="57">
        <f>K12-'Kasuitgaven (niet-W&amp;V)'!K12</f>
        <v>219</v>
      </c>
      <c r="L14" s="57">
        <f>L12-'Kasuitgaven (niet-W&amp;V)'!L12</f>
        <v>219</v>
      </c>
      <c r="M14" s="57">
        <f>M12-'Kasuitgaven (niet-W&amp;V)'!M12</f>
        <v>219</v>
      </c>
      <c r="N14" s="57">
        <f>N12-'Kasuitgaven (niet-W&amp;V)'!N12</f>
        <v>219</v>
      </c>
      <c r="O14" s="57">
        <f>O12-'Kasuitgaven (niet-W&amp;V)'!O12</f>
        <v>219</v>
      </c>
      <c r="P14" s="57">
        <f>P12-'Kasuitgaven (niet-W&amp;V)'!P12</f>
        <v>219</v>
      </c>
      <c r="Q14" s="15"/>
      <c r="R14" s="57">
        <f>R12-'Kasuitgaven (niet-W&amp;V)'!R12</f>
        <v>338</v>
      </c>
      <c r="S14" s="25"/>
    </row>
  </sheetData>
  <mergeCells count="4">
    <mergeCell ref="B1:S1"/>
    <mergeCell ref="D7:P7"/>
    <mergeCell ref="S3:S4"/>
    <mergeCell ref="D2:P2"/>
  </mergeCells>
  <conditionalFormatting sqref="D6:P6 R6">
    <cfRule type="expression" dxfId="5" priority="3">
      <formula>D6&lt;0</formula>
    </cfRule>
  </conditionalFormatting>
  <conditionalFormatting sqref="D14:P14 R14">
    <cfRule type="expression" dxfId="4" priority="2">
      <formula>D14&lt;0</formula>
    </cfRule>
  </conditionalFormatting>
  <conditionalFormatting sqref="D12:P12 R12">
    <cfRule type="expression" dxfId="3" priority="1">
      <formula>D12&lt;0</formula>
    </cfRule>
  </conditionalFormatting>
  <dataValidations xWindow="169" yWindow="488" count="18">
    <dataValidation allowBlank="1" showInputMessage="1" showErrorMessage="1" prompt="Maak een cashflowoverzicht in deze werkmap. Voer de datum in cel B4 in, start geschatte kassaldo in D6 en details in de tabel kassabonnen die begint in cel B8 in dit werkblad" sqref="A1" xr:uid="{00000000-0002-0000-0000-000000000000}"/>
    <dataValidation allowBlank="1" showInputMessage="1" showErrorMessage="1" prompt="De titel van dit werkblad staat in deze cel en labels van Pre-startup geschat in cel D3 en D4 en totaal item geschat in R3 en R4" sqref="B1:S1" xr:uid="{00000000-0002-0000-0000-000001000000}"/>
    <dataValidation allowBlank="1" showInputMessage="1" showErrorMessage="1" prompt="Prestartup geschatte label staat in deze en de cel hieronder" sqref="D3" xr:uid="{00000000-0002-0000-0000-000002000000}"/>
    <dataValidation allowBlank="1" showInputMessage="1" showErrorMessage="1" prompt="Voer de startdatum van het boekjaar in de onderstaande cel in. Maanden worden automatisch bijgewerkt in cellen E3 tot en met P3 en datums in cellen E4 tot en met P4" sqref="B3" xr:uid="{00000000-0002-0000-0000-000003000000}"/>
    <dataValidation allowBlank="1" showInputMessage="1" showErrorMessage="1" prompt="Voer in deze cel de begindatum van het fiscale jaar in" sqref="B4" xr:uid="{00000000-0002-0000-0000-000004000000}"/>
    <dataValidation allowBlank="1" showInputMessage="1" showErrorMessage="1" prompt="Automatisch bijgewerkte maand staat hier en in de cellen rechts" sqref="E3" xr:uid="{00000000-0002-0000-0000-000005000000}"/>
    <dataValidation allowBlank="1" showInputMessage="1" showErrorMessage="1" prompt="Automatisch bijgewerkt datum staat hier en in de cellen rechts" sqref="E4" xr:uid="{00000000-0002-0000-0000-000006000000}"/>
    <dataValidation allowBlank="1" showInputMessage="1" showErrorMessage="1" prompt="Voer kassaldo aan het begin van de maand in voor Pre-startup Geschat in deze cel. De bedragen in de cellen rechts wordt automatisch berekend" sqref="D6" xr:uid="{00000000-0002-0000-0000-000007000000}"/>
    <dataValidation allowBlank="1" showInputMessage="1" showErrorMessage="1" prompt="Kassaldo aan het begin van de maand wordt hier automatisch in berekend en in de cellen rechts. Vlagpictogram wordt automatisch bijgewerkt voor negatieve waarde" sqref="E6" xr:uid="{00000000-0002-0000-0000-000008000000}"/>
    <dataValidation allowBlank="1" showInputMessage="1" showErrorMessage="1" prompt="Voer de labels voor kassabonnen in onderstaande tabelkolom in of wijzig deze." sqref="B7" xr:uid="{00000000-0002-0000-0000-000009000000}"/>
    <dataValidation allowBlank="1" showInputMessage="1" showErrorMessage="1" prompt="Totaal contant beschikbaar vóór uitbetaling wordt voor elke maand automatisch berekend in cellen aan de rechterkant. Vlagpictogram wordt automatisch bijgewerkt voor negatieve waarde" sqref="B12" xr:uid="{00000000-0002-0000-0000-00000A000000}"/>
    <dataValidation allowBlank="1" showInputMessage="1" showErrorMessage="1" prompt="Kassaldo aan het eind van de maand wordt voor elke maand automatisch berekend in de cellen rechts. Vlagpictogram wordt automatisch bijgewerkt voor negatieve waarde" sqref="B14" xr:uid="{00000000-0002-0000-0000-00000B000000}"/>
    <dataValidation allowBlank="1" showInputMessage="1" showErrorMessage="1" prompt="Totale Item (EST) wordt automatisch bijgewerkt in de cel onder" sqref="R4" xr:uid="{00000000-0002-0000-0000-00000C000000}"/>
    <dataValidation allowBlank="1" showInputMessage="1" showErrorMessage="1" prompt="Totale Item (EST) wordt automatisch bijgewerkt in deze cel en een trendlijn in de cel rechts" sqref="R6" xr:uid="{00000000-0002-0000-0000-00000D000000}"/>
    <dataValidation allowBlank="1" showInputMessage="1" showErrorMessage="1" prompt="Voer het bedrag voor elke maand in de kolommen rechts in. Totaal contanten beschikbaar vóór uitbetaling en contante positie aan het einde van de maand worden automatisch berekend in cellen onder de tabel" sqref="D7:P7" xr:uid="{00000000-0002-0000-0000-00000E000000}"/>
    <dataValidation allowBlank="1" showInputMessage="1" showErrorMessage="1" prompt="Totale Item (EST) wordt automatisch bijgewerkt in de cellen hieronder en een trendlijn in de cel rechts" sqref="R7" xr:uid="{00000000-0002-0000-0000-00000F000000}"/>
    <dataValidation allowBlank="1" showInputMessage="1" showErrorMessage="1" prompt="Totale Item (EST) wordt automatisch bijgewerkt in cel R6" sqref="R3" xr:uid="{00000000-0002-0000-0000-000010000000}"/>
    <dataValidation allowBlank="1" showInputMessage="1" showErrorMessage="1" prompt="Voer kassaldo aan het begin van de maand in voor Pre Startup Geschat in cel D6" sqref="B6" xr:uid="{00000000-0002-0000-0000-000011000000}"/>
  </dataValidations>
  <printOptions horizontalCentered="1" verticalCentered="1"/>
  <pageMargins left="0.5" right="0.5" top="0.5" bottom="0.5" header="0.3" footer="0.3"/>
  <pageSetup paperSize="9" scale="5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D6:P6 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D12:P12 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00000000-0003-0000-0000-000000000000}">
          <x14:colorSeries theme="0" tint="-0.34998626667073579"/>
          <x14:colorNegative theme="9"/>
          <x14:colorAxis rgb="FF000000"/>
          <x14:colorMarkers theme="9"/>
          <x14:colorFirst theme="4"/>
          <x14:colorLast theme="5"/>
          <x14:colorHigh theme="6"/>
          <x14:colorLow theme="7"/>
          <x14:sparklines>
            <x14:sparkline>
              <xm:f>Kasontvangsten!D14:P14</xm:f>
              <xm:sqref>S14</xm:sqref>
            </x14:sparkline>
            <x14:sparkline>
              <xm:f>Kasontvangsten!D12:P12</xm:f>
              <xm:sqref>S12</xm:sqref>
            </x14:sparkline>
            <x14:sparkline>
              <xm:f>Kasontvangsten!D6:P6</xm:f>
              <xm:sqref>S6</xm:sqref>
            </x14:sparkline>
            <x14:sparkline>
              <xm:f>Kasontvangsten!D11:P11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S27"/>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45" customWidth="1"/>
    <col min="3" max="3" width="3" customWidth="1"/>
    <col min="4" max="4" width="15.5703125" customWidth="1"/>
    <col min="5" max="16" width="12.28515625" customWidth="1"/>
    <col min="17" max="17" width="3" style="16" customWidth="1"/>
    <col min="18" max="18" width="18.42578125" customWidth="1"/>
  </cols>
  <sheetData>
    <row r="1" spans="2:19" ht="42" customHeight="1" thickBot="1" x14ac:dyDescent="0.6">
      <c r="B1" s="43" t="s">
        <v>0</v>
      </c>
      <c r="C1" s="43"/>
      <c r="D1" s="43"/>
      <c r="E1" s="43"/>
      <c r="F1" s="43"/>
      <c r="G1" s="43"/>
      <c r="H1" s="43"/>
      <c r="I1" s="43"/>
      <c r="J1" s="43"/>
      <c r="K1" s="43"/>
      <c r="L1" s="43"/>
      <c r="M1" s="43"/>
      <c r="N1" s="43"/>
      <c r="O1" s="43"/>
      <c r="P1" s="43"/>
      <c r="Q1" s="43"/>
      <c r="R1" s="43"/>
      <c r="S1" s="43"/>
    </row>
    <row r="2" spans="2:19" ht="22.5" customHeight="1" thickTop="1" x14ac:dyDescent="0.25">
      <c r="Q2" s="11"/>
    </row>
    <row r="3" spans="2:19" ht="30" customHeight="1" x14ac:dyDescent="0.3">
      <c r="B3" s="10" t="s">
        <v>1</v>
      </c>
      <c r="D3" s="47" t="s">
        <v>10</v>
      </c>
      <c r="E3" s="53" t="str">
        <f ca="1">UPPER(TEXT(FiscalYearStartDate,"mmm"))</f>
        <v>JUL</v>
      </c>
      <c r="F3" s="53" t="str">
        <f ca="1">UPPER(TEXT(EOMONTH(FiscalYearStartDate,1),"mmm"))</f>
        <v>AUG</v>
      </c>
      <c r="G3" s="53" t="str">
        <f ca="1">UPPER(TEXT(EOMONTH(FiscalYearStartDate,2),"mmm"))</f>
        <v>SEP</v>
      </c>
      <c r="H3" s="53" t="str">
        <f ca="1">UPPER(TEXT(EOMONTH(FiscalYearStartDate,3),"mmm"))</f>
        <v>OKT</v>
      </c>
      <c r="I3" s="53" t="str">
        <f ca="1">UPPER(TEXT(EOMONTH(FiscalYearStartDate,4),"mmm"))</f>
        <v>NOV</v>
      </c>
      <c r="J3" s="53" t="str">
        <f ca="1">UPPER(TEXT(EOMONTH(FiscalYearStartDate,5),"mmm"))</f>
        <v>DEC</v>
      </c>
      <c r="K3" s="53" t="str">
        <f ca="1">UPPER(TEXT(EOMONTH(FiscalYearStartDate,6),"mmm"))</f>
        <v>JAN</v>
      </c>
      <c r="L3" s="53" t="str">
        <f ca="1">UPPER(TEXT(EOMONTH(FiscalYearStartDate,7),"mmm"))</f>
        <v>FEB</v>
      </c>
      <c r="M3" s="53" t="str">
        <f ca="1">UPPER(TEXT(EOMONTH(FiscalYearStartDate,8),"mmm"))</f>
        <v>MRT</v>
      </c>
      <c r="N3" s="53" t="str">
        <f ca="1">UPPER(TEXT(EOMONTH(FiscalYearStartDate,9),"mmm"))</f>
        <v>APR</v>
      </c>
      <c r="O3" s="53" t="str">
        <f ca="1">UPPER(TEXT(EOMONTH(FiscalYearStartDate,10),"mmm"))</f>
        <v>MEI</v>
      </c>
      <c r="P3" s="53" t="str">
        <f ca="1">UPPER(TEXT(EOMONTH(FiscalYearStartDate,11),"mmm"))</f>
        <v>JUN</v>
      </c>
      <c r="Q3" s="21"/>
      <c r="R3" s="49" t="s">
        <v>7</v>
      </c>
      <c r="S3" s="1"/>
    </row>
    <row r="4" spans="2:19" s="18" customFormat="1" ht="16.5" customHeight="1" thickBot="1" x14ac:dyDescent="0.3">
      <c r="B4" s="51">
        <f ca="1">Kasontvangsten!FiscalYearStartDate</f>
        <v>43647</v>
      </c>
      <c r="D4" s="48" t="s">
        <v>11</v>
      </c>
      <c r="E4" s="52">
        <f ca="1">FiscalYearStartDate</f>
        <v>43647</v>
      </c>
      <c r="F4" s="52">
        <f t="shared" ref="F4" ca="1" si="0">EOMONTH(E4,0)+DAY(FiscalYearStartDate)</f>
        <v>43678</v>
      </c>
      <c r="G4" s="52">
        <f t="shared" ref="G4" ca="1" si="1">EOMONTH(F4,0)+DAY(FiscalYearStartDate)</f>
        <v>43709</v>
      </c>
      <c r="H4" s="52">
        <f t="shared" ref="H4" ca="1" si="2">EOMONTH(G4,0)+DAY(FiscalYearStartDate)</f>
        <v>43739</v>
      </c>
      <c r="I4" s="52">
        <f t="shared" ref="I4" ca="1" si="3">EOMONTH(H4,0)+DAY(FiscalYearStartDate)</f>
        <v>43770</v>
      </c>
      <c r="J4" s="52">
        <f t="shared" ref="J4" ca="1" si="4">EOMONTH(I4,0)+DAY(FiscalYearStartDate)</f>
        <v>43800</v>
      </c>
      <c r="K4" s="52">
        <f t="shared" ref="K4" ca="1" si="5">EOMONTH(J4,0)+DAY(FiscalYearStartDate)</f>
        <v>43831</v>
      </c>
      <c r="L4" s="52">
        <f t="shared" ref="L4" ca="1" si="6">EOMONTH(K4,0)+DAY(FiscalYearStartDate)</f>
        <v>43862</v>
      </c>
      <c r="M4" s="52">
        <f t="shared" ref="M4" ca="1" si="7">EOMONTH(L4,0)+DAY(FiscalYearStartDate)</f>
        <v>43891</v>
      </c>
      <c r="N4" s="52">
        <f t="shared" ref="N4" ca="1" si="8">EOMONTH(M4,0)+DAY(FiscalYearStartDate)</f>
        <v>43922</v>
      </c>
      <c r="O4" s="52">
        <f t="shared" ref="O4" ca="1" si="9">EOMONTH(N4,0)+DAY(FiscalYearStartDate)</f>
        <v>43952</v>
      </c>
      <c r="P4" s="52">
        <f t="shared" ref="P4" ca="1" si="10">EOMONTH(O4,0)+DAY(FiscalYearStartDate)</f>
        <v>43983</v>
      </c>
      <c r="Q4" s="20"/>
      <c r="R4" s="47" t="s">
        <v>33</v>
      </c>
      <c r="S4" s="19"/>
    </row>
    <row r="5" spans="2:19" ht="17.25" customHeight="1" thickTop="1" x14ac:dyDescent="0.25">
      <c r="B5" s="2" t="s">
        <v>13</v>
      </c>
      <c r="C5" s="8"/>
      <c r="Q5" s="12"/>
    </row>
    <row r="6" spans="2:19" ht="17.25" customHeight="1" x14ac:dyDescent="0.25">
      <c r="B6" s="24" t="s">
        <v>14</v>
      </c>
      <c r="C6" s="8"/>
      <c r="D6" s="58"/>
      <c r="E6" s="58">
        <v>400</v>
      </c>
      <c r="F6" s="58"/>
      <c r="G6" s="58">
        <v>226</v>
      </c>
      <c r="H6" s="58"/>
      <c r="I6" s="58"/>
      <c r="J6" s="58"/>
      <c r="K6" s="58"/>
      <c r="L6" s="58"/>
      <c r="M6" s="58"/>
      <c r="N6" s="58"/>
      <c r="O6" s="58"/>
      <c r="P6" s="58"/>
      <c r="Q6" s="38"/>
      <c r="R6" s="60">
        <f>SUM(Kasuitgaven[[#This Row],[Lesuur 0]:[Lesuur 12]])</f>
        <v>626</v>
      </c>
      <c r="S6" s="33"/>
    </row>
    <row r="7" spans="2:19" ht="17.25" customHeight="1" x14ac:dyDescent="0.25">
      <c r="B7" s="24" t="s">
        <v>15</v>
      </c>
      <c r="C7" s="8"/>
      <c r="D7" s="58"/>
      <c r="E7" s="58"/>
      <c r="F7" s="58"/>
      <c r="G7" s="58"/>
      <c r="H7" s="58"/>
      <c r="I7" s="58"/>
      <c r="J7" s="58"/>
      <c r="K7" s="58"/>
      <c r="L7" s="58"/>
      <c r="M7" s="58"/>
      <c r="N7" s="58"/>
      <c r="O7" s="58"/>
      <c r="P7" s="58"/>
      <c r="Q7" s="38"/>
      <c r="R7" s="60">
        <f>SUM(Kasuitgaven[[#This Row],[Lesuur 0]:[Lesuur 12]])</f>
        <v>0</v>
      </c>
      <c r="S7" s="33"/>
    </row>
    <row r="8" spans="2:19" ht="17.25" customHeight="1" x14ac:dyDescent="0.25">
      <c r="B8" s="24" t="s">
        <v>15</v>
      </c>
      <c r="C8" s="8"/>
      <c r="D8" s="58"/>
      <c r="E8" s="58"/>
      <c r="F8" s="58"/>
      <c r="G8" s="58"/>
      <c r="H8" s="58"/>
      <c r="I8" s="58"/>
      <c r="J8" s="58"/>
      <c r="K8" s="58"/>
      <c r="L8" s="58"/>
      <c r="M8" s="58"/>
      <c r="N8" s="58"/>
      <c r="O8" s="58"/>
      <c r="P8" s="58"/>
      <c r="Q8" s="38"/>
      <c r="R8" s="60">
        <f>SUM(Kasuitgaven[[#This Row],[Lesuur 0]:[Lesuur 12]])</f>
        <v>0</v>
      </c>
      <c r="S8" s="33"/>
    </row>
    <row r="9" spans="2:19" ht="17.25" customHeight="1" x14ac:dyDescent="0.25">
      <c r="B9" s="24" t="s">
        <v>16</v>
      </c>
      <c r="C9" s="8"/>
      <c r="D9" s="58"/>
      <c r="E9" s="58"/>
      <c r="F9" s="58"/>
      <c r="G9" s="58"/>
      <c r="H9" s="58"/>
      <c r="I9" s="58"/>
      <c r="J9" s="58"/>
      <c r="K9" s="58"/>
      <c r="L9" s="58"/>
      <c r="M9" s="58"/>
      <c r="N9" s="58"/>
      <c r="O9" s="58"/>
      <c r="P9" s="58"/>
      <c r="Q9" s="38"/>
      <c r="R9" s="60">
        <f>SUM(Kasuitgaven[[#This Row],[Lesuur 0]:[Lesuur 12]])</f>
        <v>0</v>
      </c>
      <c r="S9" s="33"/>
    </row>
    <row r="10" spans="2:19" ht="17.25" customHeight="1" x14ac:dyDescent="0.25">
      <c r="B10" s="24" t="s">
        <v>17</v>
      </c>
      <c r="C10" s="8"/>
      <c r="D10" s="58"/>
      <c r="E10" s="58"/>
      <c r="F10" s="58"/>
      <c r="G10" s="58"/>
      <c r="H10" s="58"/>
      <c r="I10" s="58"/>
      <c r="J10" s="58"/>
      <c r="K10" s="58"/>
      <c r="L10" s="58"/>
      <c r="M10" s="58"/>
      <c r="N10" s="58"/>
      <c r="O10" s="58"/>
      <c r="P10" s="58"/>
      <c r="Q10" s="38"/>
      <c r="R10" s="60">
        <f>SUM(Kasuitgaven[[#This Row],[Lesuur 0]:[Lesuur 12]])</f>
        <v>0</v>
      </c>
      <c r="S10" s="33"/>
    </row>
    <row r="11" spans="2:19" ht="17.25" customHeight="1" x14ac:dyDescent="0.25">
      <c r="B11" s="24" t="s">
        <v>18</v>
      </c>
      <c r="C11" s="8"/>
      <c r="D11" s="58"/>
      <c r="E11" s="58"/>
      <c r="F11" s="58"/>
      <c r="G11" s="58"/>
      <c r="H11" s="58"/>
      <c r="I11" s="58"/>
      <c r="J11" s="58"/>
      <c r="K11" s="58"/>
      <c r="L11" s="58"/>
      <c r="M11" s="58"/>
      <c r="N11" s="58"/>
      <c r="O11" s="58"/>
      <c r="P11" s="58"/>
      <c r="Q11" s="38"/>
      <c r="R11" s="60">
        <f>SUM(Kasuitgaven[[#This Row],[Lesuur 0]:[Lesuur 12]])</f>
        <v>0</v>
      </c>
      <c r="S11" s="33"/>
    </row>
    <row r="12" spans="2:19" ht="17.25" customHeight="1" x14ac:dyDescent="0.25">
      <c r="B12" s="24" t="s">
        <v>19</v>
      </c>
      <c r="C12" s="8"/>
      <c r="D12" s="58"/>
      <c r="E12" s="58"/>
      <c r="F12" s="58"/>
      <c r="G12" s="58"/>
      <c r="H12" s="58"/>
      <c r="I12" s="58"/>
      <c r="J12" s="58"/>
      <c r="K12" s="58"/>
      <c r="L12" s="58"/>
      <c r="M12" s="58"/>
      <c r="N12" s="58"/>
      <c r="O12" s="58"/>
      <c r="P12" s="58"/>
      <c r="Q12" s="38"/>
      <c r="R12" s="60">
        <f>SUM(Kasuitgaven[[#This Row],[Lesuur 0]:[Lesuur 12]])</f>
        <v>0</v>
      </c>
      <c r="S12" s="33"/>
    </row>
    <row r="13" spans="2:19" ht="17.25" customHeight="1" x14ac:dyDescent="0.25">
      <c r="B13" s="24" t="s">
        <v>20</v>
      </c>
      <c r="C13" s="8"/>
      <c r="D13" s="58"/>
      <c r="E13" s="58"/>
      <c r="F13" s="58"/>
      <c r="G13" s="58"/>
      <c r="H13" s="58"/>
      <c r="I13" s="58"/>
      <c r="J13" s="58"/>
      <c r="K13" s="58"/>
      <c r="L13" s="58"/>
      <c r="M13" s="58"/>
      <c r="N13" s="58"/>
      <c r="O13" s="58"/>
      <c r="P13" s="58"/>
      <c r="Q13" s="38"/>
      <c r="R13" s="60">
        <f>SUM(Kasuitgaven[[#This Row],[Lesuur 0]:[Lesuur 12]])</f>
        <v>0</v>
      </c>
      <c r="S13" s="33"/>
    </row>
    <row r="14" spans="2:19" ht="17.25" customHeight="1" x14ac:dyDescent="0.25">
      <c r="B14" s="24" t="s">
        <v>21</v>
      </c>
      <c r="C14" s="8"/>
      <c r="D14" s="58"/>
      <c r="E14" s="58"/>
      <c r="F14" s="58"/>
      <c r="G14" s="58"/>
      <c r="H14" s="58"/>
      <c r="I14" s="58"/>
      <c r="J14" s="58"/>
      <c r="K14" s="58"/>
      <c r="L14" s="58"/>
      <c r="M14" s="58"/>
      <c r="N14" s="58"/>
      <c r="O14" s="58"/>
      <c r="P14" s="58"/>
      <c r="Q14" s="38"/>
      <c r="R14" s="60">
        <f>SUM(Kasuitgaven[[#This Row],[Lesuur 0]:[Lesuur 12]])</f>
        <v>0</v>
      </c>
      <c r="S14" s="33"/>
    </row>
    <row r="15" spans="2:19" ht="17.25" customHeight="1" x14ac:dyDescent="0.25">
      <c r="B15" s="24" t="s">
        <v>22</v>
      </c>
      <c r="C15" s="8"/>
      <c r="D15" s="58"/>
      <c r="E15" s="58"/>
      <c r="F15" s="58"/>
      <c r="G15" s="58"/>
      <c r="H15" s="58"/>
      <c r="I15" s="58"/>
      <c r="J15" s="58"/>
      <c r="K15" s="58"/>
      <c r="L15" s="58"/>
      <c r="M15" s="58"/>
      <c r="N15" s="58"/>
      <c r="O15" s="58"/>
      <c r="P15" s="58"/>
      <c r="Q15" s="38"/>
      <c r="R15" s="60">
        <f>SUM(Kasuitgaven[[#This Row],[Lesuur 0]:[Lesuur 12]])</f>
        <v>0</v>
      </c>
      <c r="S15" s="33"/>
    </row>
    <row r="16" spans="2:19" ht="17.25" customHeight="1" x14ac:dyDescent="0.25">
      <c r="B16" s="24" t="s">
        <v>23</v>
      </c>
      <c r="C16" s="8"/>
      <c r="D16" s="58"/>
      <c r="E16" s="58"/>
      <c r="F16" s="58"/>
      <c r="G16" s="58"/>
      <c r="H16" s="58"/>
      <c r="I16" s="58"/>
      <c r="J16" s="58"/>
      <c r="K16" s="58"/>
      <c r="L16" s="58"/>
      <c r="M16" s="58"/>
      <c r="N16" s="58"/>
      <c r="O16" s="58"/>
      <c r="P16" s="58"/>
      <c r="Q16" s="38"/>
      <c r="R16" s="60">
        <f>SUM(Kasuitgaven[[#This Row],[Lesuur 0]:[Lesuur 12]])</f>
        <v>0</v>
      </c>
      <c r="S16" s="33"/>
    </row>
    <row r="17" spans="2:19" ht="17.25" customHeight="1" x14ac:dyDescent="0.25">
      <c r="B17" s="24" t="s">
        <v>24</v>
      </c>
      <c r="C17" s="8"/>
      <c r="D17" s="58"/>
      <c r="E17" s="58"/>
      <c r="F17" s="58"/>
      <c r="G17" s="58"/>
      <c r="H17" s="58"/>
      <c r="I17" s="58"/>
      <c r="J17" s="58"/>
      <c r="K17" s="58"/>
      <c r="L17" s="58"/>
      <c r="M17" s="58"/>
      <c r="N17" s="58"/>
      <c r="O17" s="58"/>
      <c r="P17" s="58"/>
      <c r="Q17" s="38"/>
      <c r="R17" s="60">
        <f>SUM(Kasuitgaven[[#This Row],[Lesuur 0]:[Lesuur 12]])</f>
        <v>0</v>
      </c>
      <c r="S17" s="33"/>
    </row>
    <row r="18" spans="2:19" ht="17.25" customHeight="1" x14ac:dyDescent="0.25">
      <c r="B18" s="24" t="s">
        <v>25</v>
      </c>
      <c r="C18" s="8"/>
      <c r="D18" s="58"/>
      <c r="E18" s="58"/>
      <c r="F18" s="58"/>
      <c r="G18" s="58"/>
      <c r="H18" s="58"/>
      <c r="I18" s="58"/>
      <c r="J18" s="58"/>
      <c r="K18" s="58"/>
      <c r="L18" s="58"/>
      <c r="M18" s="58"/>
      <c r="N18" s="58"/>
      <c r="O18" s="58"/>
      <c r="P18" s="58"/>
      <c r="Q18" s="38"/>
      <c r="R18" s="60">
        <f>SUM(Kasuitgaven[[#This Row],[Lesuur 0]:[Lesuur 12]])</f>
        <v>0</v>
      </c>
      <c r="S18" s="33"/>
    </row>
    <row r="19" spans="2:19" ht="17.25" customHeight="1" x14ac:dyDescent="0.25">
      <c r="B19" s="24" t="s">
        <v>26</v>
      </c>
      <c r="C19" s="8"/>
      <c r="D19" s="58"/>
      <c r="E19" s="58"/>
      <c r="F19" s="58"/>
      <c r="G19" s="58"/>
      <c r="H19" s="58"/>
      <c r="I19" s="58"/>
      <c r="J19" s="58"/>
      <c r="K19" s="58"/>
      <c r="L19" s="58"/>
      <c r="M19" s="58"/>
      <c r="N19" s="58"/>
      <c r="O19" s="58"/>
      <c r="P19" s="58"/>
      <c r="Q19" s="38"/>
      <c r="R19" s="60">
        <f>SUM(Kasuitgaven[[#This Row],[Lesuur 0]:[Lesuur 12]])</f>
        <v>0</v>
      </c>
      <c r="S19" s="33"/>
    </row>
    <row r="20" spans="2:19" ht="17.25" customHeight="1" x14ac:dyDescent="0.25">
      <c r="B20" s="24" t="s">
        <v>27</v>
      </c>
      <c r="C20" s="8"/>
      <c r="D20" s="58"/>
      <c r="E20" s="58"/>
      <c r="F20" s="58"/>
      <c r="G20" s="58"/>
      <c r="H20" s="58"/>
      <c r="I20" s="58"/>
      <c r="J20" s="58"/>
      <c r="K20" s="58"/>
      <c r="L20" s="58"/>
      <c r="M20" s="58"/>
      <c r="N20" s="58"/>
      <c r="O20" s="58"/>
      <c r="P20" s="58"/>
      <c r="Q20" s="38"/>
      <c r="R20" s="60">
        <f>SUM(Kasuitgaven[[#This Row],[Lesuur 0]:[Lesuur 12]])</f>
        <v>0</v>
      </c>
      <c r="S20" s="33"/>
    </row>
    <row r="21" spans="2:19" ht="17.25" customHeight="1" x14ac:dyDescent="0.25">
      <c r="B21" s="24" t="s">
        <v>28</v>
      </c>
      <c r="C21" s="8"/>
      <c r="D21" s="58"/>
      <c r="E21" s="58"/>
      <c r="F21" s="58"/>
      <c r="G21" s="58"/>
      <c r="H21" s="58"/>
      <c r="I21" s="58"/>
      <c r="J21" s="58"/>
      <c r="K21" s="58"/>
      <c r="L21" s="58"/>
      <c r="M21" s="58"/>
      <c r="N21" s="58"/>
      <c r="O21" s="58"/>
      <c r="P21" s="58"/>
      <c r="Q21" s="38"/>
      <c r="R21" s="60">
        <f>SUM(Kasuitgaven[[#This Row],[Lesuur 0]:[Lesuur 12]])</f>
        <v>0</v>
      </c>
      <c r="S21" s="33"/>
    </row>
    <row r="22" spans="2:19" ht="17.25" customHeight="1" x14ac:dyDescent="0.25">
      <c r="B22" s="24" t="s">
        <v>29</v>
      </c>
      <c r="C22" s="8"/>
      <c r="D22" s="58"/>
      <c r="E22" s="58"/>
      <c r="F22" s="58"/>
      <c r="G22" s="58"/>
      <c r="H22" s="58"/>
      <c r="I22" s="58"/>
      <c r="J22" s="58"/>
      <c r="K22" s="58"/>
      <c r="L22" s="58"/>
      <c r="M22" s="58"/>
      <c r="N22" s="58"/>
      <c r="O22" s="58"/>
      <c r="P22" s="58"/>
      <c r="Q22" s="38"/>
      <c r="R22" s="60">
        <f>SUM(Kasuitgaven[[#This Row],[Lesuur 0]:[Lesuur 12]])</f>
        <v>0</v>
      </c>
      <c r="S22" s="33"/>
    </row>
    <row r="23" spans="2:19" ht="17.25" customHeight="1" x14ac:dyDescent="0.25">
      <c r="B23" s="24" t="s">
        <v>30</v>
      </c>
      <c r="C23" s="8"/>
      <c r="D23" s="58"/>
      <c r="E23" s="58"/>
      <c r="F23" s="58"/>
      <c r="G23" s="58"/>
      <c r="H23" s="58"/>
      <c r="I23" s="58"/>
      <c r="J23" s="58"/>
      <c r="K23" s="58"/>
      <c r="L23" s="58"/>
      <c r="M23" s="58"/>
      <c r="N23" s="58"/>
      <c r="O23" s="58"/>
      <c r="P23" s="58"/>
      <c r="Q23" s="38"/>
      <c r="R23" s="60">
        <f>SUM(Kasuitgaven[[#This Row],[Lesuur 0]:[Lesuur 12]])</f>
        <v>0</v>
      </c>
      <c r="S23" s="33"/>
    </row>
    <row r="24" spans="2:19" ht="17.25" customHeight="1" x14ac:dyDescent="0.25">
      <c r="B24" s="24" t="s">
        <v>31</v>
      </c>
      <c r="C24" s="8"/>
      <c r="D24" s="58"/>
      <c r="E24" s="58"/>
      <c r="F24" s="58"/>
      <c r="G24" s="58"/>
      <c r="H24" s="58"/>
      <c r="I24" s="58"/>
      <c r="J24" s="58"/>
      <c r="K24" s="58"/>
      <c r="L24" s="58"/>
      <c r="M24" s="58"/>
      <c r="N24" s="58"/>
      <c r="O24" s="58"/>
      <c r="P24" s="58"/>
      <c r="Q24" s="38"/>
      <c r="R24" s="60">
        <f>SUM(Kasuitgaven[[#This Row],[Lesuur 0]:[Lesuur 12]])</f>
        <v>0</v>
      </c>
      <c r="S24" s="33"/>
    </row>
    <row r="25" spans="2:19" ht="17.25" customHeight="1" x14ac:dyDescent="0.25">
      <c r="B25" s="24" t="s">
        <v>31</v>
      </c>
      <c r="C25" s="8"/>
      <c r="D25" s="58"/>
      <c r="E25" s="58"/>
      <c r="F25" s="58"/>
      <c r="G25" s="58"/>
      <c r="H25" s="58"/>
      <c r="I25" s="58"/>
      <c r="J25" s="58"/>
      <c r="K25" s="58"/>
      <c r="L25" s="58"/>
      <c r="M25" s="58"/>
      <c r="N25" s="58"/>
      <c r="O25" s="58"/>
      <c r="P25" s="58"/>
      <c r="Q25" s="38"/>
      <c r="R25" s="60">
        <f>SUM(Kasuitgaven[[#This Row],[Lesuur 0]:[Lesuur 12]])</f>
        <v>0</v>
      </c>
      <c r="S25" s="33"/>
    </row>
    <row r="26" spans="2:19" ht="17.25" customHeight="1" x14ac:dyDescent="0.25">
      <c r="B26" s="24" t="s">
        <v>32</v>
      </c>
      <c r="C26" s="8"/>
      <c r="D26" s="58"/>
      <c r="E26" s="58"/>
      <c r="F26" s="58"/>
      <c r="G26" s="58"/>
      <c r="H26" s="58"/>
      <c r="I26" s="58"/>
      <c r="J26" s="58"/>
      <c r="K26" s="58"/>
      <c r="L26" s="58"/>
      <c r="M26" s="58"/>
      <c r="N26" s="58"/>
      <c r="O26" s="58"/>
      <c r="P26" s="58"/>
      <c r="Q26" s="38"/>
      <c r="R26" s="60">
        <f>SUM(Kasuitgaven[[#This Row],[Lesuur 0]:[Lesuur 12]])</f>
        <v>0</v>
      </c>
      <c r="S26" s="33"/>
    </row>
    <row r="27" spans="2:19" ht="17.25" customHeight="1" x14ac:dyDescent="0.25">
      <c r="B27" s="3" t="s">
        <v>7</v>
      </c>
      <c r="C27" s="8"/>
      <c r="D27" s="59">
        <f>SUBTOTAL(109,Kasuitgaven[Lesuur 0])</f>
        <v>0</v>
      </c>
      <c r="E27" s="59">
        <f>SUBTOTAL(109,Kasuitgaven[Lesuur 1])</f>
        <v>400</v>
      </c>
      <c r="F27" s="59">
        <f>SUBTOTAL(109,Kasuitgaven[Lesuur 2])</f>
        <v>0</v>
      </c>
      <c r="G27" s="59">
        <f>SUBTOTAL(109,Kasuitgaven[Lesuur 3])</f>
        <v>226</v>
      </c>
      <c r="H27" s="59">
        <f>SUBTOTAL(109,Kasuitgaven[Lesuur 4])</f>
        <v>0</v>
      </c>
      <c r="I27" s="59">
        <f>SUBTOTAL(109,Kasuitgaven[Lesuur 5])</f>
        <v>0</v>
      </c>
      <c r="J27" s="59">
        <f>SUBTOTAL(109,Kasuitgaven[Lesuur 6])</f>
        <v>0</v>
      </c>
      <c r="K27" s="59">
        <f>SUBTOTAL(109,Kasuitgaven[Lesuur 7])</f>
        <v>0</v>
      </c>
      <c r="L27" s="59">
        <f>SUBTOTAL(109,Kasuitgaven[Lesuur 8])</f>
        <v>0</v>
      </c>
      <c r="M27" s="59">
        <f>SUBTOTAL(109,Kasuitgaven[Lesuur 9])</f>
        <v>0</v>
      </c>
      <c r="N27" s="59">
        <f>SUBTOTAL(109,Kasuitgaven[Lesuur 10])</f>
        <v>0</v>
      </c>
      <c r="O27" s="59">
        <f>SUBTOTAL(109,Kasuitgaven[Lesuur 11])</f>
        <v>0</v>
      </c>
      <c r="P27" s="59">
        <f>SUBTOTAL(109,Kasuitgaven[Lesuur 12])</f>
        <v>0</v>
      </c>
      <c r="Q27" s="13"/>
      <c r="R27" s="59">
        <f>SUBTOTAL(109,Kasuitgaven[Totaal])</f>
        <v>626</v>
      </c>
      <c r="S27" s="34"/>
    </row>
  </sheetData>
  <mergeCells count="1">
    <mergeCell ref="B1:S1"/>
  </mergeCells>
  <dataValidations count="9">
    <dataValidation allowBlank="1" showInputMessage="1" showErrorMessage="1" prompt="Maak een lijst met Kasuitbetalingen voor elke maand in de tabel Kasuitbetalingen, vanaf cel B6 in dit werkblad" sqref="A1" xr:uid="{00000000-0002-0000-0100-000000000000}"/>
    <dataValidation allowBlank="1" showInputMessage="1" showErrorMessage="1" prompt="De titel van dit werkblad staat in deze cel en labels van Pre-startup geschat in cel D3 en D4 en totaal item geschat in R3 en R4" sqref="B1:S1" xr:uid="{00000000-0002-0000-0100-000001000000}"/>
    <dataValidation allowBlank="1" showInputMessage="1" showErrorMessage="1" prompt="De begindatum van het fiscaal jaar wordt automatisch bijgewerkt in de cel hieronder" sqref="B3" xr:uid="{00000000-0002-0000-0100-000002000000}"/>
    <dataValidation allowBlank="1" showInputMessage="1" showErrorMessage="1" prompt="De begindatum van het fiscaal jaar wordt automatisch bijgewerkt in deze cel" sqref="B4" xr:uid="{00000000-0002-0000-0100-000003000000}"/>
    <dataValidation allowBlank="1" showInputMessage="1" showErrorMessage="1" prompt="Wijzig de labels voor kasuitbetalingen in onderstaande tabelkolom en voer in de tabel bedragen in voor Pre Startup en elk maandbedrag. Het totale geschatte artikel wordt automatisch berekend en de trendlijn wordt aan het einde bijgewerkt" sqref="B5" xr:uid="{00000000-0002-0000-0100-000004000000}"/>
    <dataValidation allowBlank="1" showInputMessage="1" showErrorMessage="1" prompt="Prestartup geschatte label staat in deze en de cel hieronder" sqref="D3" xr:uid="{00000000-0002-0000-0100-000005000000}"/>
    <dataValidation allowBlank="1" showInputMessage="1" showErrorMessage="1" prompt="Automatisch bijgewerkte maand staat hier en in de cellen rechts" sqref="E3" xr:uid="{00000000-0002-0000-0100-000006000000}"/>
    <dataValidation allowBlank="1" showInputMessage="1" showErrorMessage="1" prompt="Automatisch bijgewerkt datum staat hier en in de cellen rechts" sqref="E4" xr:uid="{00000000-0002-0000-0100-000007000000}"/>
    <dataValidation allowBlank="1" showInputMessage="1" showErrorMessage="1" prompt="Het label Total Item Geschat staat in deze en cel hieronder" sqref="R3" xr:uid="{00000000-0002-0000-0100-000008000000}"/>
  </dataValidations>
  <printOptions horizontalCentered="1" verticalCentered="1"/>
  <pageMargins left="0.5" right="0.5" top="0.5" bottom="0.5" header="0.3" footer="0.3"/>
  <pageSetup paperSize="9" scale="55"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100-000001000000}">
          <x14:colorSeries theme="0" tint="-0.34998626667073579"/>
          <x14:colorNegative theme="9"/>
          <x14:colorAxis rgb="FF000000"/>
          <x14:colorMarkers theme="9"/>
          <x14:colorFirst theme="4"/>
          <x14:colorLast theme="5"/>
          <x14:colorHigh theme="6"/>
          <x14:colorLow theme="7"/>
          <x14:sparklines>
            <x14:sparkline>
              <xm:f>Kasuitgaven!D27:P27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S14"/>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45" customWidth="1"/>
    <col min="3" max="3" width="3" customWidth="1"/>
    <col min="4" max="4" width="15.5703125" customWidth="1"/>
    <col min="5" max="16" width="12.28515625" customWidth="1"/>
    <col min="17" max="17" width="3" style="16" customWidth="1"/>
    <col min="18" max="18" width="18.42578125" customWidth="1"/>
  </cols>
  <sheetData>
    <row r="1" spans="2:19" ht="42" customHeight="1" thickBot="1" x14ac:dyDescent="0.6">
      <c r="B1" s="43" t="s">
        <v>0</v>
      </c>
      <c r="C1" s="43"/>
      <c r="D1" s="43"/>
      <c r="E1" s="43"/>
      <c r="F1" s="43"/>
      <c r="G1" s="43"/>
      <c r="H1" s="43"/>
      <c r="I1" s="43"/>
      <c r="J1" s="43"/>
      <c r="K1" s="43"/>
      <c r="L1" s="43"/>
      <c r="M1" s="43"/>
      <c r="N1" s="43"/>
      <c r="O1" s="43"/>
      <c r="P1" s="43"/>
      <c r="Q1" s="43"/>
      <c r="R1" s="43"/>
      <c r="S1" s="43"/>
    </row>
    <row r="2" spans="2:19" ht="22.5" customHeight="1" thickTop="1" x14ac:dyDescent="0.25">
      <c r="Q2" s="11"/>
    </row>
    <row r="3" spans="2:19" ht="30" customHeight="1" x14ac:dyDescent="0.3">
      <c r="B3" s="10" t="s">
        <v>1</v>
      </c>
      <c r="D3" s="47" t="s">
        <v>10</v>
      </c>
      <c r="E3" s="53" t="str">
        <f ca="1">UPPER(TEXT(FiscalYearStartDate,"mmm"))</f>
        <v>JUL</v>
      </c>
      <c r="F3" s="53" t="str">
        <f ca="1">UPPER(TEXT(EOMONTH(FiscalYearStartDate,1),"mmm"))</f>
        <v>AUG</v>
      </c>
      <c r="G3" s="53" t="str">
        <f ca="1">UPPER(TEXT(EOMONTH(FiscalYearStartDate,2),"mmm"))</f>
        <v>SEP</v>
      </c>
      <c r="H3" s="53" t="str">
        <f ca="1">UPPER(TEXT(EOMONTH(FiscalYearStartDate,3),"mmm"))</f>
        <v>OKT</v>
      </c>
      <c r="I3" s="53" t="str">
        <f ca="1">UPPER(TEXT(EOMONTH(FiscalYearStartDate,4),"mmm"))</f>
        <v>NOV</v>
      </c>
      <c r="J3" s="53" t="str">
        <f ca="1">UPPER(TEXT(EOMONTH(FiscalYearStartDate,5),"mmm"))</f>
        <v>DEC</v>
      </c>
      <c r="K3" s="53" t="str">
        <f ca="1">UPPER(TEXT(EOMONTH(FiscalYearStartDate,6),"mmm"))</f>
        <v>JAN</v>
      </c>
      <c r="L3" s="53" t="str">
        <f ca="1">UPPER(TEXT(EOMONTH(FiscalYearStartDate,7),"mmm"))</f>
        <v>FEB</v>
      </c>
      <c r="M3" s="53" t="str">
        <f ca="1">UPPER(TEXT(EOMONTH(FiscalYearStartDate,8),"mmm"))</f>
        <v>MRT</v>
      </c>
      <c r="N3" s="53" t="str">
        <f ca="1">UPPER(TEXT(EOMONTH(FiscalYearStartDate,9),"mmm"))</f>
        <v>APR</v>
      </c>
      <c r="O3" s="53" t="str">
        <f ca="1">UPPER(TEXT(EOMONTH(FiscalYearStartDate,10),"mmm"))</f>
        <v>MEI</v>
      </c>
      <c r="P3" s="53" t="str">
        <f ca="1">UPPER(TEXT(EOMONTH(FiscalYearStartDate,11),"mmm"))</f>
        <v>JUN</v>
      </c>
      <c r="Q3" s="21"/>
      <c r="R3" s="49" t="s">
        <v>7</v>
      </c>
      <c r="S3" s="1"/>
    </row>
    <row r="4" spans="2:19" s="18" customFormat="1" ht="16.5" customHeight="1" thickBot="1" x14ac:dyDescent="0.3">
      <c r="B4" s="51">
        <f ca="1">Kasontvangsten!FiscalYearStartDate</f>
        <v>43647</v>
      </c>
      <c r="D4" s="48" t="s">
        <v>11</v>
      </c>
      <c r="E4" s="52">
        <f ca="1">FiscalYearStartDate</f>
        <v>43647</v>
      </c>
      <c r="F4" s="52">
        <f t="shared" ref="F4" ca="1" si="0">EOMONTH(E4,0)+DAY(FiscalYearStartDate)</f>
        <v>43678</v>
      </c>
      <c r="G4" s="52">
        <f t="shared" ref="G4" ca="1" si="1">EOMONTH(F4,0)+DAY(FiscalYearStartDate)</f>
        <v>43709</v>
      </c>
      <c r="H4" s="52">
        <f t="shared" ref="H4" ca="1" si="2">EOMONTH(G4,0)+DAY(FiscalYearStartDate)</f>
        <v>43739</v>
      </c>
      <c r="I4" s="52">
        <f t="shared" ref="I4" ca="1" si="3">EOMONTH(H4,0)+DAY(FiscalYearStartDate)</f>
        <v>43770</v>
      </c>
      <c r="J4" s="52">
        <f t="shared" ref="J4" ca="1" si="4">EOMONTH(I4,0)+DAY(FiscalYearStartDate)</f>
        <v>43800</v>
      </c>
      <c r="K4" s="52">
        <f t="shared" ref="K4" ca="1" si="5">EOMONTH(J4,0)+DAY(FiscalYearStartDate)</f>
        <v>43831</v>
      </c>
      <c r="L4" s="52">
        <f t="shared" ref="L4" ca="1" si="6">EOMONTH(K4,0)+DAY(FiscalYearStartDate)</f>
        <v>43862</v>
      </c>
      <c r="M4" s="52">
        <f t="shared" ref="M4" ca="1" si="7">EOMONTH(L4,0)+DAY(FiscalYearStartDate)</f>
        <v>43891</v>
      </c>
      <c r="N4" s="52">
        <f t="shared" ref="N4" ca="1" si="8">EOMONTH(M4,0)+DAY(FiscalYearStartDate)</f>
        <v>43922</v>
      </c>
      <c r="O4" s="52">
        <f t="shared" ref="O4" ca="1" si="9">EOMONTH(N4,0)+DAY(FiscalYearStartDate)</f>
        <v>43952</v>
      </c>
      <c r="P4" s="52">
        <f t="shared" ref="P4" ca="1" si="10">EOMONTH(O4,0)+DAY(FiscalYearStartDate)</f>
        <v>43983</v>
      </c>
      <c r="Q4" s="20"/>
      <c r="R4" s="47" t="s">
        <v>33</v>
      </c>
      <c r="S4" s="19"/>
    </row>
    <row r="5" spans="2:19" s="5" customFormat="1" ht="17.25" customHeight="1" thickTop="1" x14ac:dyDescent="0.25">
      <c r="B5" s="2" t="s">
        <v>34</v>
      </c>
      <c r="C5" s="6"/>
      <c r="D5"/>
      <c r="E5"/>
      <c r="F5"/>
      <c r="G5"/>
      <c r="H5"/>
      <c r="I5"/>
      <c r="J5"/>
      <c r="K5"/>
      <c r="L5"/>
      <c r="M5"/>
      <c r="N5"/>
      <c r="O5"/>
      <c r="P5"/>
      <c r="Q5" s="12"/>
      <c r="R5"/>
      <c r="S5"/>
    </row>
    <row r="6" spans="2:19" ht="17.25" customHeight="1" x14ac:dyDescent="0.25">
      <c r="B6" s="24" t="s">
        <v>35</v>
      </c>
      <c r="C6" s="8"/>
      <c r="D6" s="61"/>
      <c r="E6" s="61"/>
      <c r="F6" s="61"/>
      <c r="G6" s="61"/>
      <c r="H6" s="61"/>
      <c r="I6" s="61"/>
      <c r="J6" s="61"/>
      <c r="K6" s="61"/>
      <c r="L6" s="61"/>
      <c r="M6" s="61"/>
      <c r="N6" s="61"/>
      <c r="O6" s="61"/>
      <c r="P6" s="61"/>
      <c r="Q6" s="38"/>
      <c r="R6" s="60">
        <f>SUM(CashPaid[[#This Row],[Lesuur 0]:[Lesuur 12]])</f>
        <v>0</v>
      </c>
      <c r="S6" s="33"/>
    </row>
    <row r="7" spans="2:19" ht="17.25" customHeight="1" x14ac:dyDescent="0.25">
      <c r="B7" s="24" t="s">
        <v>36</v>
      </c>
      <c r="C7" s="8"/>
      <c r="D7" s="61"/>
      <c r="E7" s="61"/>
      <c r="F7" s="61"/>
      <c r="G7" s="61"/>
      <c r="H7" s="61"/>
      <c r="I7" s="61"/>
      <c r="J7" s="61"/>
      <c r="K7" s="61"/>
      <c r="L7" s="61"/>
      <c r="M7" s="61"/>
      <c r="N7" s="61"/>
      <c r="O7" s="61"/>
      <c r="P7" s="61"/>
      <c r="Q7" s="38"/>
      <c r="R7" s="60">
        <f>SUM(CashPaid[[#This Row],[Lesuur 0]:[Lesuur 12]])</f>
        <v>0</v>
      </c>
      <c r="S7" s="33"/>
    </row>
    <row r="8" spans="2:19" ht="17.25" customHeight="1" x14ac:dyDescent="0.25">
      <c r="B8" s="24" t="s">
        <v>37</v>
      </c>
      <c r="C8" s="8"/>
      <c r="D8" s="61"/>
      <c r="E8" s="61"/>
      <c r="F8" s="61"/>
      <c r="G8" s="61"/>
      <c r="H8" s="61"/>
      <c r="I8" s="61"/>
      <c r="J8" s="61"/>
      <c r="K8" s="61"/>
      <c r="L8" s="61"/>
      <c r="M8" s="61"/>
      <c r="N8" s="61"/>
      <c r="O8" s="61"/>
      <c r="P8" s="61"/>
      <c r="Q8" s="38"/>
      <c r="R8" s="60">
        <f>SUM(CashPaid[[#This Row],[Lesuur 0]:[Lesuur 12]])</f>
        <v>0</v>
      </c>
      <c r="S8" s="33"/>
    </row>
    <row r="9" spans="2:19" ht="17.25" customHeight="1" x14ac:dyDescent="0.25">
      <c r="B9" s="24" t="s">
        <v>38</v>
      </c>
      <c r="C9" s="8"/>
      <c r="D9" s="61"/>
      <c r="E9" s="61"/>
      <c r="F9" s="61"/>
      <c r="G9" s="61"/>
      <c r="H9" s="61"/>
      <c r="I9" s="61"/>
      <c r="J9" s="61"/>
      <c r="K9" s="61"/>
      <c r="L9" s="61"/>
      <c r="M9" s="61"/>
      <c r="N9" s="61"/>
      <c r="O9" s="61"/>
      <c r="P9" s="61"/>
      <c r="Q9" s="38"/>
      <c r="R9" s="60">
        <f>SUM(CashPaid[[#This Row],[Lesuur 0]:[Lesuur 12]])</f>
        <v>0</v>
      </c>
      <c r="S9" s="33"/>
    </row>
    <row r="10" spans="2:19" ht="17.25" customHeight="1" x14ac:dyDescent="0.25">
      <c r="B10" s="24" t="s">
        <v>39</v>
      </c>
      <c r="C10" s="8"/>
      <c r="D10" s="61"/>
      <c r="E10" s="61"/>
      <c r="F10" s="61"/>
      <c r="G10" s="61"/>
      <c r="H10" s="61"/>
      <c r="I10" s="61"/>
      <c r="J10" s="61"/>
      <c r="K10" s="61"/>
      <c r="L10" s="61"/>
      <c r="M10" s="61"/>
      <c r="N10" s="61"/>
      <c r="O10" s="61"/>
      <c r="P10" s="61"/>
      <c r="Q10" s="38"/>
      <c r="R10" s="60">
        <f>SUM(CashPaid[[#This Row],[Lesuur 0]:[Lesuur 12]])</f>
        <v>0</v>
      </c>
      <c r="S10" s="33"/>
    </row>
    <row r="11" spans="2:19" ht="17.25" customHeight="1" x14ac:dyDescent="0.25">
      <c r="B11" s="3" t="s">
        <v>7</v>
      </c>
      <c r="C11" s="8"/>
      <c r="D11" s="59">
        <f>SUBTOTAL(109,CashPaid[Lesuur 0])</f>
        <v>0</v>
      </c>
      <c r="E11" s="59">
        <f>SUBTOTAL(109,CashPaid[Lesuur 1])</f>
        <v>0</v>
      </c>
      <c r="F11" s="59">
        <f>SUBTOTAL(109,CashPaid[Lesuur 2])</f>
        <v>0</v>
      </c>
      <c r="G11" s="59">
        <f>SUBTOTAL(109,CashPaid[Lesuur 3])</f>
        <v>0</v>
      </c>
      <c r="H11" s="59">
        <f>SUBTOTAL(109,CashPaid[Lesuur 4])</f>
        <v>0</v>
      </c>
      <c r="I11" s="59">
        <f>SUBTOTAL(109,CashPaid[Lesuur 5])</f>
        <v>0</v>
      </c>
      <c r="J11" s="59">
        <f>SUBTOTAL(109,CashPaid[Lesuur 6])</f>
        <v>0</v>
      </c>
      <c r="K11" s="59">
        <f>SUBTOTAL(109,CashPaid[Lesuur 7])</f>
        <v>0</v>
      </c>
      <c r="L11" s="59">
        <f>SUBTOTAL(109,CashPaid[Lesuur 8])</f>
        <v>0</v>
      </c>
      <c r="M11" s="59">
        <f>SUBTOTAL(109,CashPaid[Lesuur 9])</f>
        <v>0</v>
      </c>
      <c r="N11" s="59">
        <f>SUBTOTAL(109,CashPaid[Lesuur 10])</f>
        <v>0</v>
      </c>
      <c r="O11" s="59">
        <f>SUBTOTAL(109,CashPaid[Lesuur 11])</f>
        <v>0</v>
      </c>
      <c r="P11" s="59">
        <f>SUBTOTAL(109,CashPaid[Lesuur 12])</f>
        <v>0</v>
      </c>
      <c r="Q11" s="14"/>
      <c r="R11" s="59">
        <f>SUBTOTAL(109,CashPaid[Totaal])</f>
        <v>0</v>
      </c>
      <c r="S11" s="35"/>
    </row>
    <row r="12" spans="2:19" ht="17.25" customHeight="1" thickBot="1" x14ac:dyDescent="0.3">
      <c r="B12" s="37" t="s">
        <v>40</v>
      </c>
      <c r="C12" s="6"/>
      <c r="D12" s="57">
        <f>SUM(Kasuitgaven[Lesuur 0],CashPaid[Lesuur 0])</f>
        <v>0</v>
      </c>
      <c r="E12" s="57">
        <f>SUM(Kasuitgaven[Lesuur 1],CashPaid[Lesuur 1])</f>
        <v>400</v>
      </c>
      <c r="F12" s="57">
        <f>SUM(Kasuitgaven[Lesuur 2],CashPaid[Lesuur 2])</f>
        <v>0</v>
      </c>
      <c r="G12" s="57">
        <f>SUM(Kasuitgaven[Lesuur 3],CashPaid[Lesuur 3])</f>
        <v>226</v>
      </c>
      <c r="H12" s="57">
        <f>SUM(Kasuitgaven[Lesuur 4],CashPaid[Lesuur 4])</f>
        <v>0</v>
      </c>
      <c r="I12" s="57">
        <f>SUM(Kasuitgaven[Lesuur 5],CashPaid[Lesuur 5])</f>
        <v>0</v>
      </c>
      <c r="J12" s="57">
        <f>SUM(Kasuitgaven[Lesuur 6],CashPaid[Lesuur 6])</f>
        <v>0</v>
      </c>
      <c r="K12" s="57">
        <f>SUM(Kasuitgaven[Lesuur 7],CashPaid[Lesuur 7])</f>
        <v>0</v>
      </c>
      <c r="L12" s="57">
        <f>SUM(Kasuitgaven[Lesuur 8],CashPaid[Lesuur 8])</f>
        <v>0</v>
      </c>
      <c r="M12" s="57">
        <f>SUM(Kasuitgaven[Lesuur 9],CashPaid[Lesuur 9])</f>
        <v>0</v>
      </c>
      <c r="N12" s="57">
        <f>SUM(Kasuitgaven[Lesuur 10],CashPaid[Lesuur 10])</f>
        <v>0</v>
      </c>
      <c r="O12" s="57">
        <f>SUM(Kasuitgaven[Lesuur 11],CashPaid[Lesuur 11])</f>
        <v>0</v>
      </c>
      <c r="P12" s="57">
        <f>SUM(Kasuitgaven[Lesuur 12],CashPaid[Lesuur 12])</f>
        <v>0</v>
      </c>
      <c r="Q12" s="15"/>
      <c r="R12" s="57">
        <f>SUM(Kasuitgaven[Totaal],CashPaid[Totaal])</f>
        <v>626</v>
      </c>
      <c r="S12" s="36"/>
    </row>
    <row r="13" spans="2:19" s="4" customFormat="1" ht="17.25" customHeight="1" x14ac:dyDescent="0.25"/>
    <row r="14" spans="2:19" ht="17.25" customHeight="1" x14ac:dyDescent="0.25">
      <c r="B14" s="4"/>
      <c r="C14" s="4"/>
      <c r="D14" s="4"/>
      <c r="E14" s="4"/>
      <c r="F14" s="4"/>
      <c r="G14" s="4"/>
      <c r="H14" s="4"/>
      <c r="I14" s="4"/>
      <c r="J14" s="4"/>
      <c r="K14" s="4"/>
      <c r="L14" s="4"/>
      <c r="M14" s="4"/>
      <c r="N14" s="4"/>
      <c r="O14" s="4"/>
      <c r="P14" s="4"/>
      <c r="Q14" s="4"/>
      <c r="R14" s="4"/>
      <c r="S14" s="4"/>
    </row>
  </sheetData>
  <mergeCells count="1">
    <mergeCell ref="B1:S1"/>
  </mergeCells>
  <dataValidations count="10">
    <dataValidation allowBlank="1" showInputMessage="1" showErrorMessage="1" prompt="Maak een lijst met Kasuitbetalingen - Niet Winst &amp; Verlies-artikelen voor elke maand in de tabel Kasuitbetalingen, vanaf cel B6 in dit werkblad" sqref="A1" xr:uid="{00000000-0002-0000-0200-000000000000}"/>
    <dataValidation allowBlank="1" showInputMessage="1" showErrorMessage="1" prompt="De titel van dit werkblad staat in deze cel en labels van Pre-startup geschat in cel D3 en D4 en totaal item geschat in R3 en R4" sqref="B1:S1" xr:uid="{00000000-0002-0000-0200-000001000000}"/>
    <dataValidation allowBlank="1" showInputMessage="1" showErrorMessage="1" prompt="De begindatum van het fiscaal jaar wordt automatisch bijgewerkt in de cel hieronder" sqref="B3" xr:uid="{00000000-0002-0000-0200-000002000000}"/>
    <dataValidation allowBlank="1" showInputMessage="1" showErrorMessage="1" prompt="De begindatum van het fiscaal jaar wordt automatisch bijgewerkt in deze cel" sqref="B4" xr:uid="{00000000-0002-0000-0200-000003000000}"/>
    <dataValidation allowBlank="1" showInputMessage="1" showErrorMessage="1" prompt="Wijzig de labels in onderstaande tabelkolom en voer in de tabel bedragen in voor Pre Startup en elke maand. Het totale geschatte artikel wordt automatisch berekend en de trendlijn wordt aan het einde bijgewerkt" sqref="B5" xr:uid="{00000000-0002-0000-0200-000004000000}"/>
    <dataValidation allowBlank="1" showInputMessage="1" showErrorMessage="1" prompt="Totaal kasuitbetalingen voor elke maand en trendlijn worden automatisch bijgewerkt in cellen rechts" sqref="B12" xr:uid="{00000000-0002-0000-0200-000005000000}"/>
    <dataValidation allowBlank="1" showInputMessage="1" showErrorMessage="1" prompt="Prestartup geschatte label staat in deze en de cel hieronder" sqref="D3" xr:uid="{00000000-0002-0000-0200-000006000000}"/>
    <dataValidation allowBlank="1" showInputMessage="1" showErrorMessage="1" prompt="Automatisch bijgewerkte maand staat hier en in de cellen rechts" sqref="E3" xr:uid="{00000000-0002-0000-0200-000007000000}"/>
    <dataValidation allowBlank="1" showInputMessage="1" showErrorMessage="1" prompt="Automatisch bijgewerkt datum staat hier en in de cellen rechts" sqref="E4" xr:uid="{00000000-0002-0000-0200-000008000000}"/>
    <dataValidation allowBlank="1" showInputMessage="1" showErrorMessage="1" prompt="Het label Total Item Geschat staat in deze en cel hieronder" sqref="R3" xr:uid="{00000000-0002-0000-0200-000009000000}"/>
  </dataValidations>
  <printOptions horizontalCentered="1" verticalCentered="1"/>
  <pageMargins left="0.5" right="0.5" top="0.5" bottom="0.5" header="0.3" footer="0.3"/>
  <pageSetup paperSize="9" scale="55"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200-000002000000}">
          <x14:colorSeries theme="0" tint="-0.34998626667073579"/>
          <x14:colorNegative theme="9"/>
          <x14:colorAxis rgb="FF000000"/>
          <x14:colorMarkers theme="9"/>
          <x14:colorFirst theme="4"/>
          <x14:colorLast theme="5"/>
          <x14:colorHigh theme="6"/>
          <x14:colorLow theme="7"/>
          <x14:sparklines>
            <x14:sparkline>
              <xm:f>'Kasuitgaven (niet-W&amp;V)'!D11:P11</xm:f>
              <xm:sqref>S11</xm:sqref>
            </x14:sparkline>
            <x14:sparkline>
              <xm:f>'Kasuitgaven (niet-W&amp;V)'!D12:P12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Kasontvangsten</vt:lpstr>
      <vt:lpstr>Kasuitgaven</vt:lpstr>
      <vt:lpstr>Kasuitgaven (niet-W&amp;V)</vt:lpstr>
      <vt:lpstr>Kasontvangsten!FiscalYearStartDate</vt:lpstr>
      <vt:lpstr>Kasuitgaven!FiscalYearStartDate</vt:lpstr>
      <vt:lpstr>'Kasuitgaven (niet-W&amp;V)'!FiscalYearStartDate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2018-03-27T13:04:53Z</dcterms:created>
  <dcterms:modified xsi:type="dcterms:W3CDTF">2019-05-23T01:55:49Z</dcterms:modified>
</cp:coreProperties>
</file>