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1_WAC Calendar_templates\04_Final_finish_template\NLD\"/>
    </mc:Choice>
  </mc:AlternateContent>
  <bookViews>
    <workbookView xWindow="0" yWindow="0" windowWidth="28800" windowHeight="12795" tabRatio="741"/>
  </bookViews>
  <sheets>
    <sheet name="jan" sheetId="1" r:id="rId1"/>
    <sheet name="feb" sheetId="6" r:id="rId2"/>
    <sheet name="mrt" sheetId="7" r:id="rId3"/>
    <sheet name="apr" sheetId="8" r:id="rId4"/>
    <sheet name="me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mei!$A$1:$N$33</definedName>
    <definedName name="_xlnm.Print_Area" localSheetId="2">mrt!$A$1:$N$33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AprZo1">DATE(Kalenderjaar,4,1)-WEEKDAY(DATE(Kalenderjaar,4,1))+1</definedName>
    <definedName name="AugZo1">DATE(Kalenderjaar,8,1)-WEEKDAY(DATE(Kalenderjaar,8,1))+1</definedName>
    <definedName name="DagenToewijzing" localSheetId="3">apr!$L$4:$L$33</definedName>
    <definedName name="DagenToewijzing" localSheetId="7">aug!$L$4:$L$33</definedName>
    <definedName name="DagenToewijzing" localSheetId="11">dec!$L$4:$L$33</definedName>
    <definedName name="DagenToewijzing" localSheetId="1">feb!$L$4:$L$33</definedName>
    <definedName name="DagenToewijzing" localSheetId="6">jul!$L$4:$L$33</definedName>
    <definedName name="DagenToewijzing" localSheetId="5">jun!$L$4:$L$33</definedName>
    <definedName name="DagenToewijzing" localSheetId="4">mei!$L$4:$L$33</definedName>
    <definedName name="DagenToewijzing" localSheetId="2">mrt!$L$4:$L$33</definedName>
    <definedName name="DagenToewijzing" localSheetId="10">nov!$L$4:$L$33</definedName>
    <definedName name="DagenToewijzing" localSheetId="9">okt!$L$4:$L$33</definedName>
    <definedName name="DagenToewijzing" localSheetId="8">sep!$L$4:$L$33</definedName>
    <definedName name="DagenToewijzing">jan!$L$4:$L$33</definedName>
    <definedName name="DecZo1">DATE(Kalenderjaar,12,1)-WEEKDAY(DATE(Kalenderjaar,12,1))+1</definedName>
    <definedName name="FebZo1">DATE(Kalenderjaar,2,1)-WEEKDAY(DATE(Kalenderjaar,2,1))+1</definedName>
    <definedName name="JanZo1">DATE(Kalenderjaar,1,1)-WEEKDAY(DATE(Kalenderjaar,1,1))+1</definedName>
    <definedName name="JulZo1">DATE(Kalenderjaar,7,1)-WEEKDAY(DATE(Kalenderjaar,7,1))+1</definedName>
    <definedName name="JunZo1">DATE(Kalenderjaar,6,1)-WEEKDAY(DATE(Kalenderjaar,6,1))+1</definedName>
    <definedName name="Kalenderjaar">jan!$N$2</definedName>
    <definedName name="MeiZo1">DATE(Kalenderjaar,5,1)-WEEKDAY(DATE(Kalenderjaar,5,1))+1</definedName>
    <definedName name="MrtZo1">DATE(Kalenderjaar,3,1)-WEEKDAY(DATE(Kalenderjaar,3,1))+1</definedName>
    <definedName name="NovZo1">DATE(Kalenderjaar,11,1)-WEEKDAY(DATE(Kalenderjaar,11,1))+1</definedName>
    <definedName name="OktZo1">DATE(Kalenderjaar,10,1)-WEEKDAY(DATE(Kalenderjaar,10,1))+1</definedName>
    <definedName name="SepZo1">DATE(Kalenderjaar,9,1)-WEEKDAY(DATE(Kalenderjaar,9,1))+1</definedName>
    <definedName name="TabelBelangrijkeDatums" localSheetId="3">apr!$L$4:$M$8</definedName>
    <definedName name="TabelBelangrijkeDatums" localSheetId="7">aug!$L$4:$M$8</definedName>
    <definedName name="TabelBelangrijkeDatums" localSheetId="11">dec!$L$4:$M$8</definedName>
    <definedName name="TabelBelangrijkeDatums" localSheetId="1">feb!$L$4:$M$8</definedName>
    <definedName name="TabelBelangrijkeDatums" localSheetId="6">jul!$L$4:$M$8</definedName>
    <definedName name="TabelBelangrijkeDatums" localSheetId="5">jun!$L$4:$M$8</definedName>
    <definedName name="TabelBelangrijkeDatums" localSheetId="4">mei!$L$4:$M$8</definedName>
    <definedName name="TabelBelangrijkeDatums" localSheetId="2">mrt!$L$4:$M$8</definedName>
    <definedName name="TabelBelangrijkeDatums" localSheetId="10">nov!$L$4:$M$8</definedName>
    <definedName name="TabelBelangrijkeDatums" localSheetId="9">okt!$L$4:$M$8</definedName>
    <definedName name="TabelBelangrijkeDatums" localSheetId="8">sep!$L$4:$M$8</definedName>
    <definedName name="TabelBelangrijkeDatums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<sst xmlns="http://schemas.openxmlformats.org/spreadsheetml/2006/main" count="555" uniqueCount="37">
  <si>
    <t>JAN</t>
  </si>
  <si>
    <t>WEEKPLANNING</t>
  </si>
  <si>
    <t>MA</t>
  </si>
  <si>
    <t>8:00</t>
  </si>
  <si>
    <t>Frans</t>
  </si>
  <si>
    <t>10:00</t>
  </si>
  <si>
    <t>Wiskunde</t>
  </si>
  <si>
    <t>14:00</t>
  </si>
  <si>
    <t>Engels</t>
  </si>
  <si>
    <t>M</t>
  </si>
  <si>
    <t>DI</t>
  </si>
  <si>
    <t>9:00</t>
  </si>
  <si>
    <t>Kunstgeschiedenis</t>
  </si>
  <si>
    <t>16:00</t>
  </si>
  <si>
    <t>Programmeren</t>
  </si>
  <si>
    <t>D</t>
  </si>
  <si>
    <t>W</t>
  </si>
  <si>
    <t>WO</t>
  </si>
  <si>
    <t>V</t>
  </si>
  <si>
    <t>DO</t>
  </si>
  <si>
    <t>Z</t>
  </si>
  <si>
    <t>VR</t>
  </si>
  <si>
    <t>HUISWERK</t>
  </si>
  <si>
    <t>Frans: Inleveren eerste papieren concept</t>
  </si>
  <si>
    <t>Kunstgeschiedenis: Test</t>
  </si>
  <si>
    <t>OKT</t>
  </si>
  <si>
    <t>NOV</t>
  </si>
  <si>
    <t>DEC</t>
  </si>
  <si>
    <t>FEB</t>
  </si>
  <si>
    <t>MRT</t>
  </si>
  <si>
    <t>APR</t>
  </si>
  <si>
    <t>MEI</t>
  </si>
  <si>
    <t>JUN</t>
  </si>
  <si>
    <t>JUL</t>
  </si>
  <si>
    <t>AUG</t>
  </si>
  <si>
    <t>SEP</t>
  </si>
  <si>
    <t>&lt; voer het kalenderjaar in N2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</si>
</sst>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7">
        <v>2015</v>
      </c>
      <c r="P2" s="32" t="s">
        <v>36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IF(DAY(JanZo1)=1,JanZo1-6,JanZo1+1)</f>
        <v>42002</v>
      </c>
      <c r="D4" s="10">
        <f>IF(DAY(JanZo1)=1,JanZo1-5,JanZo1+2)</f>
        <v>42003</v>
      </c>
      <c r="E4" s="10">
        <f>IF(DAY(JanZo1)=1,JanZo1-4,JanZo1+3)</f>
        <v>42004</v>
      </c>
      <c r="F4" s="10">
        <f>IF(DAY(JanZo1)=1,JanZo1-3,JanZo1+4)</f>
        <v>42005</v>
      </c>
      <c r="G4" s="10">
        <f>IF(DAY(JanZo1)=1,JanZo1-2,JanZo1+5)</f>
        <v>42006</v>
      </c>
      <c r="H4" s="10">
        <f>IF(DAY(JanZo1)=1,JanZo1-1,JanZo1+6)</f>
        <v>42007</v>
      </c>
      <c r="I4" s="10">
        <f>IF(DAY(JanZo1)=1,JanZo1,JanZo1+7)</f>
        <v>42008</v>
      </c>
      <c r="J4" s="5"/>
      <c r="K4" s="74" t="s">
        <v>2</v>
      </c>
      <c r="L4" s="16">
        <v>5</v>
      </c>
      <c r="M4" s="75" t="s">
        <v>23</v>
      </c>
      <c r="N4" s="76"/>
      <c r="P4" s="25"/>
    </row>
    <row r="5" spans="1:16" ht="18" customHeight="1" x14ac:dyDescent="0.2">
      <c r="A5" s="4"/>
      <c r="B5" s="26"/>
      <c r="C5" s="10">
        <f>IF(DAY(JanZo1)=1,JanZo1+1,JanZo1+8)</f>
        <v>42009</v>
      </c>
      <c r="D5" s="10">
        <f>IF(DAY(JanZo1)=1,JanZo1+2,JanZo1+9)</f>
        <v>42010</v>
      </c>
      <c r="E5" s="10">
        <f>IF(DAY(JanZo1)=1,JanZo1+3,JanZo1+10)</f>
        <v>42011</v>
      </c>
      <c r="F5" s="10">
        <f>IF(DAY(JanZo1)=1,JanZo1+4,JanZo1+11)</f>
        <v>42012</v>
      </c>
      <c r="G5" s="10">
        <f>IF(DAY(JanZo1)=1,JanZo1+5,JanZo1+12)</f>
        <v>42013</v>
      </c>
      <c r="H5" s="10">
        <f>IF(DAY(JanZo1)=1,JanZo1+6,JanZo1+13)</f>
        <v>42014</v>
      </c>
      <c r="I5" s="10">
        <f>IF(DAY(JanZo1)=1,JanZo1+7,JanZo1+14)</f>
        <v>42015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IF(DAY(JanZo1)=1,JanZo1+8,JanZo1+15)</f>
        <v>42016</v>
      </c>
      <c r="D6" s="10">
        <f>IF(DAY(JanZo1)=1,JanZo1+9,JanZo1+16)</f>
        <v>42017</v>
      </c>
      <c r="E6" s="10">
        <f>IF(DAY(JanZo1)=1,JanZo1+10,JanZo1+17)</f>
        <v>42018</v>
      </c>
      <c r="F6" s="10">
        <f>IF(DAY(JanZo1)=1,JanZo1+11,JanZo1+18)</f>
        <v>42019</v>
      </c>
      <c r="G6" s="10">
        <f>IF(DAY(JanZo1)=1,JanZo1+12,JanZo1+19)</f>
        <v>42020</v>
      </c>
      <c r="H6" s="10">
        <f>IF(DAY(JanZo1)=1,JanZo1+13,JanZo1+20)</f>
        <v>42021</v>
      </c>
      <c r="I6" s="10">
        <f>IF(DAY(JanZo1)=1,JanZo1+14,JanZo1+21)</f>
        <v>42022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IF(DAY(JanZo1)=1,JanZo1+15,JanZo1+22)</f>
        <v>42023</v>
      </c>
      <c r="D7" s="10">
        <f>IF(DAY(JanZo1)=1,JanZo1+16,JanZo1+23)</f>
        <v>42024</v>
      </c>
      <c r="E7" s="10">
        <f>IF(DAY(JanZo1)=1,JanZo1+17,JanZo1+24)</f>
        <v>42025</v>
      </c>
      <c r="F7" s="10">
        <f>IF(DAY(JanZo1)=1,JanZo1+18,JanZo1+25)</f>
        <v>42026</v>
      </c>
      <c r="G7" s="10">
        <f>IF(DAY(JanZo1)=1,JanZo1+19,JanZo1+26)</f>
        <v>42027</v>
      </c>
      <c r="H7" s="10">
        <f>IF(DAY(JanZo1)=1,JanZo1+20,JanZo1+27)</f>
        <v>42028</v>
      </c>
      <c r="I7" s="10">
        <f>IF(DAY(JanZo1)=1,JanZo1+21,JanZo1+28)</f>
        <v>42029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IF(DAY(JanZo1)=1,JanZo1+22,JanZo1+29)</f>
        <v>42030</v>
      </c>
      <c r="D8" s="10">
        <f>IF(DAY(JanZo1)=1,JanZo1+23,JanZo1+30)</f>
        <v>42031</v>
      </c>
      <c r="E8" s="10">
        <f>IF(DAY(JanZo1)=1,JanZo1+24,JanZo1+31)</f>
        <v>42032</v>
      </c>
      <c r="F8" s="10">
        <f>IF(DAY(JanZo1)=1,JanZo1+25,JanZo1+32)</f>
        <v>42033</v>
      </c>
      <c r="G8" s="10">
        <f>IF(DAY(JanZo1)=1,JanZo1+26,JanZo1+33)</f>
        <v>42034</v>
      </c>
      <c r="H8" s="10">
        <f>IF(DAY(JanZo1)=1,JanZo1+27,JanZo1+34)</f>
        <v>42035</v>
      </c>
      <c r="I8" s="10">
        <f>IF(DAY(JanZo1)=1,JanZo1+28,JanZo1+35)</f>
        <v>42036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IF(DAY(JanZo1)=1,JanZo1+29,JanZo1+36)</f>
        <v>42037</v>
      </c>
      <c r="D9" s="10">
        <f>IF(DAY(JanZo1)=1,JanZo1+30,JanZo1+37)</f>
        <v>42038</v>
      </c>
      <c r="E9" s="10">
        <f>IF(DAY(JanZo1)=1,JanZo1+31,JanZo1+38)</f>
        <v>42039</v>
      </c>
      <c r="F9" s="10">
        <f>IF(DAY(JanZo1)=1,JanZo1+32,JanZo1+39)</f>
        <v>42040</v>
      </c>
      <c r="G9" s="10">
        <f>IF(DAY(JanZo1)=1,JanZo1+33,JanZo1+40)</f>
        <v>42041</v>
      </c>
      <c r="H9" s="10">
        <f>IF(DAY(JanZo1)=1,JanZo1+34,JanZo1+41)</f>
        <v>42042</v>
      </c>
      <c r="I9" s="10">
        <f>IF(DAY(JanZo1)=1,JanZo1+35,JanZo1+42)</f>
        <v>42043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>
        <v>20</v>
      </c>
      <c r="M10" s="42" t="s">
        <v>24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VLOOKUP(DAY(C4),DagenToewijzing,1,FALSE)=DAY(C4)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25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IF(DAY(OktZo1)=1,OktZo1-6,OktZo1+1)</f>
        <v>42275</v>
      </c>
      <c r="D4" s="10">
        <f>IF(DAY(OktZo1)=1,OktZo1-5,OktZo1+2)</f>
        <v>42276</v>
      </c>
      <c r="E4" s="10">
        <f>IF(DAY(OktZo1)=1,OktZo1-4,OktZo1+3)</f>
        <v>42277</v>
      </c>
      <c r="F4" s="10">
        <f>IF(DAY(OktZo1)=1,OktZo1-3,OktZo1+4)</f>
        <v>42278</v>
      </c>
      <c r="G4" s="10">
        <f>IF(DAY(OktZo1)=1,OktZo1-2,OktZo1+5)</f>
        <v>42279</v>
      </c>
      <c r="H4" s="10">
        <f>IF(DAY(OktZo1)=1,OktZo1-1,OktZo1+6)</f>
        <v>42280</v>
      </c>
      <c r="I4" s="10">
        <f>IF(DAY(OktZo1)=1,OktZo1,OktZo1+7)</f>
        <v>42281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IF(DAY(OktZo1)=1,OktZo1+1,OktZo1+8)</f>
        <v>42282</v>
      </c>
      <c r="D5" s="10">
        <f>IF(DAY(OktZo1)=1,OktZo1+2,OktZo1+9)</f>
        <v>42283</v>
      </c>
      <c r="E5" s="10">
        <f>IF(DAY(OktZo1)=1,OktZo1+3,OktZo1+10)</f>
        <v>42284</v>
      </c>
      <c r="F5" s="10">
        <f>IF(DAY(OktZo1)=1,OktZo1+4,OktZo1+11)</f>
        <v>42285</v>
      </c>
      <c r="G5" s="10">
        <f>IF(DAY(OktZo1)=1,OktZo1+5,OktZo1+12)</f>
        <v>42286</v>
      </c>
      <c r="H5" s="10">
        <f>IF(DAY(OktZo1)=1,OktZo1+6,OktZo1+13)</f>
        <v>42287</v>
      </c>
      <c r="I5" s="10">
        <f>IF(DAY(OktZo1)=1,OktZo1+7,OktZo1+14)</f>
        <v>42288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IF(DAY(OktZo1)=1,OktZo1+8,OktZo1+15)</f>
        <v>42289</v>
      </c>
      <c r="D6" s="10">
        <f>IF(DAY(OktZo1)=1,OktZo1+9,OktZo1+16)</f>
        <v>42290</v>
      </c>
      <c r="E6" s="10">
        <f>IF(DAY(OktZo1)=1,OktZo1+10,OktZo1+17)</f>
        <v>42291</v>
      </c>
      <c r="F6" s="10">
        <f>IF(DAY(OktZo1)=1,OktZo1+11,OktZo1+18)</f>
        <v>42292</v>
      </c>
      <c r="G6" s="10">
        <f>IF(DAY(OktZo1)=1,OktZo1+12,OktZo1+19)</f>
        <v>42293</v>
      </c>
      <c r="H6" s="10">
        <f>IF(DAY(OktZo1)=1,OktZo1+13,OktZo1+20)</f>
        <v>42294</v>
      </c>
      <c r="I6" s="10">
        <f>IF(DAY(OktZo1)=1,OktZo1+14,OktZo1+21)</f>
        <v>42295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IF(DAY(OktZo1)=1,OktZo1+15,OktZo1+22)</f>
        <v>42296</v>
      </c>
      <c r="D7" s="10">
        <f>IF(DAY(OktZo1)=1,OktZo1+16,OktZo1+23)</f>
        <v>42297</v>
      </c>
      <c r="E7" s="10">
        <f>IF(DAY(OktZo1)=1,OktZo1+17,OktZo1+24)</f>
        <v>42298</v>
      </c>
      <c r="F7" s="10">
        <f>IF(DAY(OktZo1)=1,OktZo1+18,OktZo1+25)</f>
        <v>42299</v>
      </c>
      <c r="G7" s="10">
        <f>IF(DAY(OktZo1)=1,OktZo1+19,OktZo1+26)</f>
        <v>42300</v>
      </c>
      <c r="H7" s="10">
        <f>IF(DAY(OktZo1)=1,OktZo1+20,OktZo1+27)</f>
        <v>42301</v>
      </c>
      <c r="I7" s="10">
        <f>IF(DAY(OktZo1)=1,OktZo1+21,OktZo1+28)</f>
        <v>42302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IF(DAY(OktZo1)=1,OktZo1+22,OktZo1+29)</f>
        <v>42303</v>
      </c>
      <c r="D8" s="10">
        <f>IF(DAY(OktZo1)=1,OktZo1+23,OktZo1+30)</f>
        <v>42304</v>
      </c>
      <c r="E8" s="10">
        <f>IF(DAY(OktZo1)=1,OktZo1+24,OktZo1+31)</f>
        <v>42305</v>
      </c>
      <c r="F8" s="10">
        <f>IF(DAY(OktZo1)=1,OktZo1+25,OktZo1+32)</f>
        <v>42306</v>
      </c>
      <c r="G8" s="10">
        <f>IF(DAY(OktZo1)=1,OktZo1+26,OktZo1+33)</f>
        <v>42307</v>
      </c>
      <c r="H8" s="10">
        <f>IF(DAY(OktZo1)=1,OktZo1+27,OktZo1+34)</f>
        <v>42308</v>
      </c>
      <c r="I8" s="10">
        <f>IF(DAY(OktZo1)=1,OktZo1+28,OktZo1+35)</f>
        <v>42309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IF(DAY(OktZo1)=1,OktZo1+29,OktZo1+36)</f>
        <v>42310</v>
      </c>
      <c r="D9" s="10">
        <f>IF(DAY(OktZo1)=1,OktZo1+30,OktZo1+37)</f>
        <v>42311</v>
      </c>
      <c r="E9" s="10">
        <f>IF(DAY(OktZo1)=1,OktZo1+31,OktZo1+38)</f>
        <v>42312</v>
      </c>
      <c r="F9" s="10">
        <f>IF(DAY(OktZo1)=1,OktZo1+32,OktZo1+39)</f>
        <v>42313</v>
      </c>
      <c r="G9" s="10">
        <f>IF(DAY(OktZo1)=1,OktZo1+33,OktZo1+40)</f>
        <v>42314</v>
      </c>
      <c r="H9" s="10">
        <f>IF(DAY(OktZo1)=1,OktZo1+34,OktZo1+41)</f>
        <v>42315</v>
      </c>
      <c r="I9" s="10">
        <f>IF(DAY(OktZo1)=1,OktZo1+35,OktZo1+42)</f>
        <v>42316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VLOOKUP(DAY(C4),DagenToewijzing,1,FALSE)=DAY(C4)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26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IF(DAY(NovZo1)=1,NovZo1-6,NovZo1+1)</f>
        <v>42303</v>
      </c>
      <c r="D4" s="10">
        <f>IF(DAY(NovZo1)=1,NovZo1-5,NovZo1+2)</f>
        <v>42304</v>
      </c>
      <c r="E4" s="10">
        <f>IF(DAY(NovZo1)=1,NovZo1-4,NovZo1+3)</f>
        <v>42305</v>
      </c>
      <c r="F4" s="10">
        <f>IF(DAY(NovZo1)=1,NovZo1-3,NovZo1+4)</f>
        <v>42306</v>
      </c>
      <c r="G4" s="10">
        <f>IF(DAY(NovZo1)=1,NovZo1-2,NovZo1+5)</f>
        <v>42307</v>
      </c>
      <c r="H4" s="10">
        <f>IF(DAY(NovZo1)=1,NovZo1-1,NovZo1+6)</f>
        <v>42308</v>
      </c>
      <c r="I4" s="10">
        <f>IF(DAY(NovZo1)=1,NovZo1,NovZo1+7)</f>
        <v>42309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IF(DAY(NovZo1)=1,NovZo1+1,NovZo1+8)</f>
        <v>42310</v>
      </c>
      <c r="D5" s="10">
        <f>IF(DAY(NovZo1)=1,NovZo1+2,NovZo1+9)</f>
        <v>42311</v>
      </c>
      <c r="E5" s="10">
        <f>IF(DAY(NovZo1)=1,NovZo1+3,NovZo1+10)</f>
        <v>42312</v>
      </c>
      <c r="F5" s="10">
        <f>IF(DAY(NovZo1)=1,NovZo1+4,NovZo1+11)</f>
        <v>42313</v>
      </c>
      <c r="G5" s="10">
        <f>IF(DAY(NovZo1)=1,NovZo1+5,NovZo1+12)</f>
        <v>42314</v>
      </c>
      <c r="H5" s="10">
        <f>IF(DAY(NovZo1)=1,NovZo1+6,NovZo1+13)</f>
        <v>42315</v>
      </c>
      <c r="I5" s="10">
        <f>IF(DAY(NovZo1)=1,NovZo1+7,NovZo1+14)</f>
        <v>42316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IF(DAY(NovZo1)=1,NovZo1+8,NovZo1+15)</f>
        <v>42317</v>
      </c>
      <c r="D6" s="10">
        <f>IF(DAY(NovZo1)=1,NovZo1+9,NovZo1+16)</f>
        <v>42318</v>
      </c>
      <c r="E6" s="10">
        <f>IF(DAY(NovZo1)=1,NovZo1+10,NovZo1+17)</f>
        <v>42319</v>
      </c>
      <c r="F6" s="10">
        <f>IF(DAY(NovZo1)=1,NovZo1+11,NovZo1+18)</f>
        <v>42320</v>
      </c>
      <c r="G6" s="10">
        <f>IF(DAY(NovZo1)=1,NovZo1+12,NovZo1+19)</f>
        <v>42321</v>
      </c>
      <c r="H6" s="10">
        <f>IF(DAY(NovZo1)=1,NovZo1+13,NovZo1+20)</f>
        <v>42322</v>
      </c>
      <c r="I6" s="10">
        <f>IF(DAY(NovZo1)=1,NovZo1+14,NovZo1+21)</f>
        <v>42323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IF(DAY(NovZo1)=1,NovZo1+15,NovZo1+22)</f>
        <v>42324</v>
      </c>
      <c r="D7" s="10">
        <f>IF(DAY(NovZo1)=1,NovZo1+16,NovZo1+23)</f>
        <v>42325</v>
      </c>
      <c r="E7" s="10">
        <f>IF(DAY(NovZo1)=1,NovZo1+17,NovZo1+24)</f>
        <v>42326</v>
      </c>
      <c r="F7" s="10">
        <f>IF(DAY(NovZo1)=1,NovZo1+18,NovZo1+25)</f>
        <v>42327</v>
      </c>
      <c r="G7" s="10">
        <f>IF(DAY(NovZo1)=1,NovZo1+19,NovZo1+26)</f>
        <v>42328</v>
      </c>
      <c r="H7" s="10">
        <f>IF(DAY(NovZo1)=1,NovZo1+20,NovZo1+27)</f>
        <v>42329</v>
      </c>
      <c r="I7" s="10">
        <f>IF(DAY(NovZo1)=1,NovZo1+21,NovZo1+28)</f>
        <v>42330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IF(DAY(NovZo1)=1,NovZo1+22,NovZo1+29)</f>
        <v>42331</v>
      </c>
      <c r="D8" s="10">
        <f>IF(DAY(NovZo1)=1,NovZo1+23,NovZo1+30)</f>
        <v>42332</v>
      </c>
      <c r="E8" s="10">
        <f>IF(DAY(NovZo1)=1,NovZo1+24,NovZo1+31)</f>
        <v>42333</v>
      </c>
      <c r="F8" s="10">
        <f>IF(DAY(NovZo1)=1,NovZo1+25,NovZo1+32)</f>
        <v>42334</v>
      </c>
      <c r="G8" s="10">
        <f>IF(DAY(NovZo1)=1,NovZo1+26,NovZo1+33)</f>
        <v>42335</v>
      </c>
      <c r="H8" s="10">
        <f>IF(DAY(NovZo1)=1,NovZo1+27,NovZo1+34)</f>
        <v>42336</v>
      </c>
      <c r="I8" s="10">
        <f>IF(DAY(NovZo1)=1,NovZo1+28,NovZo1+35)</f>
        <v>42337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IF(DAY(NovZo1)=1,NovZo1+29,NovZo1+36)</f>
        <v>42338</v>
      </c>
      <c r="D9" s="10">
        <f>IF(DAY(NovZo1)=1,NovZo1+30,NovZo1+37)</f>
        <v>42339</v>
      </c>
      <c r="E9" s="10">
        <f>IF(DAY(NovZo1)=1,NovZo1+31,NovZo1+38)</f>
        <v>42340</v>
      </c>
      <c r="F9" s="10">
        <f>IF(DAY(NovZo1)=1,NovZo1+32,NovZo1+39)</f>
        <v>42341</v>
      </c>
      <c r="G9" s="10">
        <f>IF(DAY(NovZo1)=1,NovZo1+33,NovZo1+40)</f>
        <v>42342</v>
      </c>
      <c r="H9" s="10">
        <f>IF(DAY(NovZo1)=1,NovZo1+34,NovZo1+41)</f>
        <v>42343</v>
      </c>
      <c r="I9" s="10">
        <f>IF(DAY(NovZo1)=1,NovZo1+35,NovZo1+42)</f>
        <v>42344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VLOOKUP(DAY(C4),DagenToewijzing,1,FALSE)=DAY(C4)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27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IF(DAY(DecZo1)=1,DecZo1-6,DecZo1+1)</f>
        <v>42338</v>
      </c>
      <c r="D4" s="10">
        <f>IF(DAY(DecZo1)=1,DecZo1-5,DecZo1+2)</f>
        <v>42339</v>
      </c>
      <c r="E4" s="10">
        <f>IF(DAY(DecZo1)=1,DecZo1-4,DecZo1+3)</f>
        <v>42340</v>
      </c>
      <c r="F4" s="10">
        <f>IF(DAY(DecZo1)=1,DecZo1-3,DecZo1+4)</f>
        <v>42341</v>
      </c>
      <c r="G4" s="10">
        <f>IF(DAY(DecZo1)=1,DecZo1-2,DecZo1+5)</f>
        <v>42342</v>
      </c>
      <c r="H4" s="10">
        <f>IF(DAY(DecZo1)=1,DecZo1-1,DecZo1+6)</f>
        <v>42343</v>
      </c>
      <c r="I4" s="10">
        <f>IF(DAY(DecZo1)=1,DecZo1,DecZo1+7)</f>
        <v>42344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IF(DAY(DecZo1)=1,DecZo1+1,DecZo1+8)</f>
        <v>42345</v>
      </c>
      <c r="D5" s="10">
        <f>IF(DAY(DecZo1)=1,DecZo1+2,DecZo1+9)</f>
        <v>42346</v>
      </c>
      <c r="E5" s="10">
        <f>IF(DAY(DecZo1)=1,DecZo1+3,DecZo1+10)</f>
        <v>42347</v>
      </c>
      <c r="F5" s="10">
        <f>IF(DAY(DecZo1)=1,DecZo1+4,DecZo1+11)</f>
        <v>42348</v>
      </c>
      <c r="G5" s="10">
        <f>IF(DAY(DecZo1)=1,DecZo1+5,DecZo1+12)</f>
        <v>42349</v>
      </c>
      <c r="H5" s="10">
        <f>IF(DAY(DecZo1)=1,DecZo1+6,DecZo1+13)</f>
        <v>42350</v>
      </c>
      <c r="I5" s="10">
        <f>IF(DAY(DecZo1)=1,DecZo1+7,DecZo1+14)</f>
        <v>42351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IF(DAY(DecZo1)=1,DecZo1+8,DecZo1+15)</f>
        <v>42352</v>
      </c>
      <c r="D6" s="10">
        <f>IF(DAY(DecZo1)=1,DecZo1+9,DecZo1+16)</f>
        <v>42353</v>
      </c>
      <c r="E6" s="10">
        <f>IF(DAY(DecZo1)=1,DecZo1+10,DecZo1+17)</f>
        <v>42354</v>
      </c>
      <c r="F6" s="10">
        <f>IF(DAY(DecZo1)=1,DecZo1+11,DecZo1+18)</f>
        <v>42355</v>
      </c>
      <c r="G6" s="10">
        <f>IF(DAY(DecZo1)=1,DecZo1+12,DecZo1+19)</f>
        <v>42356</v>
      </c>
      <c r="H6" s="10">
        <f>IF(DAY(DecZo1)=1,DecZo1+13,DecZo1+20)</f>
        <v>42357</v>
      </c>
      <c r="I6" s="10">
        <f>IF(DAY(DecZo1)=1,DecZo1+14,DecZo1+21)</f>
        <v>42358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IF(DAY(DecZo1)=1,DecZo1+15,DecZo1+22)</f>
        <v>42359</v>
      </c>
      <c r="D7" s="10">
        <f>IF(DAY(DecZo1)=1,DecZo1+16,DecZo1+23)</f>
        <v>42360</v>
      </c>
      <c r="E7" s="10">
        <f>IF(DAY(DecZo1)=1,DecZo1+17,DecZo1+24)</f>
        <v>42361</v>
      </c>
      <c r="F7" s="10">
        <f>IF(DAY(DecZo1)=1,DecZo1+18,DecZo1+25)</f>
        <v>42362</v>
      </c>
      <c r="G7" s="10">
        <f>IF(DAY(DecZo1)=1,DecZo1+19,DecZo1+26)</f>
        <v>42363</v>
      </c>
      <c r="H7" s="10">
        <f>IF(DAY(DecZo1)=1,DecZo1+20,DecZo1+27)</f>
        <v>42364</v>
      </c>
      <c r="I7" s="10">
        <f>IF(DAY(DecZo1)=1,DecZo1+21,DecZo1+28)</f>
        <v>42365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IF(DAY(DecZo1)=1,DecZo1+22,DecZo1+29)</f>
        <v>42366</v>
      </c>
      <c r="D8" s="10">
        <f>IF(DAY(DecZo1)=1,DecZo1+23,DecZo1+30)</f>
        <v>42367</v>
      </c>
      <c r="E8" s="10">
        <f>IF(DAY(DecZo1)=1,DecZo1+24,DecZo1+31)</f>
        <v>42368</v>
      </c>
      <c r="F8" s="10">
        <f>IF(DAY(DecZo1)=1,DecZo1+25,DecZo1+32)</f>
        <v>42369</v>
      </c>
      <c r="G8" s="10">
        <f>IF(DAY(DecZo1)=1,DecZo1+26,DecZo1+33)</f>
        <v>42370</v>
      </c>
      <c r="H8" s="10">
        <f>IF(DAY(DecZo1)=1,DecZo1+27,DecZo1+34)</f>
        <v>42371</v>
      </c>
      <c r="I8" s="10">
        <f>IF(DAY(DecZo1)=1,DecZo1+28,DecZo1+35)</f>
        <v>42372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IF(DAY(DecZo1)=1,DecZo1+29,DecZo1+36)</f>
        <v>42373</v>
      </c>
      <c r="D9" s="10">
        <f>IF(DAY(DecZo1)=1,DecZo1+30,DecZo1+37)</f>
        <v>42374</v>
      </c>
      <c r="E9" s="10">
        <f>IF(DAY(DecZo1)=1,DecZo1+31,DecZo1+38)</f>
        <v>42375</v>
      </c>
      <c r="F9" s="10">
        <f>IF(DAY(DecZo1)=1,DecZo1+32,DecZo1+39)</f>
        <v>42376</v>
      </c>
      <c r="G9" s="10">
        <f>IF(DAY(DecZo1)=1,DecZo1+33,DecZo1+40)</f>
        <v>42377</v>
      </c>
      <c r="H9" s="10">
        <f>IF(DAY(DecZo1)=1,DecZo1+34,DecZo1+41)</f>
        <v>42378</v>
      </c>
      <c r="I9" s="10">
        <f>IF(DAY(DecZo1)=1,DecZo1+35,DecZo1+42)</f>
        <v>42379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VLOOKUP(DAY(C4),DagenToewijzing,1,FALSE)=DAY(C4)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IF(DAY(FebZo1)=1,FebZo1-6,FebZo1+1)</f>
        <v>42030</v>
      </c>
      <c r="D4" s="10">
        <f>IF(DAY(FebZo1)=1,FebZo1-5,FebZo1+2)</f>
        <v>42031</v>
      </c>
      <c r="E4" s="10">
        <f>IF(DAY(FebZo1)=1,FebZo1-4,FebZo1+3)</f>
        <v>42032</v>
      </c>
      <c r="F4" s="10">
        <f>IF(DAY(FebZo1)=1,FebZo1-3,FebZo1+4)</f>
        <v>42033</v>
      </c>
      <c r="G4" s="10">
        <f>IF(DAY(FebZo1)=1,FebZo1-2,FebZo1+5)</f>
        <v>42034</v>
      </c>
      <c r="H4" s="10">
        <f>IF(DAY(FebZo1)=1,FebZo1-1,FebZo1+6)</f>
        <v>42035</v>
      </c>
      <c r="I4" s="10">
        <f>IF(DAY(FebZo1)=1,FebZo1,FebZo1+7)</f>
        <v>42036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IF(DAY(FebZo1)=1,FebZo1+1,FebZo1+8)</f>
        <v>42037</v>
      </c>
      <c r="D5" s="10">
        <f>IF(DAY(FebZo1)=1,FebZo1+2,FebZo1+9)</f>
        <v>42038</v>
      </c>
      <c r="E5" s="10">
        <f>IF(DAY(FebZo1)=1,FebZo1+3,FebZo1+10)</f>
        <v>42039</v>
      </c>
      <c r="F5" s="10">
        <f>IF(DAY(FebZo1)=1,FebZo1+4,FebZo1+11)</f>
        <v>42040</v>
      </c>
      <c r="G5" s="10">
        <f>IF(DAY(FebZo1)=1,FebZo1+5,FebZo1+12)</f>
        <v>42041</v>
      </c>
      <c r="H5" s="10">
        <f>IF(DAY(FebZo1)=1,FebZo1+6,FebZo1+13)</f>
        <v>42042</v>
      </c>
      <c r="I5" s="10">
        <f>IF(DAY(FebZo1)=1,FebZo1+7,FebZo1+14)</f>
        <v>42043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IF(DAY(FebZo1)=1,FebZo1+8,FebZo1+15)</f>
        <v>42044</v>
      </c>
      <c r="D6" s="10">
        <f>IF(DAY(FebZo1)=1,FebZo1+9,FebZo1+16)</f>
        <v>42045</v>
      </c>
      <c r="E6" s="10">
        <f>IF(DAY(FebZo1)=1,FebZo1+10,FebZo1+17)</f>
        <v>42046</v>
      </c>
      <c r="F6" s="10">
        <f>IF(DAY(FebZo1)=1,FebZo1+11,FebZo1+18)</f>
        <v>42047</v>
      </c>
      <c r="G6" s="10">
        <f>IF(DAY(FebZo1)=1,FebZo1+12,FebZo1+19)</f>
        <v>42048</v>
      </c>
      <c r="H6" s="10">
        <f>IF(DAY(FebZo1)=1,FebZo1+13,FebZo1+20)</f>
        <v>42049</v>
      </c>
      <c r="I6" s="10">
        <f>IF(DAY(FebZo1)=1,FebZo1+14,FebZo1+21)</f>
        <v>42050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IF(DAY(FebZo1)=1,FebZo1+15,FebZo1+22)</f>
        <v>42051</v>
      </c>
      <c r="D7" s="10">
        <f>IF(DAY(FebZo1)=1,FebZo1+16,FebZo1+23)</f>
        <v>42052</v>
      </c>
      <c r="E7" s="10">
        <f>IF(DAY(FebZo1)=1,FebZo1+17,FebZo1+24)</f>
        <v>42053</v>
      </c>
      <c r="F7" s="10">
        <f>IF(DAY(FebZo1)=1,FebZo1+18,FebZo1+25)</f>
        <v>42054</v>
      </c>
      <c r="G7" s="10">
        <f>IF(DAY(FebZo1)=1,FebZo1+19,FebZo1+26)</f>
        <v>42055</v>
      </c>
      <c r="H7" s="10">
        <f>IF(DAY(FebZo1)=1,FebZo1+20,FebZo1+27)</f>
        <v>42056</v>
      </c>
      <c r="I7" s="10">
        <f>IF(DAY(FebZo1)=1,FebZo1+21,FebZo1+28)</f>
        <v>42057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IF(DAY(FebZo1)=1,FebZo1+22,FebZo1+29)</f>
        <v>42058</v>
      </c>
      <c r="D8" s="10">
        <f>IF(DAY(FebZo1)=1,FebZo1+23,FebZo1+30)</f>
        <v>42059</v>
      </c>
      <c r="E8" s="10">
        <f>IF(DAY(FebZo1)=1,FebZo1+24,FebZo1+31)</f>
        <v>42060</v>
      </c>
      <c r="F8" s="10">
        <f>IF(DAY(FebZo1)=1,FebZo1+25,FebZo1+32)</f>
        <v>42061</v>
      </c>
      <c r="G8" s="10">
        <f>IF(DAY(FebZo1)=1,FebZo1+26,FebZo1+33)</f>
        <v>42062</v>
      </c>
      <c r="H8" s="10">
        <f>IF(DAY(FebZo1)=1,FebZo1+27,FebZo1+34)</f>
        <v>42063</v>
      </c>
      <c r="I8" s="10">
        <f>IF(DAY(FebZo1)=1,FebZo1+28,FebZo1+35)</f>
        <v>42064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IF(DAY(FebZo1)=1,FebZo1+29,FebZo1+36)</f>
        <v>42065</v>
      </c>
      <c r="D9" s="10">
        <f>IF(DAY(FebZo1)=1,FebZo1+30,FebZo1+37)</f>
        <v>42066</v>
      </c>
      <c r="E9" s="10">
        <f>IF(DAY(FebZo1)=1,FebZo1+31,FebZo1+38)</f>
        <v>42067</v>
      </c>
      <c r="F9" s="10">
        <f>IF(DAY(FebZo1)=1,FebZo1+32,FebZo1+39)</f>
        <v>42068</v>
      </c>
      <c r="G9" s="10">
        <f>IF(DAY(FebZo1)=1,FebZo1+33,FebZo1+40)</f>
        <v>42069</v>
      </c>
      <c r="H9" s="10">
        <f>IF(DAY(FebZo1)=1,FebZo1+34,FebZo1+41)</f>
        <v>42070</v>
      </c>
      <c r="I9" s="10">
        <f>IF(DAY(FebZo1)=1,FebZo1+35,FebZo1+42)</f>
        <v>42071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VLOOKUP(DAY(C4),DagenToewijzing,1,FALSE)=DAY(C4)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IF(DAY(MrtZo1)=1,MrtZo1-6,MrtZo1+1)</f>
        <v>42058</v>
      </c>
      <c r="D4" s="10">
        <f>IF(DAY(MrtZo1)=1,MrtZo1-5,MrtZo1+2)</f>
        <v>42059</v>
      </c>
      <c r="E4" s="10">
        <f>IF(DAY(MrtZo1)=1,MrtZo1-4,MrtZo1+3)</f>
        <v>42060</v>
      </c>
      <c r="F4" s="10">
        <f>IF(DAY(MrtZo1)=1,MrtZo1-3,MrtZo1+4)</f>
        <v>42061</v>
      </c>
      <c r="G4" s="10">
        <f>IF(DAY(MrtZo1)=1,MrtZo1-2,MrtZo1+5)</f>
        <v>42062</v>
      </c>
      <c r="H4" s="10">
        <f>IF(DAY(MrtZo1)=1,MrtZo1-1,MrtZo1+6)</f>
        <v>42063</v>
      </c>
      <c r="I4" s="10">
        <f>IF(DAY(MrtZo1)=1,MrtZo1,MrtZo1+7)</f>
        <v>42064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IF(DAY(MrtZo1)=1,MrtZo1+1,MrtZo1+8)</f>
        <v>42065</v>
      </c>
      <c r="D5" s="10">
        <f>IF(DAY(MrtZo1)=1,MrtZo1+2,MrtZo1+9)</f>
        <v>42066</v>
      </c>
      <c r="E5" s="10">
        <f>IF(DAY(MrtZo1)=1,MrtZo1+3,MrtZo1+10)</f>
        <v>42067</v>
      </c>
      <c r="F5" s="10">
        <f>IF(DAY(MrtZo1)=1,MrtZo1+4,MrtZo1+11)</f>
        <v>42068</v>
      </c>
      <c r="G5" s="10">
        <f>IF(DAY(MrtZo1)=1,MrtZo1+5,MrtZo1+12)</f>
        <v>42069</v>
      </c>
      <c r="H5" s="10">
        <f>IF(DAY(MrtZo1)=1,MrtZo1+6,MrtZo1+13)</f>
        <v>42070</v>
      </c>
      <c r="I5" s="10">
        <f>IF(DAY(MrtZo1)=1,MrtZo1+7,MrtZo1+14)</f>
        <v>42071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IF(DAY(MrtZo1)=1,MrtZo1+8,MrtZo1+15)</f>
        <v>42072</v>
      </c>
      <c r="D6" s="10">
        <f>IF(DAY(MrtZo1)=1,MrtZo1+9,MrtZo1+16)</f>
        <v>42073</v>
      </c>
      <c r="E6" s="10">
        <f>IF(DAY(MrtZo1)=1,MrtZo1+10,MrtZo1+17)</f>
        <v>42074</v>
      </c>
      <c r="F6" s="10">
        <f>IF(DAY(MrtZo1)=1,MrtZo1+11,MrtZo1+18)</f>
        <v>42075</v>
      </c>
      <c r="G6" s="10">
        <f>IF(DAY(MrtZo1)=1,MrtZo1+12,MrtZo1+19)</f>
        <v>42076</v>
      </c>
      <c r="H6" s="10">
        <f>IF(DAY(MrtZo1)=1,MrtZo1+13,MrtZo1+20)</f>
        <v>42077</v>
      </c>
      <c r="I6" s="10">
        <f>IF(DAY(MrtZo1)=1,MrtZo1+14,MrtZo1+21)</f>
        <v>42078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IF(DAY(MrtZo1)=1,MrtZo1+15,MrtZo1+22)</f>
        <v>42079</v>
      </c>
      <c r="D7" s="10">
        <f>IF(DAY(MrtZo1)=1,MrtZo1+16,MrtZo1+23)</f>
        <v>42080</v>
      </c>
      <c r="E7" s="10">
        <f>IF(DAY(MrtZo1)=1,MrtZo1+17,MrtZo1+24)</f>
        <v>42081</v>
      </c>
      <c r="F7" s="10">
        <f>IF(DAY(MrtZo1)=1,MrtZo1+18,MrtZo1+25)</f>
        <v>42082</v>
      </c>
      <c r="G7" s="10">
        <f>IF(DAY(MrtZo1)=1,MrtZo1+19,MrtZo1+26)</f>
        <v>42083</v>
      </c>
      <c r="H7" s="10">
        <f>IF(DAY(MrtZo1)=1,MrtZo1+20,MrtZo1+27)</f>
        <v>42084</v>
      </c>
      <c r="I7" s="10">
        <f>IF(DAY(MrtZo1)=1,MrtZo1+21,MrtZo1+28)</f>
        <v>42085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IF(DAY(MrtZo1)=1,MrtZo1+22,MrtZo1+29)</f>
        <v>42086</v>
      </c>
      <c r="D8" s="10">
        <f>IF(DAY(MrtZo1)=1,MrtZo1+23,MrtZo1+30)</f>
        <v>42087</v>
      </c>
      <c r="E8" s="10">
        <f>IF(DAY(MrtZo1)=1,MrtZo1+24,MrtZo1+31)</f>
        <v>42088</v>
      </c>
      <c r="F8" s="10">
        <f>IF(DAY(MrtZo1)=1,MrtZo1+25,MrtZo1+32)</f>
        <v>42089</v>
      </c>
      <c r="G8" s="10">
        <f>IF(DAY(MrtZo1)=1,MrtZo1+26,MrtZo1+33)</f>
        <v>42090</v>
      </c>
      <c r="H8" s="10">
        <f>IF(DAY(MrtZo1)=1,MrtZo1+27,MrtZo1+34)</f>
        <v>42091</v>
      </c>
      <c r="I8" s="10">
        <f>IF(DAY(MrtZo1)=1,MrtZo1+28,MrtZo1+35)</f>
        <v>42092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IF(DAY(MrtZo1)=1,MrtZo1+29,MrtZo1+36)</f>
        <v>42093</v>
      </c>
      <c r="D9" s="10">
        <f>IF(DAY(MrtZo1)=1,MrtZo1+30,MrtZo1+37)</f>
        <v>42094</v>
      </c>
      <c r="E9" s="10">
        <f>IF(DAY(MrtZo1)=1,MrtZo1+31,MrtZo1+38)</f>
        <v>42095</v>
      </c>
      <c r="F9" s="10">
        <f>IF(DAY(MrtZo1)=1,MrtZo1+32,MrtZo1+39)</f>
        <v>42096</v>
      </c>
      <c r="G9" s="10">
        <f>IF(DAY(MrtZo1)=1,MrtZo1+33,MrtZo1+40)</f>
        <v>42097</v>
      </c>
      <c r="H9" s="10">
        <f>IF(DAY(MrtZo1)=1,MrtZo1+34,MrtZo1+41)</f>
        <v>42098</v>
      </c>
      <c r="I9" s="10">
        <f>IF(DAY(MrtZo1)=1,MrtZo1+35,MrtZo1+42)</f>
        <v>42099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VLOOKUP(DAY(C4),DagenToewijzing,1,FALSE)=DAY(C4)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IF(DAY(AprZo1)=1,AprZo1-6,AprZo1+1)</f>
        <v>42093</v>
      </c>
      <c r="D4" s="10">
        <f>IF(DAY(AprZo1)=1,AprZo1-5,AprZo1+2)</f>
        <v>42094</v>
      </c>
      <c r="E4" s="10">
        <f>IF(DAY(AprZo1)=1,AprZo1-4,AprZo1+3)</f>
        <v>42095</v>
      </c>
      <c r="F4" s="10">
        <f>IF(DAY(AprZo1)=1,AprZo1-3,AprZo1+4)</f>
        <v>42096</v>
      </c>
      <c r="G4" s="10">
        <f>IF(DAY(AprZo1)=1,AprZo1-2,AprZo1+5)</f>
        <v>42097</v>
      </c>
      <c r="H4" s="10">
        <f>IF(DAY(AprZo1)=1,AprZo1-1,AprZo1+6)</f>
        <v>42098</v>
      </c>
      <c r="I4" s="10">
        <f>IF(DAY(AprZo1)=1,AprZo1,AprZo1+7)</f>
        <v>42099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IF(DAY(AprZo1)=1,AprZo1+1,AprZo1+8)</f>
        <v>42100</v>
      </c>
      <c r="D5" s="10">
        <f>IF(DAY(AprZo1)=1,AprZo1+2,AprZo1+9)</f>
        <v>42101</v>
      </c>
      <c r="E5" s="10">
        <f>IF(DAY(AprZo1)=1,AprZo1+3,AprZo1+10)</f>
        <v>42102</v>
      </c>
      <c r="F5" s="10">
        <f>IF(DAY(AprZo1)=1,AprZo1+4,AprZo1+11)</f>
        <v>42103</v>
      </c>
      <c r="G5" s="10">
        <f>IF(DAY(AprZo1)=1,AprZo1+5,AprZo1+12)</f>
        <v>42104</v>
      </c>
      <c r="H5" s="10">
        <f>IF(DAY(AprZo1)=1,AprZo1+6,AprZo1+13)</f>
        <v>42105</v>
      </c>
      <c r="I5" s="10">
        <f>IF(DAY(AprZo1)=1,AprZo1+7,AprZo1+14)</f>
        <v>42106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IF(DAY(AprZo1)=1,AprZo1+8,AprZo1+15)</f>
        <v>42107</v>
      </c>
      <c r="D6" s="10">
        <f>IF(DAY(AprZo1)=1,AprZo1+9,AprZo1+16)</f>
        <v>42108</v>
      </c>
      <c r="E6" s="10">
        <f>IF(DAY(AprZo1)=1,AprZo1+10,AprZo1+17)</f>
        <v>42109</v>
      </c>
      <c r="F6" s="10">
        <f>IF(DAY(AprZo1)=1,AprZo1+11,AprZo1+18)</f>
        <v>42110</v>
      </c>
      <c r="G6" s="10">
        <f>IF(DAY(AprZo1)=1,AprZo1+12,AprZo1+19)</f>
        <v>42111</v>
      </c>
      <c r="H6" s="10">
        <f>IF(DAY(AprZo1)=1,AprZo1+13,AprZo1+20)</f>
        <v>42112</v>
      </c>
      <c r="I6" s="10">
        <f>IF(DAY(AprZo1)=1,AprZo1+14,AprZo1+21)</f>
        <v>42113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IF(DAY(AprZo1)=1,AprZo1+15,AprZo1+22)</f>
        <v>42114</v>
      </c>
      <c r="D7" s="10">
        <f>IF(DAY(AprZo1)=1,AprZo1+16,AprZo1+23)</f>
        <v>42115</v>
      </c>
      <c r="E7" s="10">
        <f>IF(DAY(AprZo1)=1,AprZo1+17,AprZo1+24)</f>
        <v>42116</v>
      </c>
      <c r="F7" s="10">
        <f>IF(DAY(AprZo1)=1,AprZo1+18,AprZo1+25)</f>
        <v>42117</v>
      </c>
      <c r="G7" s="10">
        <f>IF(DAY(AprZo1)=1,AprZo1+19,AprZo1+26)</f>
        <v>42118</v>
      </c>
      <c r="H7" s="10">
        <f>IF(DAY(AprZo1)=1,AprZo1+20,AprZo1+27)</f>
        <v>42119</v>
      </c>
      <c r="I7" s="10">
        <f>IF(DAY(AprZo1)=1,AprZo1+21,AprZo1+28)</f>
        <v>42120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IF(DAY(AprZo1)=1,AprZo1+22,AprZo1+29)</f>
        <v>42121</v>
      </c>
      <c r="D8" s="10">
        <f>IF(DAY(AprZo1)=1,AprZo1+23,AprZo1+30)</f>
        <v>42122</v>
      </c>
      <c r="E8" s="10">
        <f>IF(DAY(AprZo1)=1,AprZo1+24,AprZo1+31)</f>
        <v>42123</v>
      </c>
      <c r="F8" s="10">
        <f>IF(DAY(AprZo1)=1,AprZo1+25,AprZo1+32)</f>
        <v>42124</v>
      </c>
      <c r="G8" s="10">
        <f>IF(DAY(AprZo1)=1,AprZo1+26,AprZo1+33)</f>
        <v>42125</v>
      </c>
      <c r="H8" s="10">
        <f>IF(DAY(AprZo1)=1,AprZo1+27,AprZo1+34)</f>
        <v>42126</v>
      </c>
      <c r="I8" s="10">
        <f>IF(DAY(AprZo1)=1,AprZo1+28,AprZo1+35)</f>
        <v>42127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IF(DAY(AprZo1)=1,AprZo1+29,AprZo1+36)</f>
        <v>42128</v>
      </c>
      <c r="D9" s="10">
        <f>IF(DAY(AprZo1)=1,AprZo1+30,AprZo1+37)</f>
        <v>42129</v>
      </c>
      <c r="E9" s="10">
        <f>IF(DAY(AprZo1)=1,AprZo1+31,AprZo1+38)</f>
        <v>42130</v>
      </c>
      <c r="F9" s="10">
        <f>IF(DAY(AprZo1)=1,AprZo1+32,AprZo1+39)</f>
        <v>42131</v>
      </c>
      <c r="G9" s="10">
        <f>IF(DAY(AprZo1)=1,AprZo1+33,AprZo1+40)</f>
        <v>42132</v>
      </c>
      <c r="H9" s="10">
        <f>IF(DAY(AprZo1)=1,AprZo1+34,AprZo1+41)</f>
        <v>42133</v>
      </c>
      <c r="I9" s="10">
        <f>IF(DAY(AprZo1)=1,AprZo1+35,AprZo1+42)</f>
        <v>42134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VLOOKUP(DAY(C4),DagenToewijzing,1,FALSE)=DAY(C4)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31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IF(DAY(MeiZo1)=1,MeiZo1-6,MeiZo1+1)</f>
        <v>42121</v>
      </c>
      <c r="D4" s="10">
        <f>IF(DAY(MeiZo1)=1,MeiZo1-5,MeiZo1+2)</f>
        <v>42122</v>
      </c>
      <c r="E4" s="10">
        <f>IF(DAY(MeiZo1)=1,MeiZo1-4,MeiZo1+3)</f>
        <v>42123</v>
      </c>
      <c r="F4" s="10">
        <f>IF(DAY(MeiZo1)=1,MeiZo1-3,MeiZo1+4)</f>
        <v>42124</v>
      </c>
      <c r="G4" s="10">
        <f>IF(DAY(MeiZo1)=1,MeiZo1-2,MeiZo1+5)</f>
        <v>42125</v>
      </c>
      <c r="H4" s="10">
        <f>IF(DAY(MeiZo1)=1,MeiZo1-1,MeiZo1+6)</f>
        <v>42126</v>
      </c>
      <c r="I4" s="10">
        <f>IF(DAY(MeiZo1)=1,MeiZo1,MeiZo1+7)</f>
        <v>42127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IF(DAY(MeiZo1)=1,MeiZo1+1,MeiZo1+8)</f>
        <v>42128</v>
      </c>
      <c r="D5" s="10">
        <f>IF(DAY(MeiZo1)=1,MeiZo1+2,MeiZo1+9)</f>
        <v>42129</v>
      </c>
      <c r="E5" s="10">
        <f>IF(DAY(MeiZo1)=1,MeiZo1+3,MeiZo1+10)</f>
        <v>42130</v>
      </c>
      <c r="F5" s="10">
        <f>IF(DAY(MeiZo1)=1,MeiZo1+4,MeiZo1+11)</f>
        <v>42131</v>
      </c>
      <c r="G5" s="10">
        <f>IF(DAY(MeiZo1)=1,MeiZo1+5,MeiZo1+12)</f>
        <v>42132</v>
      </c>
      <c r="H5" s="10">
        <f>IF(DAY(MeiZo1)=1,MeiZo1+6,MeiZo1+13)</f>
        <v>42133</v>
      </c>
      <c r="I5" s="10">
        <f>IF(DAY(MeiZo1)=1,MeiZo1+7,MeiZo1+14)</f>
        <v>42134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IF(DAY(MeiZo1)=1,MeiZo1+8,MeiZo1+15)</f>
        <v>42135</v>
      </c>
      <c r="D6" s="10">
        <f>IF(DAY(MeiZo1)=1,MeiZo1+9,MeiZo1+16)</f>
        <v>42136</v>
      </c>
      <c r="E6" s="10">
        <f>IF(DAY(MeiZo1)=1,MeiZo1+10,MeiZo1+17)</f>
        <v>42137</v>
      </c>
      <c r="F6" s="10">
        <f>IF(DAY(MeiZo1)=1,MeiZo1+11,MeiZo1+18)</f>
        <v>42138</v>
      </c>
      <c r="G6" s="10">
        <f>IF(DAY(MeiZo1)=1,MeiZo1+12,MeiZo1+19)</f>
        <v>42139</v>
      </c>
      <c r="H6" s="10">
        <f>IF(DAY(MeiZo1)=1,MeiZo1+13,MeiZo1+20)</f>
        <v>42140</v>
      </c>
      <c r="I6" s="10">
        <f>IF(DAY(MeiZo1)=1,MeiZo1+14,MeiZo1+21)</f>
        <v>42141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IF(DAY(MeiZo1)=1,MeiZo1+15,MeiZo1+22)</f>
        <v>42142</v>
      </c>
      <c r="D7" s="10">
        <f>IF(DAY(MeiZo1)=1,MeiZo1+16,MeiZo1+23)</f>
        <v>42143</v>
      </c>
      <c r="E7" s="10">
        <f>IF(DAY(MeiZo1)=1,MeiZo1+17,MeiZo1+24)</f>
        <v>42144</v>
      </c>
      <c r="F7" s="10">
        <f>IF(DAY(MeiZo1)=1,MeiZo1+18,MeiZo1+25)</f>
        <v>42145</v>
      </c>
      <c r="G7" s="10">
        <f>IF(DAY(MeiZo1)=1,MeiZo1+19,MeiZo1+26)</f>
        <v>42146</v>
      </c>
      <c r="H7" s="10">
        <f>IF(DAY(MeiZo1)=1,MeiZo1+20,MeiZo1+27)</f>
        <v>42147</v>
      </c>
      <c r="I7" s="10">
        <f>IF(DAY(MeiZo1)=1,MeiZo1+21,MeiZo1+28)</f>
        <v>42148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IF(DAY(MeiZo1)=1,MeiZo1+22,MeiZo1+29)</f>
        <v>42149</v>
      </c>
      <c r="D8" s="10">
        <f>IF(DAY(MeiZo1)=1,MeiZo1+23,MeiZo1+30)</f>
        <v>42150</v>
      </c>
      <c r="E8" s="10">
        <f>IF(DAY(MeiZo1)=1,MeiZo1+24,MeiZo1+31)</f>
        <v>42151</v>
      </c>
      <c r="F8" s="10">
        <f>IF(DAY(MeiZo1)=1,MeiZo1+25,MeiZo1+32)</f>
        <v>42152</v>
      </c>
      <c r="G8" s="10">
        <f>IF(DAY(MeiZo1)=1,MeiZo1+26,MeiZo1+33)</f>
        <v>42153</v>
      </c>
      <c r="H8" s="10">
        <f>IF(DAY(MeiZo1)=1,MeiZo1+27,MeiZo1+34)</f>
        <v>42154</v>
      </c>
      <c r="I8" s="10">
        <f>IF(DAY(MeiZo1)=1,MeiZo1+28,MeiZo1+35)</f>
        <v>42155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IF(DAY(MeiZo1)=1,MeiZo1+29,MeiZo1+36)</f>
        <v>42156</v>
      </c>
      <c r="D9" s="10">
        <f>IF(DAY(MeiZo1)=1,MeiZo1+30,MeiZo1+37)</f>
        <v>42157</v>
      </c>
      <c r="E9" s="10">
        <f>IF(DAY(MeiZo1)=1,MeiZo1+31,MeiZo1+38)</f>
        <v>42158</v>
      </c>
      <c r="F9" s="10">
        <f>IF(DAY(MeiZo1)=1,MeiZo1+32,MeiZo1+39)</f>
        <v>42159</v>
      </c>
      <c r="G9" s="10">
        <f>IF(DAY(MeiZo1)=1,MeiZo1+33,MeiZo1+40)</f>
        <v>42160</v>
      </c>
      <c r="H9" s="10">
        <f>IF(DAY(MeiZo1)=1,MeiZo1+34,MeiZo1+41)</f>
        <v>42161</v>
      </c>
      <c r="I9" s="10">
        <f>IF(DAY(MeiZo1)=1,MeiZo1+35,MeiZo1+42)</f>
        <v>42162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VLOOKUP(DAY(C4),DagenToewijzing,1,FALSE)=DAY(C4)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32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IF(DAY(JunZo1)=1,JunZo1-6,JunZo1+1)</f>
        <v>42156</v>
      </c>
      <c r="D4" s="10">
        <f>IF(DAY(JunZo1)=1,JunZo1-5,JunZo1+2)</f>
        <v>42157</v>
      </c>
      <c r="E4" s="10">
        <f>IF(DAY(JunZo1)=1,JunZo1-4,JunZo1+3)</f>
        <v>42158</v>
      </c>
      <c r="F4" s="10">
        <f>IF(DAY(JunZo1)=1,JunZo1-3,JunZo1+4)</f>
        <v>42159</v>
      </c>
      <c r="G4" s="10">
        <f>IF(DAY(JunZo1)=1,JunZo1-2,JunZo1+5)</f>
        <v>42160</v>
      </c>
      <c r="H4" s="10">
        <f>IF(DAY(JunZo1)=1,JunZo1-1,JunZo1+6)</f>
        <v>42161</v>
      </c>
      <c r="I4" s="10">
        <f>IF(DAY(JunZo1)=1,JunZo1,JunZo1+7)</f>
        <v>42162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IF(DAY(JunZo1)=1,JunZo1+1,JunZo1+8)</f>
        <v>42163</v>
      </c>
      <c r="D5" s="10">
        <f>IF(DAY(JunZo1)=1,JunZo1+2,JunZo1+9)</f>
        <v>42164</v>
      </c>
      <c r="E5" s="10">
        <f>IF(DAY(JunZo1)=1,JunZo1+3,JunZo1+10)</f>
        <v>42165</v>
      </c>
      <c r="F5" s="10">
        <f>IF(DAY(JunZo1)=1,JunZo1+4,JunZo1+11)</f>
        <v>42166</v>
      </c>
      <c r="G5" s="10">
        <f>IF(DAY(JunZo1)=1,JunZo1+5,JunZo1+12)</f>
        <v>42167</v>
      </c>
      <c r="H5" s="10">
        <f>IF(DAY(JunZo1)=1,JunZo1+6,JunZo1+13)</f>
        <v>42168</v>
      </c>
      <c r="I5" s="10">
        <f>IF(DAY(JunZo1)=1,JunZo1+7,JunZo1+14)</f>
        <v>42169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IF(DAY(JunZo1)=1,JunZo1+8,JunZo1+15)</f>
        <v>42170</v>
      </c>
      <c r="D6" s="10">
        <f>IF(DAY(JunZo1)=1,JunZo1+9,JunZo1+16)</f>
        <v>42171</v>
      </c>
      <c r="E6" s="10">
        <f>IF(DAY(JunZo1)=1,JunZo1+10,JunZo1+17)</f>
        <v>42172</v>
      </c>
      <c r="F6" s="10">
        <f>IF(DAY(JunZo1)=1,JunZo1+11,JunZo1+18)</f>
        <v>42173</v>
      </c>
      <c r="G6" s="10">
        <f>IF(DAY(JunZo1)=1,JunZo1+12,JunZo1+19)</f>
        <v>42174</v>
      </c>
      <c r="H6" s="10">
        <f>IF(DAY(JunZo1)=1,JunZo1+13,JunZo1+20)</f>
        <v>42175</v>
      </c>
      <c r="I6" s="10">
        <f>IF(DAY(JunZo1)=1,JunZo1+14,JunZo1+21)</f>
        <v>42176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IF(DAY(JunZo1)=1,JunZo1+15,JunZo1+22)</f>
        <v>42177</v>
      </c>
      <c r="D7" s="10">
        <f>IF(DAY(JunZo1)=1,JunZo1+16,JunZo1+23)</f>
        <v>42178</v>
      </c>
      <c r="E7" s="10">
        <f>IF(DAY(JunZo1)=1,JunZo1+17,JunZo1+24)</f>
        <v>42179</v>
      </c>
      <c r="F7" s="10">
        <f>IF(DAY(JunZo1)=1,JunZo1+18,JunZo1+25)</f>
        <v>42180</v>
      </c>
      <c r="G7" s="10">
        <f>IF(DAY(JunZo1)=1,JunZo1+19,JunZo1+26)</f>
        <v>42181</v>
      </c>
      <c r="H7" s="10">
        <f>IF(DAY(JunZo1)=1,JunZo1+20,JunZo1+27)</f>
        <v>42182</v>
      </c>
      <c r="I7" s="10">
        <f>IF(DAY(JunZo1)=1,JunZo1+21,JunZo1+28)</f>
        <v>42183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IF(DAY(JunZo1)=1,JunZo1+22,JunZo1+29)</f>
        <v>42184</v>
      </c>
      <c r="D8" s="10">
        <f>IF(DAY(JunZo1)=1,JunZo1+23,JunZo1+30)</f>
        <v>42185</v>
      </c>
      <c r="E8" s="10">
        <f>IF(DAY(JunZo1)=1,JunZo1+24,JunZo1+31)</f>
        <v>42186</v>
      </c>
      <c r="F8" s="10">
        <f>IF(DAY(JunZo1)=1,JunZo1+25,JunZo1+32)</f>
        <v>42187</v>
      </c>
      <c r="G8" s="10">
        <f>IF(DAY(JunZo1)=1,JunZo1+26,JunZo1+33)</f>
        <v>42188</v>
      </c>
      <c r="H8" s="10">
        <f>IF(DAY(JunZo1)=1,JunZo1+27,JunZo1+34)</f>
        <v>42189</v>
      </c>
      <c r="I8" s="10">
        <f>IF(DAY(JunZo1)=1,JunZo1+28,JunZo1+35)</f>
        <v>42190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IF(DAY(JunZo1)=1,JunZo1+29,JunZo1+36)</f>
        <v>42191</v>
      </c>
      <c r="D9" s="10">
        <f>IF(DAY(JunZo1)=1,JunZo1+30,JunZo1+37)</f>
        <v>42192</v>
      </c>
      <c r="E9" s="10">
        <f>IF(DAY(JunZo1)=1,JunZo1+31,JunZo1+38)</f>
        <v>42193</v>
      </c>
      <c r="F9" s="10">
        <f>IF(DAY(JunZo1)=1,JunZo1+32,JunZo1+39)</f>
        <v>42194</v>
      </c>
      <c r="G9" s="10">
        <f>IF(DAY(JunZo1)=1,JunZo1+33,JunZo1+40)</f>
        <v>42195</v>
      </c>
      <c r="H9" s="10">
        <f>IF(DAY(JunZo1)=1,JunZo1+34,JunZo1+41)</f>
        <v>42196</v>
      </c>
      <c r="I9" s="10">
        <f>IF(DAY(JunZo1)=1,JunZo1+35,JunZo1+42)</f>
        <v>42197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VLOOKUP(DAY(C4),DagenToewijzing,1,FALSE)=DAY(C4)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33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IF(DAY(JulZo1)=1,JulZo1-6,JulZo1+1)</f>
        <v>42184</v>
      </c>
      <c r="D4" s="10">
        <f>IF(DAY(JulZo1)=1,JulZo1-5,JulZo1+2)</f>
        <v>42185</v>
      </c>
      <c r="E4" s="10">
        <f>IF(DAY(JulZo1)=1,JulZo1-4,JulZo1+3)</f>
        <v>42186</v>
      </c>
      <c r="F4" s="10">
        <f>IF(DAY(JulZo1)=1,JulZo1-3,JulZo1+4)</f>
        <v>42187</v>
      </c>
      <c r="G4" s="10">
        <f>IF(DAY(JulZo1)=1,JulZo1-2,JulZo1+5)</f>
        <v>42188</v>
      </c>
      <c r="H4" s="10">
        <f>IF(DAY(JulZo1)=1,JulZo1-1,JulZo1+6)</f>
        <v>42189</v>
      </c>
      <c r="I4" s="10">
        <f>IF(DAY(JulZo1)=1,JulZo1,JulZo1+7)</f>
        <v>42190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IF(DAY(JulZo1)=1,JulZo1+1,JulZo1+8)</f>
        <v>42191</v>
      </c>
      <c r="D5" s="10">
        <f>IF(DAY(JulZo1)=1,JulZo1+2,JulZo1+9)</f>
        <v>42192</v>
      </c>
      <c r="E5" s="10">
        <f>IF(DAY(JulZo1)=1,JulZo1+3,JulZo1+10)</f>
        <v>42193</v>
      </c>
      <c r="F5" s="10">
        <f>IF(DAY(JulZo1)=1,JulZo1+4,JulZo1+11)</f>
        <v>42194</v>
      </c>
      <c r="G5" s="10">
        <f>IF(DAY(JulZo1)=1,JulZo1+5,JulZo1+12)</f>
        <v>42195</v>
      </c>
      <c r="H5" s="10">
        <f>IF(DAY(JulZo1)=1,JulZo1+6,JulZo1+13)</f>
        <v>42196</v>
      </c>
      <c r="I5" s="10">
        <f>IF(DAY(JulZo1)=1,JulZo1+7,JulZo1+14)</f>
        <v>42197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IF(DAY(JulZo1)=1,JulZo1+8,JulZo1+15)</f>
        <v>42198</v>
      </c>
      <c r="D6" s="10">
        <f>IF(DAY(JulZo1)=1,JulZo1+9,JulZo1+16)</f>
        <v>42199</v>
      </c>
      <c r="E6" s="10">
        <f>IF(DAY(JulZo1)=1,JulZo1+10,JulZo1+17)</f>
        <v>42200</v>
      </c>
      <c r="F6" s="10">
        <f>IF(DAY(JulZo1)=1,JulZo1+11,JulZo1+18)</f>
        <v>42201</v>
      </c>
      <c r="G6" s="10">
        <f>IF(DAY(JulZo1)=1,JulZo1+12,JulZo1+19)</f>
        <v>42202</v>
      </c>
      <c r="H6" s="10">
        <f>IF(DAY(JulZo1)=1,JulZo1+13,JulZo1+20)</f>
        <v>42203</v>
      </c>
      <c r="I6" s="10">
        <f>IF(DAY(JulZo1)=1,JulZo1+14,JulZo1+21)</f>
        <v>42204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IF(DAY(JulZo1)=1,JulZo1+15,JulZo1+22)</f>
        <v>42205</v>
      </c>
      <c r="D7" s="10">
        <f>IF(DAY(JulZo1)=1,JulZo1+16,JulZo1+23)</f>
        <v>42206</v>
      </c>
      <c r="E7" s="10">
        <f>IF(DAY(JulZo1)=1,JulZo1+17,JulZo1+24)</f>
        <v>42207</v>
      </c>
      <c r="F7" s="10">
        <f>IF(DAY(JulZo1)=1,JulZo1+18,JulZo1+25)</f>
        <v>42208</v>
      </c>
      <c r="G7" s="10">
        <f>IF(DAY(JulZo1)=1,JulZo1+19,JulZo1+26)</f>
        <v>42209</v>
      </c>
      <c r="H7" s="10">
        <f>IF(DAY(JulZo1)=1,JulZo1+20,JulZo1+27)</f>
        <v>42210</v>
      </c>
      <c r="I7" s="10">
        <f>IF(DAY(JulZo1)=1,JulZo1+21,JulZo1+28)</f>
        <v>42211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IF(DAY(JulZo1)=1,JulZo1+22,JulZo1+29)</f>
        <v>42212</v>
      </c>
      <c r="D8" s="10">
        <f>IF(DAY(JulZo1)=1,JulZo1+23,JulZo1+30)</f>
        <v>42213</v>
      </c>
      <c r="E8" s="10">
        <f>IF(DAY(JulZo1)=1,JulZo1+24,JulZo1+31)</f>
        <v>42214</v>
      </c>
      <c r="F8" s="10">
        <f>IF(DAY(JulZo1)=1,JulZo1+25,JulZo1+32)</f>
        <v>42215</v>
      </c>
      <c r="G8" s="10">
        <f>IF(DAY(JulZo1)=1,JulZo1+26,JulZo1+33)</f>
        <v>42216</v>
      </c>
      <c r="H8" s="10">
        <f>IF(DAY(JulZo1)=1,JulZo1+27,JulZo1+34)</f>
        <v>42217</v>
      </c>
      <c r="I8" s="10">
        <f>IF(DAY(JulZo1)=1,JulZo1+28,JulZo1+35)</f>
        <v>42218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IF(DAY(JulZo1)=1,JulZo1+29,JulZo1+36)</f>
        <v>42219</v>
      </c>
      <c r="D9" s="10">
        <f>IF(DAY(JulZo1)=1,JulZo1+30,JulZo1+37)</f>
        <v>42220</v>
      </c>
      <c r="E9" s="10">
        <f>IF(DAY(JulZo1)=1,JulZo1+31,JulZo1+38)</f>
        <v>42221</v>
      </c>
      <c r="F9" s="10">
        <f>IF(DAY(JulZo1)=1,JulZo1+32,JulZo1+39)</f>
        <v>42222</v>
      </c>
      <c r="G9" s="10">
        <f>IF(DAY(JulZo1)=1,JulZo1+33,JulZo1+40)</f>
        <v>42223</v>
      </c>
      <c r="H9" s="10">
        <f>IF(DAY(JulZo1)=1,JulZo1+34,JulZo1+41)</f>
        <v>42224</v>
      </c>
      <c r="I9" s="10">
        <f>IF(DAY(JulZo1)=1,JulZo1+35,JulZo1+42)</f>
        <v>42225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VLOOKUP(DAY(C4),DagenToewijzing,1,FALSE)=DAY(C4)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34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IF(DAY(AugZo1)=1,AugZo1-6,AugZo1+1)</f>
        <v>42212</v>
      </c>
      <c r="D4" s="10">
        <f>IF(DAY(AugZo1)=1,AugZo1-5,AugZo1+2)</f>
        <v>42213</v>
      </c>
      <c r="E4" s="10">
        <f>IF(DAY(AugZo1)=1,AugZo1-4,AugZo1+3)</f>
        <v>42214</v>
      </c>
      <c r="F4" s="10">
        <f>IF(DAY(AugZo1)=1,AugZo1-3,AugZo1+4)</f>
        <v>42215</v>
      </c>
      <c r="G4" s="10">
        <f>IF(DAY(AugZo1)=1,AugZo1-2,AugZo1+5)</f>
        <v>42216</v>
      </c>
      <c r="H4" s="10">
        <f>IF(DAY(AugZo1)=1,AugZo1-1,AugZo1+6)</f>
        <v>42217</v>
      </c>
      <c r="I4" s="10">
        <f>IF(DAY(AugZo1)=1,AugZo1,AugZo1+7)</f>
        <v>42218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IF(DAY(AugZo1)=1,AugZo1+1,AugZo1+8)</f>
        <v>42219</v>
      </c>
      <c r="D5" s="10">
        <f>IF(DAY(AugZo1)=1,AugZo1+2,AugZo1+9)</f>
        <v>42220</v>
      </c>
      <c r="E5" s="10">
        <f>IF(DAY(AugZo1)=1,AugZo1+3,AugZo1+10)</f>
        <v>42221</v>
      </c>
      <c r="F5" s="10">
        <f>IF(DAY(AugZo1)=1,AugZo1+4,AugZo1+11)</f>
        <v>42222</v>
      </c>
      <c r="G5" s="10">
        <f>IF(DAY(AugZo1)=1,AugZo1+5,AugZo1+12)</f>
        <v>42223</v>
      </c>
      <c r="H5" s="10">
        <f>IF(DAY(AugZo1)=1,AugZo1+6,AugZo1+13)</f>
        <v>42224</v>
      </c>
      <c r="I5" s="10">
        <f>IF(DAY(AugZo1)=1,AugZo1+7,AugZo1+14)</f>
        <v>42225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IF(DAY(AugZo1)=1,AugZo1+8,AugZo1+15)</f>
        <v>42226</v>
      </c>
      <c r="D6" s="10">
        <f>IF(DAY(AugZo1)=1,AugZo1+9,AugZo1+16)</f>
        <v>42227</v>
      </c>
      <c r="E6" s="10">
        <f>IF(DAY(AugZo1)=1,AugZo1+10,AugZo1+17)</f>
        <v>42228</v>
      </c>
      <c r="F6" s="10">
        <f>IF(DAY(AugZo1)=1,AugZo1+11,AugZo1+18)</f>
        <v>42229</v>
      </c>
      <c r="G6" s="10">
        <f>IF(DAY(AugZo1)=1,AugZo1+12,AugZo1+19)</f>
        <v>42230</v>
      </c>
      <c r="H6" s="10">
        <f>IF(DAY(AugZo1)=1,AugZo1+13,AugZo1+20)</f>
        <v>42231</v>
      </c>
      <c r="I6" s="10">
        <f>IF(DAY(AugZo1)=1,AugZo1+14,AugZo1+21)</f>
        <v>42232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IF(DAY(AugZo1)=1,AugZo1+15,AugZo1+22)</f>
        <v>42233</v>
      </c>
      <c r="D7" s="10">
        <f>IF(DAY(AugZo1)=1,AugZo1+16,AugZo1+23)</f>
        <v>42234</v>
      </c>
      <c r="E7" s="10">
        <f>IF(DAY(AugZo1)=1,AugZo1+17,AugZo1+24)</f>
        <v>42235</v>
      </c>
      <c r="F7" s="10">
        <f>IF(DAY(AugZo1)=1,AugZo1+18,AugZo1+25)</f>
        <v>42236</v>
      </c>
      <c r="G7" s="10">
        <f>IF(DAY(AugZo1)=1,AugZo1+19,AugZo1+26)</f>
        <v>42237</v>
      </c>
      <c r="H7" s="10">
        <f>IF(DAY(AugZo1)=1,AugZo1+20,AugZo1+27)</f>
        <v>42238</v>
      </c>
      <c r="I7" s="10">
        <f>IF(DAY(AugZo1)=1,AugZo1+21,AugZo1+28)</f>
        <v>42239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IF(DAY(AugZo1)=1,AugZo1+22,AugZo1+29)</f>
        <v>42240</v>
      </c>
      <c r="D8" s="10">
        <f>IF(DAY(AugZo1)=1,AugZo1+23,AugZo1+30)</f>
        <v>42241</v>
      </c>
      <c r="E8" s="10">
        <f>IF(DAY(AugZo1)=1,AugZo1+24,AugZo1+31)</f>
        <v>42242</v>
      </c>
      <c r="F8" s="10">
        <f>IF(DAY(AugZo1)=1,AugZo1+25,AugZo1+32)</f>
        <v>42243</v>
      </c>
      <c r="G8" s="10">
        <f>IF(DAY(AugZo1)=1,AugZo1+26,AugZo1+33)</f>
        <v>42244</v>
      </c>
      <c r="H8" s="10">
        <f>IF(DAY(AugZo1)=1,AugZo1+27,AugZo1+34)</f>
        <v>42245</v>
      </c>
      <c r="I8" s="10">
        <f>IF(DAY(AugZo1)=1,AugZo1+28,AugZo1+35)</f>
        <v>42246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IF(DAY(AugZo1)=1,AugZo1+29,AugZo1+36)</f>
        <v>42247</v>
      </c>
      <c r="D9" s="10">
        <f>IF(DAY(AugZo1)=1,AugZo1+30,AugZo1+37)</f>
        <v>42248</v>
      </c>
      <c r="E9" s="10">
        <f>IF(DAY(AugZo1)=1,AugZo1+31,AugZo1+38)</f>
        <v>42249</v>
      </c>
      <c r="F9" s="10">
        <f>IF(DAY(AugZo1)=1,AugZo1+32,AugZo1+39)</f>
        <v>42250</v>
      </c>
      <c r="G9" s="10">
        <f>IF(DAY(AugZo1)=1,AugZo1+33,AugZo1+40)</f>
        <v>42251</v>
      </c>
      <c r="H9" s="10">
        <f>IF(DAY(AugZo1)=1,AugZo1+34,AugZo1+41)</f>
        <v>42252</v>
      </c>
      <c r="I9" s="10">
        <f>IF(DAY(AugZo1)=1,AugZo1+35,AugZo1+42)</f>
        <v>42253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VLOOKUP(DAY(C4),DagenToewijzing,1,FALSE)=DAY(C4)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85546875" style="1" customWidth="1"/>
    <col min="3" max="10" width="8.285156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22</v>
      </c>
      <c r="L2" s="71">
        <v>2013</v>
      </c>
      <c r="M2" s="71"/>
      <c r="N2" s="79">
        <f>Kalenderjaar</f>
        <v>2015</v>
      </c>
    </row>
    <row r="3" spans="1:14" ht="21" customHeight="1" x14ac:dyDescent="0.2">
      <c r="A3" s="4"/>
      <c r="B3" s="31" t="s">
        <v>35</v>
      </c>
      <c r="C3" s="2" t="s">
        <v>9</v>
      </c>
      <c r="D3" s="2" t="s">
        <v>15</v>
      </c>
      <c r="E3" s="2" t="s">
        <v>16</v>
      </c>
      <c r="F3" s="2" t="s">
        <v>15</v>
      </c>
      <c r="G3" s="2" t="s">
        <v>18</v>
      </c>
      <c r="H3" s="2" t="s">
        <v>20</v>
      </c>
      <c r="I3" s="2" t="s">
        <v>20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IF(DAY(SepZo1)=1,SepZo1-6,SepZo1+1)</f>
        <v>42247</v>
      </c>
      <c r="D4" s="10">
        <f>IF(DAY(SepZo1)=1,SepZo1-5,SepZo1+2)</f>
        <v>42248</v>
      </c>
      <c r="E4" s="10">
        <f>IF(DAY(SepZo1)=1,SepZo1-4,SepZo1+3)</f>
        <v>42249</v>
      </c>
      <c r="F4" s="10">
        <f>IF(DAY(SepZo1)=1,SepZo1-3,SepZo1+4)</f>
        <v>42250</v>
      </c>
      <c r="G4" s="10">
        <f>IF(DAY(SepZo1)=1,SepZo1-2,SepZo1+5)</f>
        <v>42251</v>
      </c>
      <c r="H4" s="10">
        <f>IF(DAY(SepZo1)=1,SepZo1-1,SepZo1+6)</f>
        <v>42252</v>
      </c>
      <c r="I4" s="10">
        <f>IF(DAY(SepZo1)=1,SepZo1,SepZo1+7)</f>
        <v>42253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IF(DAY(SepZo1)=1,SepZo1+1,SepZo1+8)</f>
        <v>42254</v>
      </c>
      <c r="D5" s="10">
        <f>IF(DAY(SepZo1)=1,SepZo1+2,SepZo1+9)</f>
        <v>42255</v>
      </c>
      <c r="E5" s="10">
        <f>IF(DAY(SepZo1)=1,SepZo1+3,SepZo1+10)</f>
        <v>42256</v>
      </c>
      <c r="F5" s="10">
        <f>IF(DAY(SepZo1)=1,SepZo1+4,SepZo1+11)</f>
        <v>42257</v>
      </c>
      <c r="G5" s="10">
        <f>IF(DAY(SepZo1)=1,SepZo1+5,SepZo1+12)</f>
        <v>42258</v>
      </c>
      <c r="H5" s="10">
        <f>IF(DAY(SepZo1)=1,SepZo1+6,SepZo1+13)</f>
        <v>42259</v>
      </c>
      <c r="I5" s="10">
        <f>IF(DAY(SepZo1)=1,SepZo1+7,SepZo1+14)</f>
        <v>42260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IF(DAY(SepZo1)=1,SepZo1+8,SepZo1+15)</f>
        <v>42261</v>
      </c>
      <c r="D6" s="10">
        <f>IF(DAY(SepZo1)=1,SepZo1+9,SepZo1+16)</f>
        <v>42262</v>
      </c>
      <c r="E6" s="10">
        <f>IF(DAY(SepZo1)=1,SepZo1+10,SepZo1+17)</f>
        <v>42263</v>
      </c>
      <c r="F6" s="10">
        <f>IF(DAY(SepZo1)=1,SepZo1+11,SepZo1+18)</f>
        <v>42264</v>
      </c>
      <c r="G6" s="10">
        <f>IF(DAY(SepZo1)=1,SepZo1+12,SepZo1+19)</f>
        <v>42265</v>
      </c>
      <c r="H6" s="10">
        <f>IF(DAY(SepZo1)=1,SepZo1+13,SepZo1+20)</f>
        <v>42266</v>
      </c>
      <c r="I6" s="10">
        <f>IF(DAY(SepZo1)=1,SepZo1+14,SepZo1+21)</f>
        <v>42267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IF(DAY(SepZo1)=1,SepZo1+15,SepZo1+22)</f>
        <v>42268</v>
      </c>
      <c r="D7" s="10">
        <f>IF(DAY(SepZo1)=1,SepZo1+16,SepZo1+23)</f>
        <v>42269</v>
      </c>
      <c r="E7" s="10">
        <f>IF(DAY(SepZo1)=1,SepZo1+17,SepZo1+24)</f>
        <v>42270</v>
      </c>
      <c r="F7" s="10">
        <f>IF(DAY(SepZo1)=1,SepZo1+18,SepZo1+25)</f>
        <v>42271</v>
      </c>
      <c r="G7" s="10">
        <f>IF(DAY(SepZo1)=1,SepZo1+19,SepZo1+26)</f>
        <v>42272</v>
      </c>
      <c r="H7" s="10">
        <f>IF(DAY(SepZo1)=1,SepZo1+20,SepZo1+27)</f>
        <v>42273</v>
      </c>
      <c r="I7" s="10">
        <f>IF(DAY(SepZo1)=1,SepZo1+21,SepZo1+28)</f>
        <v>42274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IF(DAY(SepZo1)=1,SepZo1+22,SepZo1+29)</f>
        <v>42275</v>
      </c>
      <c r="D8" s="10">
        <f>IF(DAY(SepZo1)=1,SepZo1+23,SepZo1+30)</f>
        <v>42276</v>
      </c>
      <c r="E8" s="10">
        <f>IF(DAY(SepZo1)=1,SepZo1+24,SepZo1+31)</f>
        <v>42277</v>
      </c>
      <c r="F8" s="10">
        <f>IF(DAY(SepZo1)=1,SepZo1+25,SepZo1+32)</f>
        <v>42278</v>
      </c>
      <c r="G8" s="10">
        <f>IF(DAY(SepZo1)=1,SepZo1+26,SepZo1+33)</f>
        <v>42279</v>
      </c>
      <c r="H8" s="10">
        <f>IF(DAY(SepZo1)=1,SepZo1+27,SepZo1+34)</f>
        <v>42280</v>
      </c>
      <c r="I8" s="10">
        <f>IF(DAY(SepZo1)=1,SepZo1+28,SepZo1+35)</f>
        <v>42281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IF(DAY(SepZo1)=1,SepZo1+29,SepZo1+36)</f>
        <v>42282</v>
      </c>
      <c r="D9" s="10">
        <f>IF(DAY(SepZo1)=1,SepZo1+30,SepZo1+37)</f>
        <v>42283</v>
      </c>
      <c r="E9" s="10">
        <f>IF(DAY(SepZo1)=1,SepZo1+31,SepZo1+38)</f>
        <v>42284</v>
      </c>
      <c r="F9" s="10">
        <f>IF(DAY(SepZo1)=1,SepZo1+32,SepZo1+39)</f>
        <v>42285</v>
      </c>
      <c r="G9" s="10">
        <f>IF(DAY(SepZo1)=1,SepZo1+33,SepZo1+40)</f>
        <v>42286</v>
      </c>
      <c r="H9" s="10">
        <f>IF(DAY(SepZo1)=1,SepZo1+34,SepZo1+41)</f>
        <v>42287</v>
      </c>
      <c r="I9" s="10">
        <f>IF(DAY(SepZo1)=1,SepZo1+35,SepZo1+42)</f>
        <v>42288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19</v>
      </c>
      <c r="H13" s="69"/>
      <c r="I13" s="67" t="s">
        <v>21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VLOOKUP(DAY(C4),DagenToewijzing,1,FALSE)=DAY(C4)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37</vt:i4>
      </vt:variant>
    </vt:vector>
  </HeadingPairs>
  <TitlesOfParts>
    <vt:vector size="49" baseType="lpstr"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apr!Afdrukbereik</vt:lpstr>
      <vt:lpstr>aug!Afdrukbereik</vt:lpstr>
      <vt:lpstr>dec!Afdrukbereik</vt:lpstr>
      <vt:lpstr>feb!Afdrukbereik</vt:lpstr>
      <vt:lpstr>jan!Afdrukbereik</vt:lpstr>
      <vt:lpstr>jul!Afdrukbereik</vt:lpstr>
      <vt:lpstr>jun!Afdrukbereik</vt:lpstr>
      <vt:lpstr>mei!Afdrukbereik</vt:lpstr>
      <vt:lpstr>mrt!Afdrukbereik</vt:lpstr>
      <vt:lpstr>nov!Afdrukbereik</vt:lpstr>
      <vt:lpstr>okt!Afdrukbereik</vt:lpstr>
      <vt:lpstr>sep!Afdrukbereik</vt:lpstr>
      <vt:lpstr>apr!DagenToewijzing</vt:lpstr>
      <vt:lpstr>aug!DagenToewijzing</vt:lpstr>
      <vt:lpstr>dec!DagenToewijzing</vt:lpstr>
      <vt:lpstr>feb!DagenToewijzing</vt:lpstr>
      <vt:lpstr>jul!DagenToewijzing</vt:lpstr>
      <vt:lpstr>jun!DagenToewijzing</vt:lpstr>
      <vt:lpstr>mei!DagenToewijzing</vt:lpstr>
      <vt:lpstr>mrt!DagenToewijzing</vt:lpstr>
      <vt:lpstr>nov!DagenToewijzing</vt:lpstr>
      <vt:lpstr>okt!DagenToewijzing</vt:lpstr>
      <vt:lpstr>sep!DagenToewijzing</vt:lpstr>
      <vt:lpstr>DagenToewijzing</vt:lpstr>
      <vt:lpstr>Kalenderjaar</vt:lpstr>
      <vt:lpstr>apr!TabelBelangrijkeDatums</vt:lpstr>
      <vt:lpstr>aug!TabelBelangrijkeDatums</vt:lpstr>
      <vt:lpstr>dec!TabelBelangrijkeDatums</vt:lpstr>
      <vt:lpstr>feb!TabelBelangrijkeDatums</vt:lpstr>
      <vt:lpstr>jul!TabelBelangrijkeDatums</vt:lpstr>
      <vt:lpstr>jun!TabelBelangrijkeDatums</vt:lpstr>
      <vt:lpstr>mei!TabelBelangrijkeDatums</vt:lpstr>
      <vt:lpstr>mrt!TabelBelangrijkeDatums</vt:lpstr>
      <vt:lpstr>nov!TabelBelangrijkeDatums</vt:lpstr>
      <vt:lpstr>okt!TabelBelangrijkeDatums</vt:lpstr>
      <vt:lpstr>sep!TabelBelangrijkeDatums</vt:lpstr>
      <vt:lpstr>TabelBelangrijkeDatums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2013-11-22T23:21:45Z</dcterms:created>
  <dcterms:modified xsi:type="dcterms:W3CDTF">2015-02-06T02:35:38Z</dcterms:modified>
</cp:coreProperties>
</file>