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2570" tabRatio="350"/>
  </bookViews>
  <sheets>
    <sheet name="Budsjett for 18 perioder" sheetId="2" r:id="rId1"/>
  </sheets>
  <definedNames>
    <definedName name="Dagintervall">'Budsjett for 18 perioder'!$K$2</definedName>
    <definedName name="Sluttdato">'Budsjett for 18 perioder'!$M$2</definedName>
    <definedName name="Startdato">'Budsjett for 18 perioder'!$H$2</definedName>
    <definedName name="_xlnm.Print_Titles" localSheetId="0">'Budsjett for 18 perioder'!$5:$5</definedName>
  </definedNames>
  <calcPr calcId="152511"/>
</workbook>
</file>

<file path=xl/calcChain.xml><?xml version="1.0" encoding="utf-8"?>
<calcChain xmlns="http://schemas.openxmlformats.org/spreadsheetml/2006/main">
  <c r="M2" i="2" l="1"/>
  <c r="J26" i="2" l="1"/>
  <c r="D6" i="2"/>
  <c r="E6" i="2"/>
  <c r="F6" i="2"/>
  <c r="G6" i="2"/>
  <c r="H6" i="2"/>
  <c r="I6" i="2"/>
  <c r="T6" i="2"/>
  <c r="U17" i="2"/>
  <c r="U18" i="2"/>
  <c r="U19" i="2"/>
  <c r="U20" i="2"/>
  <c r="U21" i="2"/>
  <c r="U22" i="2"/>
  <c r="U23" i="2"/>
  <c r="U24" i="2"/>
  <c r="U25" i="2"/>
  <c r="U16" i="2"/>
  <c r="U15" i="2"/>
  <c r="U11" i="2"/>
  <c r="U10" i="2"/>
  <c r="C6" i="2"/>
  <c r="U9" i="2"/>
  <c r="D26" i="2"/>
  <c r="E26" i="2"/>
  <c r="F26" i="2"/>
  <c r="G26" i="2"/>
  <c r="H26" i="2"/>
  <c r="I26" i="2"/>
  <c r="K26" i="2"/>
  <c r="L26" i="2"/>
  <c r="M26" i="2"/>
  <c r="N26" i="2"/>
  <c r="O26" i="2"/>
  <c r="P26" i="2"/>
  <c r="Q26" i="2"/>
  <c r="R26" i="2"/>
  <c r="S26" i="2"/>
  <c r="T26" i="2"/>
  <c r="C26" i="2"/>
  <c r="D12" i="2"/>
  <c r="E12" i="2"/>
  <c r="F12" i="2"/>
  <c r="G12" i="2"/>
  <c r="H12" i="2"/>
  <c r="I12" i="2"/>
  <c r="J12" i="2"/>
  <c r="J6" i="2" s="1"/>
  <c r="K12" i="2"/>
  <c r="K6" i="2" s="1"/>
  <c r="L12" i="2"/>
  <c r="L6" i="2" s="1"/>
  <c r="M12" i="2"/>
  <c r="M6" i="2" s="1"/>
  <c r="N12" i="2"/>
  <c r="N6" i="2" s="1"/>
  <c r="O12" i="2"/>
  <c r="O6" i="2" s="1"/>
  <c r="P12" i="2"/>
  <c r="P6" i="2" s="1"/>
  <c r="Q12" i="2"/>
  <c r="Q6" i="2" s="1"/>
  <c r="R12" i="2"/>
  <c r="R6" i="2" s="1"/>
  <c r="S12" i="2"/>
  <c r="S6" i="2" s="1"/>
  <c r="T12" i="2"/>
  <c r="C12" i="2"/>
  <c r="C5" i="2" l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12" i="2" l="1"/>
  <c r="U6" i="2" s="1"/>
  <c r="U26" i="2"/>
</calcChain>
</file>

<file path=xl/sharedStrings.xml><?xml version="1.0" encoding="utf-8"?>
<sst xmlns="http://schemas.openxmlformats.org/spreadsheetml/2006/main" count="26" uniqueCount="25">
  <si>
    <t>firmabudsjett</t>
  </si>
  <si>
    <t>inntekt</t>
  </si>
  <si>
    <t>utgifter</t>
  </si>
  <si>
    <t>INNTEKTSELEMENT 2</t>
  </si>
  <si>
    <t>INNTEKTSELEMENT 3</t>
  </si>
  <si>
    <t>LØNNINGER</t>
  </si>
  <si>
    <t>LEIE</t>
  </si>
  <si>
    <t>ELEKTRISITET</t>
  </si>
  <si>
    <t>TELEFON</t>
  </si>
  <si>
    <t>INTERNETT</t>
  </si>
  <si>
    <t>VANN</t>
  </si>
  <si>
    <t>GASS</t>
  </si>
  <si>
    <t>AVFALLSHÅNDTERING</t>
  </si>
  <si>
    <t>KABEL-TV</t>
  </si>
  <si>
    <t>KONTORREKVISITA</t>
  </si>
  <si>
    <t>FORSIKRING</t>
  </si>
  <si>
    <t>TOTALE UTGIFTER</t>
  </si>
  <si>
    <t>TOTALE INNTEKTER</t>
  </si>
  <si>
    <t>NETTOINNTEKT</t>
  </si>
  <si>
    <t>STARTDATO</t>
  </si>
  <si>
    <t>SLUTTDATO</t>
  </si>
  <si>
    <t>TOTALT</t>
  </si>
  <si>
    <t>TREND</t>
  </si>
  <si>
    <t>INNTEKTSELEMENT 1</t>
  </si>
  <si>
    <t>PERIODLENGDE (I DAGER)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</si>
</sst>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kr&quot;\ * #,##0.00_ ;_ &quot;kr&quot;\ * \-#,##0.00_ ;_ &quot;kr&quot;\ * &quot;-&quot;??_ ;_ @_ "/>
    <numFmt numFmtId="165" formatCode="_(&quot;$&quot;* #,##0.00_);_(&quot;$&quot;* \(#,##0.00\);_(&quot;$&quot;* &quot;-&quot;??_);_(@_)"/>
    <numFmt numFmtId="166" formatCode="[$-409]d\-mmm;@"/>
    <numFmt numFmtId="167" formatCode="@_)"/>
    <numFmt numFmtId="169" formatCode="#,##0.00_ ;[Red]\-#,##0.00\ "/>
  </numFmts>
  <fonts count="11" x14ac:knownFonts="1">
    <font>
      <sz val="10"/>
      <color theme="4" tint="0.7999816888943144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i/>
      <sz val="32"/>
      <color theme="4" tint="0.79995117038483843"/>
      <name val="Georgia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11"/>
      <color theme="4" tint="0.79998168889431442"/>
      <name val="Georgia"/>
      <family val="1"/>
      <scheme val="major"/>
    </font>
    <font>
      <b/>
      <i/>
      <sz val="16"/>
      <color theme="4" tint="0.79998168889431442"/>
      <name val="Georgia"/>
      <family val="1"/>
      <scheme val="major"/>
    </font>
    <font>
      <sz val="10"/>
      <color theme="4" tint="0.7999816888943144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outline/>
      <shadow/>
      <sz val="10"/>
      <color theme="4" tint="0.7999511703848384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2" borderId="0"/>
    <xf numFmtId="165" fontId="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5">
    <xf numFmtId="0" fontId="0" fillId="2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3" fillId="2" borderId="0" xfId="0" applyFont="1" applyFill="1" applyAlignment="1">
      <alignment vertical="center"/>
    </xf>
    <xf numFmtId="166" fontId="6" fillId="2" borderId="0" xfId="0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167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165" fontId="0" fillId="2" borderId="0" xfId="1" applyNumberFormat="1" applyFont="1" applyFill="1" applyBorder="1"/>
    <xf numFmtId="0" fontId="0" fillId="2" borderId="0" xfId="0" applyFont="1" applyFill="1" applyBorder="1"/>
    <xf numFmtId="40" fontId="0" fillId="2" borderId="0" xfId="1" applyNumberFormat="1" applyFont="1" applyFill="1" applyBorder="1"/>
    <xf numFmtId="40" fontId="0" fillId="2" borderId="0" xfId="0" applyNumberFormat="1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indent="2"/>
    </xf>
    <xf numFmtId="0" fontId="4" fillId="2" borderId="0" xfId="2" applyFill="1" applyAlignment="1"/>
    <xf numFmtId="0" fontId="8" fillId="2" borderId="0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4" fontId="9" fillId="3" borderId="0" xfId="0" applyNumberFormat="1" applyFont="1" applyFill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4" fontId="0" fillId="2" borderId="0" xfId="0" applyNumberFormat="1" applyFill="1"/>
    <xf numFmtId="164" fontId="0" fillId="2" borderId="0" xfId="1" applyNumberFormat="1" applyFont="1" applyFill="1" applyBorder="1"/>
    <xf numFmtId="164" fontId="0" fillId="2" borderId="0" xfId="0" applyNumberFormat="1" applyFont="1" applyFill="1" applyBorder="1"/>
    <xf numFmtId="164" fontId="1" fillId="2" borderId="0" xfId="0" applyNumberFormat="1" applyFont="1" applyFill="1"/>
    <xf numFmtId="164" fontId="10" fillId="2" borderId="0" xfId="0" applyNumberFormat="1" applyFont="1" applyFill="1" applyBorder="1"/>
    <xf numFmtId="164" fontId="0" fillId="2" borderId="0" xfId="0" applyNumberFormat="1" applyFont="1" applyFill="1"/>
    <xf numFmtId="164" fontId="0" fillId="2" borderId="0" xfId="0" applyNumberFormat="1"/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2" applyFill="1" applyAlignment="1"/>
    <xf numFmtId="169" fontId="0" fillId="2" borderId="0" xfId="1" applyNumberFormat="1" applyFont="1" applyFill="1" applyBorder="1"/>
    <xf numFmtId="169" fontId="0" fillId="2" borderId="0" xfId="0" applyNumberFormat="1" applyFont="1" applyFill="1" applyBorder="1"/>
  </cellXfs>
  <cellStyles count="3">
    <cellStyle name="Normal" xfId="0" builtinId="0" customBuiltin="1"/>
    <cellStyle name="Tittel" xfId="2" builtinId="15" customBuiltin="1"/>
    <cellStyle name="Valuta" xfId="1" builtinId="4"/>
  </cellStyles>
  <dxfs count="89">
    <dxf>
      <numFmt numFmtId="169" formatCode="#,##0.00_ ;[Red]\-#,##0.00\ "/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9" formatCode="#,##0.00_ ;[Red]\-#,##0.00\ "/>
      <fill>
        <patternFill patternType="solid">
          <fgColor indexed="64"/>
          <bgColor theme="4" tint="-0.499984740745262"/>
        </patternFill>
      </fill>
    </dxf>
    <dxf>
      <numFmt numFmtId="169" formatCode="#,##0.00_ ;[Red]\-#,##0.00\ "/>
    </dxf>
    <dxf>
      <numFmt numFmtId="169" formatCode="#,##0.00_ ;[Red]\-#,##0.00\ "/>
    </dxf>
    <dxf>
      <numFmt numFmtId="169" formatCode="#,##0.00_ ;[Red]\-#,##0.00\ "/>
    </dxf>
    <dxf>
      <numFmt numFmtId="169" formatCode="#,##0.00_ ;[Red]\-#,##0.00\ "/>
    </dxf>
    <dxf>
      <numFmt numFmtId="169" formatCode="#,##0.00_ ;[Red]\-#,##0.00\ "/>
    </dxf>
    <dxf>
      <numFmt numFmtId="169" formatCode="#,##0.00_ ;[Red]\-#,##0.00\ "/>
    </dxf>
    <dxf>
      <numFmt numFmtId="169" formatCode="#,##0.00_ ;[Red]\-#,##0.00\ "/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9" formatCode="#,##0.00_ ;[Red]\-#,##0.00\ 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9" formatCode="#,##0.00_ ;[Red]\-#,##0.00\ 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9" formatCode="#,##0.00_ ;[Red]\-#,##0.00\ 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9" formatCode="#,##0.00_ ;[Red]\-#,##0.00\ 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9" formatCode="#,##0.00_ ;[Red]\-#,##0.00\ 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9" formatCode="#,##0.00_ ;[Red]\-#,##0.00\ 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9" formatCode="#,##0.00_ ;[Red]\-#,##0.00\ 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8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4" tint="0.79998168889431442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</dxfs>
  <tableStyles count="1" defaultTableStyle="Company Budget" defaultPivotStyle="PivotStyleLight16">
    <tableStyle name="Company Budget" pivot="0" count="1">
      <tableStyleElement type="wholeTable" dxfId="8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232833</xdr:rowOff>
    </xdr:from>
    <xdr:to>
      <xdr:col>21</xdr:col>
      <xdr:colOff>1439333</xdr:colOff>
      <xdr:row>3</xdr:row>
      <xdr:rowOff>16934</xdr:rowOff>
    </xdr:to>
    <xdr:grpSp>
      <xdr:nvGrpSpPr>
        <xdr:cNvPr id="2" name="Titteltamme" descr="&quot;&quot;" title="Tamme"/>
        <xdr:cNvGrpSpPr/>
      </xdr:nvGrpSpPr>
      <xdr:grpSpPr>
        <a:xfrm>
          <a:off x="0" y="825500"/>
          <a:ext cx="20267083" cy="59267"/>
          <a:chOff x="0" y="825500"/>
          <a:chExt cx="22129750" cy="59267"/>
        </a:xfrm>
      </xdr:grpSpPr>
      <xdr:cxnSp macro="">
        <xdr:nvCxnSpPr>
          <xdr:cNvPr id="5" name="Tykk linje"/>
          <xdr:cNvCxnSpPr/>
        </xdr:nvCxnSpPr>
        <xdr:spPr>
          <a:xfrm>
            <a:off x="0" y="884767"/>
            <a:ext cx="22129750" cy="0"/>
          </a:xfrm>
          <a:prstGeom prst="line">
            <a:avLst/>
          </a:prstGeom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Tykk linje"/>
          <xdr:cNvCxnSpPr/>
        </xdr:nvCxnSpPr>
        <xdr:spPr>
          <a:xfrm>
            <a:off x="0" y="825500"/>
            <a:ext cx="22129750" cy="0"/>
          </a:xfrm>
          <a:prstGeom prst="line">
            <a:avLst/>
          </a:prstGeom>
          <a:ln w="28575"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Inntektstabell" displayName="Inntektstabell" ref="B9:V12" headerRowCount="0" totalsRowCount="1">
  <tableColumns count="21">
    <tableColumn id="1" name="Inntekt" totalsRowLabel="TOTALE INNTEKTER" headerRowDxfId="87" dataDxfId="86" totalsRowDxfId="85"/>
    <tableColumn id="6" name="Uke 1" totalsRowFunction="sum" headerRowDxfId="84" totalsRowDxfId="15"/>
    <tableColumn id="7" name="Uke 2" totalsRowFunction="sum" headerRowDxfId="83" totalsRowDxfId="14"/>
    <tableColumn id="8" name="Uke 3" totalsRowFunction="sum" headerRowDxfId="82" totalsRowDxfId="13"/>
    <tableColumn id="9" name="Uke 4" totalsRowFunction="sum" headerRowDxfId="81" totalsRowDxfId="12"/>
    <tableColumn id="10" name="Uke 5" totalsRowFunction="sum" headerRowDxfId="80" totalsRowDxfId="11"/>
    <tableColumn id="11" name="Uke 6" totalsRowFunction="sum" headerRowDxfId="79" totalsRowDxfId="10"/>
    <tableColumn id="12" name="Uke 7" totalsRowFunction="sum" headerRowDxfId="78" totalsRowDxfId="9"/>
    <tableColumn id="13" name="Uke 8" totalsRowFunction="sum" headerRowDxfId="77" totalsRowDxfId="76"/>
    <tableColumn id="14" name="Uke 9" totalsRowFunction="sum" headerRowDxfId="75" totalsRowDxfId="74"/>
    <tableColumn id="15" name="Uke 10" totalsRowFunction="sum" headerRowDxfId="73" totalsRowDxfId="72"/>
    <tableColumn id="16" name="Uke 11" totalsRowFunction="sum" headerRowDxfId="71" totalsRowDxfId="70"/>
    <tableColumn id="17" name="Uke 12" totalsRowFunction="sum" headerRowDxfId="69" totalsRowDxfId="68"/>
    <tableColumn id="18" name="Uke 13" totalsRowFunction="sum" headerRowDxfId="67" totalsRowDxfId="66"/>
    <tableColumn id="19" name="Uke 14" totalsRowFunction="sum" headerRowDxfId="65" totalsRowDxfId="64"/>
    <tableColumn id="20" name="Uke 15" totalsRowFunction="sum" headerRowDxfId="63" totalsRowDxfId="62"/>
    <tableColumn id="21" name="Uke 16" totalsRowFunction="sum" headerRowDxfId="61" totalsRowDxfId="60"/>
    <tableColumn id="22" name="Uke 17" totalsRowFunction="sum" headerRowDxfId="59" totalsRowDxfId="58"/>
    <tableColumn id="23" name="Uke 18" totalsRowFunction="sum" headerRowDxfId="57" totalsRowDxfId="56"/>
    <tableColumn id="24" name="Totalt" totalsRowFunction="sum" headerRowDxfId="55" totalsRowDxfId="1"/>
    <tableColumn id="25" name="Kolonne1" headerRowDxfId="54" dataDxfId="53" totalsRowDxfId="52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Inntektstabell" altTextSummary="Inntekstssammendrag for 18 perioder, for eksempel hver 14 dag."/>
    </ext>
  </extLst>
</table>
</file>

<file path=xl/tables/table2.xml><?xml version="1.0" encoding="utf-8"?>
<table xmlns="http://schemas.openxmlformats.org/spreadsheetml/2006/main" id="3" name="Utgiftstabell" displayName="Utgiftstabell" ref="B15:V26" headerRowCount="0" totalsRowCount="1">
  <tableColumns count="21">
    <tableColumn id="1" name="Utgifter" totalsRowLabel="TOTALE UTGIFTER" headerRowDxfId="51" dataDxfId="50" totalsRowDxfId="49"/>
    <tableColumn id="4" name="Uke 1" totalsRowFunction="sum" headerRowDxfId="48" totalsRowDxfId="8"/>
    <tableColumn id="5" name="Uke 2" totalsRowFunction="sum" headerRowDxfId="47" totalsRowDxfId="7"/>
    <tableColumn id="6" name="Uke 3" totalsRowFunction="sum" headerRowDxfId="46" totalsRowDxfId="6"/>
    <tableColumn id="7" name="Uke 4" totalsRowFunction="sum" headerRowDxfId="45" totalsRowDxfId="5"/>
    <tableColumn id="8" name="Uke 5" totalsRowFunction="sum" headerRowDxfId="44" totalsRowDxfId="4"/>
    <tableColumn id="9" name="Uke 6" totalsRowFunction="sum" headerRowDxfId="43" totalsRowDxfId="3"/>
    <tableColumn id="10" name="Uke 7" totalsRowFunction="sum" headerRowDxfId="42" totalsRowDxfId="2"/>
    <tableColumn id="11" name="Uke 8" totalsRowFunction="sum" headerRowDxfId="41" totalsRowDxfId="40"/>
    <tableColumn id="12" name="Uke 9" totalsRowFunction="sum" headerRowDxfId="39" totalsRowDxfId="38"/>
    <tableColumn id="13" name="Uke 10" totalsRowFunction="sum" headerRowDxfId="37" totalsRowDxfId="36"/>
    <tableColumn id="14" name="Uke 11" totalsRowFunction="sum" headerRowDxfId="35" totalsRowDxfId="34"/>
    <tableColumn id="15" name="Uke 12" totalsRowFunction="sum" headerRowDxfId="33" totalsRowDxfId="32"/>
    <tableColumn id="16" name="Uke 13" totalsRowFunction="sum" headerRowDxfId="31" totalsRowDxfId="30"/>
    <tableColumn id="17" name="Uke 14" totalsRowFunction="sum" headerRowDxfId="29" totalsRowDxfId="28"/>
    <tableColumn id="18" name="Uke 15" totalsRowFunction="sum" headerRowDxfId="27" totalsRowDxfId="26"/>
    <tableColumn id="19" name="Uke 16" totalsRowFunction="sum" headerRowDxfId="25" totalsRowDxfId="24"/>
    <tableColumn id="20" name="Uke 17" totalsRowFunction="sum" headerRowDxfId="23" totalsRowDxfId="22"/>
    <tableColumn id="21" name="Uke 18" totalsRowFunction="sum" headerRowDxfId="21" totalsRowDxfId="20"/>
    <tableColumn id="22" name="Totalt" totalsRowFunction="sum" headerRowDxfId="19" totalsRowDxfId="0"/>
    <tableColumn id="23" name="Kolonne1" headerRowDxfId="18" dataDxfId="17" totalsRowDxfId="16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Utgiftstabell" altTextSummary="Utgiftssammendrag for 18 perioder, for eksempel hver 14 dag."/>
    </ext>
  </extLst>
</table>
</file>

<file path=xl/theme/theme1.xml><?xml version="1.0" encoding="utf-8"?>
<a:theme xmlns:a="http://schemas.openxmlformats.org/drawingml/2006/main" name="Office Theme">
  <a:themeElements>
    <a:clrScheme name="Compan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F7699"/>
      </a:accent1>
      <a:accent2>
        <a:srgbClr val="E36200"/>
      </a:accent2>
      <a:accent3>
        <a:srgbClr val="D9AE00"/>
      </a:accent3>
      <a:accent4>
        <a:srgbClr val="773A6A"/>
      </a:accent4>
      <a:accent5>
        <a:srgbClr val="07A607"/>
      </a:accent5>
      <a:accent6>
        <a:srgbClr val="BB2A09"/>
      </a:accent6>
      <a:hlink>
        <a:srgbClr val="487699"/>
      </a:hlink>
      <a:folHlink>
        <a:srgbClr val="773A6A"/>
      </a:folHlink>
    </a:clrScheme>
    <a:fontScheme name="Company Budget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W27"/>
  <sheetViews>
    <sheetView showGridLines="0" tabSelected="1" zoomScale="90" zoomScaleNormal="90" zoomScaleSheetLayoutView="50" workbookViewId="0">
      <pane xSplit="2" ySplit="5" topLeftCell="C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9.140625" defaultRowHeight="15.75" customHeight="1" x14ac:dyDescent="0.2"/>
  <cols>
    <col min="1" max="1" width="3.28515625" style="1" customWidth="1"/>
    <col min="2" max="2" width="23.42578125" style="1" customWidth="1"/>
    <col min="3" max="3" width="13.28515625" style="1" customWidth="1"/>
    <col min="4" max="5" width="13.28515625" style="3" customWidth="1"/>
    <col min="6" max="20" width="13.28515625" style="1" customWidth="1"/>
    <col min="21" max="21" width="15.5703125" style="1" customWidth="1"/>
    <col min="22" max="22" width="22.28515625" style="1" customWidth="1"/>
    <col min="23" max="23" width="3.28515625" style="2" customWidth="1"/>
    <col min="24" max="16384" width="9.140625" style="1"/>
  </cols>
  <sheetData>
    <row r="1" spans="1:23" ht="28.5" customHeight="1" x14ac:dyDescent="0.5">
      <c r="B1" s="32" t="s">
        <v>0</v>
      </c>
      <c r="C1" s="32"/>
      <c r="D1" s="32"/>
      <c r="E1" s="32"/>
      <c r="F1" s="16"/>
      <c r="G1" s="16"/>
    </row>
    <row r="2" spans="1:23" s="2" customFormat="1" ht="18" customHeight="1" x14ac:dyDescent="0.2">
      <c r="B2" s="32"/>
      <c r="C2" s="32"/>
      <c r="D2" s="32"/>
      <c r="E2" s="32"/>
      <c r="G2" s="17" t="s">
        <v>19</v>
      </c>
      <c r="H2" s="18">
        <v>40544</v>
      </c>
      <c r="I2" s="31" t="s">
        <v>24</v>
      </c>
      <c r="J2" s="31"/>
      <c r="K2" s="19">
        <v>14</v>
      </c>
      <c r="L2" s="17" t="s">
        <v>20</v>
      </c>
      <c r="M2" s="18" t="str">
        <f>TEXT(T5,"dd.mm.åååå")</f>
        <v>26.08.2012</v>
      </c>
    </row>
    <row r="3" spans="1:23" s="13" customFormat="1" ht="21.75" customHeight="1" x14ac:dyDescent="0.2">
      <c r="W3" s="14"/>
    </row>
    <row r="5" spans="1:23" s="4" customFormat="1" ht="20.25" customHeight="1" x14ac:dyDescent="0.2">
      <c r="C5" s="5" t="str">
        <f>UPPER(TEXT(H2,"dd-mmm"))</f>
        <v>01-JAN</v>
      </c>
      <c r="D5" s="6" t="str">
        <f t="shared" ref="D5:T5" si="0">UPPER(TEXT(C5+Dagintervall,"dd-mmm"))</f>
        <v>15-JAN</v>
      </c>
      <c r="E5" s="6" t="str">
        <f t="shared" si="0"/>
        <v>29-JAN</v>
      </c>
      <c r="F5" s="5" t="str">
        <f t="shared" si="0"/>
        <v>12-FEB</v>
      </c>
      <c r="G5" s="5" t="str">
        <f t="shared" si="0"/>
        <v>26-FEB</v>
      </c>
      <c r="H5" s="5" t="str">
        <f t="shared" si="0"/>
        <v>11-MAR</v>
      </c>
      <c r="I5" s="5" t="str">
        <f t="shared" si="0"/>
        <v>25-MAR</v>
      </c>
      <c r="J5" s="5" t="str">
        <f t="shared" si="0"/>
        <v>08-APR</v>
      </c>
      <c r="K5" s="5" t="str">
        <f t="shared" si="0"/>
        <v>22-APR</v>
      </c>
      <c r="L5" s="5" t="str">
        <f t="shared" si="0"/>
        <v>06-MAI</v>
      </c>
      <c r="M5" s="5" t="str">
        <f t="shared" si="0"/>
        <v>20-MAI</v>
      </c>
      <c r="N5" s="5" t="str">
        <f t="shared" si="0"/>
        <v>03-JUN</v>
      </c>
      <c r="O5" s="5" t="str">
        <f t="shared" si="0"/>
        <v>17-JUN</v>
      </c>
      <c r="P5" s="5" t="str">
        <f t="shared" si="0"/>
        <v>01-JUL</v>
      </c>
      <c r="Q5" s="5" t="str">
        <f t="shared" si="0"/>
        <v>15-JUL</v>
      </c>
      <c r="R5" s="5" t="str">
        <f t="shared" si="0"/>
        <v>29-JUL</v>
      </c>
      <c r="S5" s="5" t="str">
        <f t="shared" si="0"/>
        <v>12-AUG</v>
      </c>
      <c r="T5" s="5" t="str">
        <f t="shared" si="0"/>
        <v>26-AUG</v>
      </c>
      <c r="U5" s="7" t="s">
        <v>21</v>
      </c>
      <c r="V5" s="8" t="s">
        <v>22</v>
      </c>
      <c r="W5" s="2"/>
    </row>
    <row r="6" spans="1:23" s="20" customFormat="1" ht="21.75" customHeight="1" x14ac:dyDescent="0.2">
      <c r="B6" s="21" t="s">
        <v>18</v>
      </c>
      <c r="C6" s="22">
        <f>Inntektstabell[[#Totals],[Uke 1]]-Utgiftstabell[[#Totals],[Uke 1]]</f>
        <v>1750</v>
      </c>
      <c r="D6" s="22">
        <f>Inntektstabell[[#Totals],[Uke 2]]-Utgiftstabell[[#Totals],[Uke 2]]</f>
        <v>2236</v>
      </c>
      <c r="E6" s="22">
        <f>Inntektstabell[[#Totals],[Uke 3]]-Utgiftstabell[[#Totals],[Uke 3]]</f>
        <v>1442</v>
      </c>
      <c r="F6" s="22">
        <f>Inntektstabell[[#Totals],[Uke 4]]-Utgiftstabell[[#Totals],[Uke 4]]</f>
        <v>2253</v>
      </c>
      <c r="G6" s="22">
        <f>Inntektstabell[[#Totals],[Uke 5]]-Utgiftstabell[[#Totals],[Uke 5]]</f>
        <v>1533</v>
      </c>
      <c r="H6" s="22">
        <f>Inntektstabell[[#Totals],[Uke 6]]-Utgiftstabell[[#Totals],[Uke 6]]</f>
        <v>1086</v>
      </c>
      <c r="I6" s="22">
        <f>Inntektstabell[[#Totals],[Uke 7]]-Utgiftstabell[[#Totals],[Uke 7]]</f>
        <v>1594</v>
      </c>
      <c r="J6" s="22">
        <f>Inntektstabell[[#Totals],[Uke 8]]-Utgiftstabell[[#Totals],[Uke 8]]</f>
        <v>0</v>
      </c>
      <c r="K6" s="22">
        <f>Inntektstabell[[#Totals],[Uke 9]]-Utgiftstabell[[#Totals],[Uke 9]]</f>
        <v>0</v>
      </c>
      <c r="L6" s="22">
        <f>Inntektstabell[[#Totals],[Uke 10]]-Utgiftstabell[[#Totals],[Uke 10]]</f>
        <v>0</v>
      </c>
      <c r="M6" s="22">
        <f>Inntektstabell[[#Totals],[Uke 11]]-Utgiftstabell[[#Totals],[Uke 11]]</f>
        <v>0</v>
      </c>
      <c r="N6" s="22">
        <f>Inntektstabell[[#Totals],[Uke 12]]-Utgiftstabell[[#Totals],[Uke 12]]</f>
        <v>0</v>
      </c>
      <c r="O6" s="22">
        <f>Inntektstabell[[#Totals],[Uke 13]]-Utgiftstabell[[#Totals],[Uke 13]]</f>
        <v>0</v>
      </c>
      <c r="P6" s="22">
        <f>Inntektstabell[[#Totals],[Uke 14]]-Utgiftstabell[[#Totals],[Uke 14]]</f>
        <v>0</v>
      </c>
      <c r="Q6" s="22">
        <f>Inntektstabell[[#Totals],[Uke 15]]-Utgiftstabell[[#Totals],[Uke 15]]</f>
        <v>0</v>
      </c>
      <c r="R6" s="22">
        <f>Inntektstabell[[#Totals],[Uke 16]]-Utgiftstabell[[#Totals],[Uke 16]]</f>
        <v>0</v>
      </c>
      <c r="S6" s="22">
        <f>Inntektstabell[[#Totals],[Uke 17]]-Utgiftstabell[[#Totals],[Uke 17]]</f>
        <v>0</v>
      </c>
      <c r="T6" s="22">
        <f>Inntektstabell[[#Totals],[Uke 18]]-Utgiftstabell[[#Totals],[Uke 18]]</f>
        <v>0</v>
      </c>
      <c r="U6" s="22">
        <f>Inntektstabell[[#Totals],[Totalt]]-Utgiftstabell[[#Totals],[Totalt]]</f>
        <v>11894</v>
      </c>
      <c r="V6" s="22"/>
      <c r="W6" s="23"/>
    </row>
    <row r="8" spans="1:23" ht="20.25" x14ac:dyDescent="0.3">
      <c r="A8" s="15" t="s">
        <v>1</v>
      </c>
      <c r="D8" s="1"/>
      <c r="E8" s="1"/>
    </row>
    <row r="9" spans="1:23" ht="18" customHeight="1" x14ac:dyDescent="0.2">
      <c r="B9" s="10" t="s">
        <v>23</v>
      </c>
      <c r="C9" s="24">
        <v>3000</v>
      </c>
      <c r="D9" s="24">
        <v>3500</v>
      </c>
      <c r="E9" s="24">
        <v>2978</v>
      </c>
      <c r="F9" s="24">
        <v>3384</v>
      </c>
      <c r="G9" s="24">
        <v>2858</v>
      </c>
      <c r="H9" s="24">
        <v>2809</v>
      </c>
      <c r="I9" s="24">
        <v>3220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9"/>
      <c r="U9" s="25">
        <f>SUM(Inntektstabell[[#This Row],[Uke 1]:[Uke 18]])</f>
        <v>21749</v>
      </c>
      <c r="V9" s="10"/>
    </row>
    <row r="10" spans="1:23" ht="18" customHeight="1" x14ac:dyDescent="0.2">
      <c r="B10" s="10" t="s">
        <v>3</v>
      </c>
      <c r="C10" s="33">
        <v>1150</v>
      </c>
      <c r="D10" s="33">
        <v>1200</v>
      </c>
      <c r="E10" s="33">
        <v>1144</v>
      </c>
      <c r="F10" s="33">
        <v>1400</v>
      </c>
      <c r="G10" s="33">
        <v>1358</v>
      </c>
      <c r="H10" s="33">
        <v>1154</v>
      </c>
      <c r="I10" s="33">
        <v>1245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4">
        <f>SUM( Inntektstabell[ [#This Row],[Uke 1]:[Uke 18] ])</f>
        <v>8651</v>
      </c>
      <c r="V10" s="10"/>
    </row>
    <row r="11" spans="1:23" ht="18" customHeight="1" x14ac:dyDescent="0.2">
      <c r="B11" s="10" t="s">
        <v>4</v>
      </c>
      <c r="C11" s="33">
        <v>300</v>
      </c>
      <c r="D11" s="33">
        <v>350</v>
      </c>
      <c r="E11" s="33">
        <v>392</v>
      </c>
      <c r="F11" s="33">
        <v>326</v>
      </c>
      <c r="G11" s="33">
        <v>381</v>
      </c>
      <c r="H11" s="33">
        <v>364</v>
      </c>
      <c r="I11" s="33">
        <v>315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34">
        <f>SUM( Inntektstabell[ [#This Row],[Uke 1]:[Uke 18] ])</f>
        <v>2428</v>
      </c>
      <c r="V11" s="10"/>
    </row>
    <row r="12" spans="1:23" s="26" customFormat="1" ht="18.75" customHeight="1" x14ac:dyDescent="0.2">
      <c r="B12" s="25" t="s">
        <v>17</v>
      </c>
      <c r="C12" s="27">
        <f>SUBTOTAL(109,Inntektstabell[Uke 1])</f>
        <v>4450</v>
      </c>
      <c r="D12" s="27">
        <f>SUBTOTAL(109,Inntektstabell[Uke 2])</f>
        <v>5050</v>
      </c>
      <c r="E12" s="27">
        <f>SUBTOTAL(109,Inntektstabell[Uke 3])</f>
        <v>4514</v>
      </c>
      <c r="F12" s="27">
        <f>SUBTOTAL(109,Inntektstabell[Uke 4])</f>
        <v>5110</v>
      </c>
      <c r="G12" s="27">
        <f>SUBTOTAL(109,Inntektstabell[Uke 5])</f>
        <v>4597</v>
      </c>
      <c r="H12" s="27">
        <f>SUBTOTAL(109,Inntektstabell[Uke 6])</f>
        <v>4327</v>
      </c>
      <c r="I12" s="27">
        <f>SUBTOTAL(109,Inntektstabell[Uke 7])</f>
        <v>4780</v>
      </c>
      <c r="J12" s="27">
        <f>SUBTOTAL(109,Inntektstabell[Uke 8])</f>
        <v>0</v>
      </c>
      <c r="K12" s="27">
        <f>SUBTOTAL(109,Inntektstabell[Uke 9])</f>
        <v>0</v>
      </c>
      <c r="L12" s="27">
        <f>SUBTOTAL(109,Inntektstabell[Uke 10])</f>
        <v>0</v>
      </c>
      <c r="M12" s="27">
        <f>SUBTOTAL(109,Inntektstabell[Uke 11])</f>
        <v>0</v>
      </c>
      <c r="N12" s="27">
        <f>SUBTOTAL(109,Inntektstabell[Uke 12])</f>
        <v>0</v>
      </c>
      <c r="O12" s="27">
        <f>SUBTOTAL(109,Inntektstabell[Uke 13])</f>
        <v>0</v>
      </c>
      <c r="P12" s="27">
        <f>SUBTOTAL(109,Inntektstabell[Uke 14])</f>
        <v>0</v>
      </c>
      <c r="Q12" s="27">
        <f>SUBTOTAL(109,Inntektstabell[Uke 15])</f>
        <v>0</v>
      </c>
      <c r="R12" s="27">
        <f>SUBTOTAL(109,Inntektstabell[Uke 16])</f>
        <v>0</v>
      </c>
      <c r="S12" s="27">
        <f>SUBTOTAL(109,Inntektstabell[Uke 17])</f>
        <v>0</v>
      </c>
      <c r="T12" s="27">
        <f>SUBTOTAL(109,Inntektstabell[Uke 18])</f>
        <v>0</v>
      </c>
      <c r="U12" s="27">
        <f>SUBTOTAL(109,Inntektstabell[Totalt])</f>
        <v>32828</v>
      </c>
      <c r="V12" s="25"/>
      <c r="W12" s="28"/>
    </row>
    <row r="13" spans="1:23" s="2" customFormat="1" ht="18" customHeight="1" x14ac:dyDescent="0.3">
      <c r="A13" s="15" t="s">
        <v>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"/>
    </row>
    <row r="14" spans="1:23" s="2" customFormat="1" ht="18" customHeight="1" x14ac:dyDescent="0.3">
      <c r="A14" s="15" t="s">
        <v>2</v>
      </c>
      <c r="J14" s="23"/>
    </row>
    <row r="15" spans="1:23" ht="18" customHeight="1" x14ac:dyDescent="0.2">
      <c r="B15" s="10" t="s">
        <v>5</v>
      </c>
      <c r="C15" s="24">
        <v>1500</v>
      </c>
      <c r="D15" s="24">
        <v>1577</v>
      </c>
      <c r="E15" s="24">
        <v>1823</v>
      </c>
      <c r="F15" s="24">
        <v>1529</v>
      </c>
      <c r="G15" s="24">
        <v>1759</v>
      </c>
      <c r="H15" s="24">
        <v>1947</v>
      </c>
      <c r="I15" s="24">
        <v>1875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5">
        <f>SUM(Utgiftstabell[[#This Row],[Uke 1]:[Uke 18]])</f>
        <v>12010</v>
      </c>
      <c r="V15" s="10"/>
    </row>
    <row r="16" spans="1:23" ht="18" customHeight="1" x14ac:dyDescent="0.2">
      <c r="B16" s="10" t="s">
        <v>6</v>
      </c>
      <c r="C16" s="33">
        <v>1000</v>
      </c>
      <c r="D16" s="33">
        <v>1000</v>
      </c>
      <c r="E16" s="33">
        <v>1000</v>
      </c>
      <c r="F16" s="33">
        <v>1000</v>
      </c>
      <c r="G16" s="33">
        <v>1000</v>
      </c>
      <c r="H16" s="33">
        <v>1000</v>
      </c>
      <c r="I16" s="33">
        <v>1000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4">
        <f>SUM(Utgiftstabell[[#This Row],[Uke 1]:[Uke 18]])</f>
        <v>7000</v>
      </c>
      <c r="V16" s="10"/>
    </row>
    <row r="17" spans="2:23" ht="18" customHeight="1" x14ac:dyDescent="0.2">
      <c r="B17" s="10" t="s">
        <v>7</v>
      </c>
      <c r="C17" s="33">
        <v>40</v>
      </c>
      <c r="D17" s="33">
        <v>43</v>
      </c>
      <c r="E17" s="33">
        <v>40</v>
      </c>
      <c r="F17" s="33">
        <v>42</v>
      </c>
      <c r="G17" s="33">
        <v>45</v>
      </c>
      <c r="H17" s="33">
        <v>40</v>
      </c>
      <c r="I17" s="33">
        <v>42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4">
        <f>SUM(Utgiftstabell[[#This Row],[Uke 1]:[Uke 18]])</f>
        <v>292</v>
      </c>
      <c r="V17" s="10"/>
    </row>
    <row r="18" spans="2:23" ht="18" customHeight="1" x14ac:dyDescent="0.2">
      <c r="B18" s="10" t="s">
        <v>8</v>
      </c>
      <c r="C18" s="33">
        <v>12</v>
      </c>
      <c r="D18" s="33">
        <v>11</v>
      </c>
      <c r="E18" s="33">
        <v>13</v>
      </c>
      <c r="F18" s="33">
        <v>14</v>
      </c>
      <c r="G18" s="33">
        <v>11</v>
      </c>
      <c r="H18" s="33">
        <v>15</v>
      </c>
      <c r="I18" s="33">
        <v>15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4">
        <f>SUM(Utgiftstabell[[#This Row],[Uke 1]:[Uke 18]])</f>
        <v>91</v>
      </c>
      <c r="V18" s="10"/>
    </row>
    <row r="19" spans="2:23" ht="18" customHeight="1" x14ac:dyDescent="0.2">
      <c r="B19" s="10" t="s">
        <v>9</v>
      </c>
      <c r="C19" s="33">
        <v>15</v>
      </c>
      <c r="D19" s="33">
        <v>15</v>
      </c>
      <c r="E19" s="33">
        <v>15</v>
      </c>
      <c r="F19" s="33">
        <v>15</v>
      </c>
      <c r="G19" s="33">
        <v>15</v>
      </c>
      <c r="H19" s="33">
        <v>15</v>
      </c>
      <c r="I19" s="33">
        <v>15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34">
        <f>SUM(Utgiftstabell[[#This Row],[Uke 1]:[Uke 18]])</f>
        <v>105</v>
      </c>
      <c r="V19" s="10"/>
    </row>
    <row r="20" spans="2:23" ht="18" customHeight="1" x14ac:dyDescent="0.2">
      <c r="B20" s="10" t="s">
        <v>10</v>
      </c>
      <c r="C20" s="33">
        <v>11</v>
      </c>
      <c r="D20" s="33">
        <v>10</v>
      </c>
      <c r="E20" s="33">
        <v>13</v>
      </c>
      <c r="F20" s="33">
        <v>10</v>
      </c>
      <c r="G20" s="33">
        <v>13</v>
      </c>
      <c r="H20" s="33">
        <v>10</v>
      </c>
      <c r="I20" s="33">
        <v>12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34">
        <f>SUM(Utgiftstabell[[#This Row],[Uke 1]:[Uke 18]])</f>
        <v>79</v>
      </c>
      <c r="V20" s="10"/>
    </row>
    <row r="21" spans="2:23" ht="18" customHeight="1" x14ac:dyDescent="0.2">
      <c r="B21" s="10" t="s">
        <v>11</v>
      </c>
      <c r="C21" s="33">
        <v>23</v>
      </c>
      <c r="D21" s="33">
        <v>27</v>
      </c>
      <c r="E21" s="33">
        <v>26</v>
      </c>
      <c r="F21" s="33">
        <v>27</v>
      </c>
      <c r="G21" s="33">
        <v>22</v>
      </c>
      <c r="H21" s="33">
        <v>29</v>
      </c>
      <c r="I21" s="33">
        <v>21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34">
        <f>SUM(Utgiftstabell[[#This Row],[Uke 1]:[Uke 18]])</f>
        <v>175</v>
      </c>
      <c r="V21" s="10"/>
    </row>
    <row r="22" spans="2:23" ht="18" customHeight="1" x14ac:dyDescent="0.2">
      <c r="B22" s="10" t="s">
        <v>12</v>
      </c>
      <c r="C22" s="33">
        <v>4</v>
      </c>
      <c r="D22" s="33">
        <v>4</v>
      </c>
      <c r="E22" s="33">
        <v>4</v>
      </c>
      <c r="F22" s="33">
        <v>4</v>
      </c>
      <c r="G22" s="33">
        <v>4</v>
      </c>
      <c r="H22" s="33">
        <v>4</v>
      </c>
      <c r="I22" s="33">
        <v>4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34">
        <f>SUM(Utgiftstabell[[#This Row],[Uke 1]:[Uke 18]])</f>
        <v>28</v>
      </c>
      <c r="V22" s="10"/>
    </row>
    <row r="23" spans="2:23" ht="18" customHeight="1" x14ac:dyDescent="0.2">
      <c r="B23" s="10" t="s">
        <v>13</v>
      </c>
      <c r="C23" s="34">
        <v>10</v>
      </c>
      <c r="D23" s="34">
        <v>10</v>
      </c>
      <c r="E23" s="34">
        <v>10</v>
      </c>
      <c r="F23" s="34">
        <v>10</v>
      </c>
      <c r="G23" s="34">
        <v>10</v>
      </c>
      <c r="H23" s="34">
        <v>10</v>
      </c>
      <c r="I23" s="34">
        <v>10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34">
        <f>SUM(Utgiftstabell[[#This Row],[Uke 1]:[Uke 18]])</f>
        <v>70</v>
      </c>
      <c r="V23" s="10"/>
    </row>
    <row r="24" spans="2:23" ht="18" customHeight="1" x14ac:dyDescent="0.2">
      <c r="B24" s="10" t="s">
        <v>14</v>
      </c>
      <c r="C24" s="33">
        <v>25</v>
      </c>
      <c r="D24" s="33">
        <v>57</v>
      </c>
      <c r="E24" s="33">
        <v>68</v>
      </c>
      <c r="F24" s="33">
        <v>146</v>
      </c>
      <c r="G24" s="33">
        <v>125</v>
      </c>
      <c r="H24" s="33">
        <v>111</v>
      </c>
      <c r="I24" s="33">
        <v>132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34">
        <f>SUM(Utgiftstabell[[#This Row],[Uke 1]:[Uke 18]])</f>
        <v>664</v>
      </c>
      <c r="V24" s="10"/>
    </row>
    <row r="25" spans="2:23" ht="18" customHeight="1" x14ac:dyDescent="0.2">
      <c r="B25" s="10" t="s">
        <v>15</v>
      </c>
      <c r="C25" s="33">
        <v>60</v>
      </c>
      <c r="D25" s="33">
        <v>60</v>
      </c>
      <c r="E25" s="33">
        <v>60</v>
      </c>
      <c r="F25" s="33">
        <v>60</v>
      </c>
      <c r="G25" s="33">
        <v>60</v>
      </c>
      <c r="H25" s="33">
        <v>60</v>
      </c>
      <c r="I25" s="33">
        <v>60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34">
        <f>SUM(Utgiftstabell[[#This Row],[Uke 1]:[Uke 18]])</f>
        <v>420</v>
      </c>
      <c r="V25" s="10"/>
    </row>
    <row r="26" spans="2:23" s="26" customFormat="1" ht="15.75" customHeight="1" x14ac:dyDescent="0.2">
      <c r="B26" s="25" t="s">
        <v>16</v>
      </c>
      <c r="C26" s="29">
        <f>SUBTOTAL(109,Utgiftstabell[Uke 1])</f>
        <v>2700</v>
      </c>
      <c r="D26" s="29">
        <f>SUBTOTAL(109,Utgiftstabell[Uke 2])</f>
        <v>2814</v>
      </c>
      <c r="E26" s="29">
        <f>SUBTOTAL(109,Utgiftstabell[Uke 3])</f>
        <v>3072</v>
      </c>
      <c r="F26" s="29">
        <f>SUBTOTAL(109,Utgiftstabell[Uke 4])</f>
        <v>2857</v>
      </c>
      <c r="G26" s="29">
        <f>SUBTOTAL(109,Utgiftstabell[Uke 5])</f>
        <v>3064</v>
      </c>
      <c r="H26" s="29">
        <f>SUBTOTAL(109,Utgiftstabell[Uke 6])</f>
        <v>3241</v>
      </c>
      <c r="I26" s="29">
        <f>SUBTOTAL(109,Utgiftstabell[Uke 7])</f>
        <v>3186</v>
      </c>
      <c r="J26" s="29">
        <f>SUBTOTAL(109,Utgiftstabell[Uke 8])</f>
        <v>0</v>
      </c>
      <c r="K26" s="29">
        <f>SUBTOTAL(109,Utgiftstabell[Uke 9])</f>
        <v>0</v>
      </c>
      <c r="L26" s="29">
        <f>SUBTOTAL(109,Utgiftstabell[Uke 10])</f>
        <v>0</v>
      </c>
      <c r="M26" s="29">
        <f>SUBTOTAL(109,Utgiftstabell[Uke 11])</f>
        <v>0</v>
      </c>
      <c r="N26" s="29">
        <f>SUBTOTAL(109,Utgiftstabell[Uke 12])</f>
        <v>0</v>
      </c>
      <c r="O26" s="29">
        <f>SUBTOTAL(109,Utgiftstabell[Uke 13])</f>
        <v>0</v>
      </c>
      <c r="P26" s="29">
        <f>SUBTOTAL(109,Utgiftstabell[Uke 14])</f>
        <v>0</v>
      </c>
      <c r="Q26" s="29">
        <f>SUBTOTAL(109,Utgiftstabell[Uke 15])</f>
        <v>0</v>
      </c>
      <c r="R26" s="29">
        <f>SUBTOTAL(109,Utgiftstabell[Uke 16])</f>
        <v>0</v>
      </c>
      <c r="S26" s="29">
        <f>SUBTOTAL(109,Utgiftstabell[Uke 17])</f>
        <v>0</v>
      </c>
      <c r="T26" s="29">
        <f>SUBTOTAL(109,Utgiftstabell[Uke 18])</f>
        <v>0</v>
      </c>
      <c r="U26" s="29">
        <f>SUBTOTAL(109,Utgiftstabell[Totalt])</f>
        <v>20934</v>
      </c>
      <c r="V26" s="25"/>
      <c r="W26" s="23"/>
    </row>
    <row r="27" spans="2:23" ht="15.75" customHeight="1" x14ac:dyDescent="0.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</sheetData>
  <mergeCells count="4">
    <mergeCell ref="B13:U13"/>
    <mergeCell ref="I2:J2"/>
    <mergeCell ref="B1:E2"/>
    <mergeCell ref="B27:V27"/>
  </mergeCells>
  <printOptions horizontalCentered="1"/>
  <pageMargins left="0.25" right="0.25" top="0.5" bottom="0.75" header="0.3" footer="0.3"/>
  <pageSetup paperSize="5" scale="62" fitToHeight="0" orientation="landscape" horizontalDpi="4294967293" r:id="rId1"/>
  <colBreaks count="1" manualBreakCount="1">
    <brk id="12" max="26" man="1"/>
  </colBreaks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'Budsjett for 18 perioder'!C12:T12</xm:f>
              <xm:sqref>V12</xm:sqref>
            </x14:sparkline>
          </x14:sparklines>
        </x14:sparklineGroup>
        <x14:sparklineGroup type="column"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'Budsjett for 18 perioder'!C6:T6</xm:f>
              <xm:sqref>V6</xm:sqref>
            </x14:sparkline>
          </x14:sparklines>
        </x14:sparklineGroup>
        <x14:sparklineGroup displayEmptyCellsAs="gap" markers="1" high="1" low="1">
          <x14:colorSeries theme="0"/>
          <x14:colorNegative rgb="FFFF0000"/>
          <x14:colorAxis rgb="FF000000"/>
          <x14:colorMarkers theme="0"/>
          <x14:colorFirst rgb="FFFFC000"/>
          <x14:colorLast rgb="FFFFC000"/>
          <x14:colorHigh rgb="FF00B050"/>
          <x14:colorLow rgb="FFFF0000"/>
          <x14:sparklines>
            <x14:sparkline>
              <xm:f>'Budsjett for 18 perioder'!C15:T15</xm:f>
              <xm:sqref>V15</xm:sqref>
            </x14:sparkline>
            <x14:sparkline>
              <xm:f>'Budsjett for 18 perioder'!C9:T9</xm:f>
              <xm:sqref>V9</xm:sqref>
            </x14:sparkline>
            <x14:sparkline>
              <xm:f>'Budsjett for 18 perioder'!C10:T10</xm:f>
              <xm:sqref>V10</xm:sqref>
            </x14:sparkline>
            <x14:sparkline>
              <xm:f>'Budsjett for 18 perioder'!C11:T11</xm:f>
              <xm:sqref>V11</xm:sqref>
            </x14:sparkline>
            <x14:sparkline>
              <xm:f>'Budsjett for 18 perioder'!C16:T16</xm:f>
              <xm:sqref>V16</xm:sqref>
            </x14:sparkline>
            <x14:sparkline>
              <xm:f>'Budsjett for 18 perioder'!C17:T17</xm:f>
              <xm:sqref>V17</xm:sqref>
            </x14:sparkline>
            <x14:sparkline>
              <xm:f>'Budsjett for 18 perioder'!C18:T18</xm:f>
              <xm:sqref>V18</xm:sqref>
            </x14:sparkline>
            <x14:sparkline>
              <xm:f>'Budsjett for 18 perioder'!C19:T19</xm:f>
              <xm:sqref>V19</xm:sqref>
            </x14:sparkline>
            <x14:sparkline>
              <xm:f>'Budsjett for 18 perioder'!C20:T20</xm:f>
              <xm:sqref>V20</xm:sqref>
            </x14:sparkline>
            <x14:sparkline>
              <xm:f>'Budsjett for 18 perioder'!C21:T21</xm:f>
              <xm:sqref>V21</xm:sqref>
            </x14:sparkline>
            <x14:sparkline>
              <xm:f>'Budsjett for 18 perioder'!C22:T22</xm:f>
              <xm:sqref>V22</xm:sqref>
            </x14:sparkline>
            <x14:sparkline>
              <xm:f>'Budsjett for 18 perioder'!C23:T23</xm:f>
              <xm:sqref>V23</xm:sqref>
            </x14:sparkline>
            <x14:sparkline>
              <xm:f>'Budsjett for 18 perioder'!C24:T24</xm:f>
              <xm:sqref>V24</xm:sqref>
            </x14:sparkline>
            <x14:sparkline>
              <xm:f>'Budsjett for 18 perioder'!C25:T25</xm:f>
              <xm:sqref>V25</xm:sqref>
            </x14:sparkline>
          </x14:sparklines>
        </x14:sparklineGroup>
        <x14:sparklineGroup type="column" displayEmptyCellsAs="gap" high="1" low="1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'Budsjett for 18 perioder'!C26:T26</xm:f>
              <xm:sqref>V26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845895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 xsi:nil="true"/>
    <Markets xmlns="e3770583-0a95-488a-909d-acf753acc1f4"/>
    <OriginAsset xmlns="e3770583-0a95-488a-909d-acf753acc1f4" xsi:nil="true"/>
    <AssetStart xmlns="e3770583-0a95-488a-909d-acf753acc1f4">2012-06-28T22:29:46+00:00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330012</Value>
    </PublishStatusLookup>
    <APAuthor xmlns="e3770583-0a95-488a-909d-acf753acc1f4">
      <UserInfo>
        <DisplayName/>
        <AccountId>2566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 xsi:nil="true"/>
    <MachineTranslated xmlns="e3770583-0a95-488a-909d-acf753acc1f4">false</MachineTranslated>
    <OutputCachingOn xmlns="e3770583-0a95-488a-909d-acf753acc1f4">false</OutputCachingOn>
    <TemplateStatus xmlns="e3770583-0a95-488a-909d-acf753acc1f4">Complete</TemplateStatus>
    <IsSearchable xmlns="e3770583-0a95-488a-909d-acf753acc1f4">false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 xsi:nil="true"/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LocMarketGroupTiers2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false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Spreadsheet Template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TP102929989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OfficeOnlineVNext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15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</documentManagement>
</p:properties>
</file>

<file path=customXml/itemProps1.xml><?xml version="1.0" encoding="utf-8"?>
<ds:datastoreItem xmlns:ds="http://schemas.openxmlformats.org/officeDocument/2006/customXml" ds:itemID="{2C58BA3E-CD68-4506-B38F-D9CF1EDA3D19}"/>
</file>

<file path=customXml/itemProps2.xml><?xml version="1.0" encoding="utf-8"?>
<ds:datastoreItem xmlns:ds="http://schemas.openxmlformats.org/officeDocument/2006/customXml" ds:itemID="{74E4B3A2-82A0-42FB-A840-A603677FC3BB}"/>
</file>

<file path=customXml/itemProps3.xml><?xml version="1.0" encoding="utf-8"?>
<ds:datastoreItem xmlns:ds="http://schemas.openxmlformats.org/officeDocument/2006/customXml" ds:itemID="{83900137-7195-4650-9481-D4D8CF5AC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4</vt:i4>
      </vt:variant>
    </vt:vector>
  </HeadingPairs>
  <TitlesOfParts>
    <vt:vector size="5" baseType="lpstr">
      <vt:lpstr>Budsjett for 18 perioder</vt:lpstr>
      <vt:lpstr>Dagintervall</vt:lpstr>
      <vt:lpstr>Sluttdato</vt:lpstr>
      <vt:lpstr>Startdato</vt:lpstr>
      <vt:lpstr>'Budsjett for 18 perioder'!Utskriftstitler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2011-05-24T19:10:18Z</dcterms:created>
  <dcterms:modified xsi:type="dcterms:W3CDTF">2012-09-13T04:10:40Z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