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3_ncr:1_{10B2DABC-254C-4EE0-8077-FA2384DDC90A}" xr6:coauthVersionLast="45" xr6:coauthVersionMax="45" xr10:uidLastSave="{00000000-0000-0000-0000-000000000000}"/>
  <bookViews>
    <workbookView xWindow="-120" yWindow="-120" windowWidth="28980" windowHeight="16215" tabRatio="741" xr2:uid="{00000000-000D-0000-FFFF-FFFF00000000}"/>
  </bookViews>
  <sheets>
    <sheet name="Jan." sheetId="1" r:id="rId1"/>
    <sheet name="Feb." sheetId="6" r:id="rId2"/>
    <sheet name="Mar." sheetId="7" r:id="rId3"/>
    <sheet name="Apr." sheetId="8" r:id="rId4"/>
    <sheet name="Mai" sheetId="9" r:id="rId5"/>
    <sheet name="Jun." sheetId="10" r:id="rId6"/>
    <sheet name="Jul." sheetId="11" r:id="rId7"/>
    <sheet name="Aug." sheetId="12" r:id="rId8"/>
    <sheet name="Sep." sheetId="13" r:id="rId9"/>
    <sheet name="Okt." sheetId="14" r:id="rId10"/>
    <sheet name="Nov." sheetId="15" r:id="rId11"/>
    <sheet name="Des." sheetId="16" r:id="rId12"/>
  </sheets>
  <definedNames>
    <definedName name="AprSun1">DATE(Kalenderår,4,1)-WEEKDAY(DATE(Kalenderår,4,1))+1</definedName>
    <definedName name="AssignmentDays" localSheetId="3">Apr.!$L$4:$L$33</definedName>
    <definedName name="AssignmentDays" localSheetId="7">Aug.!$L$4:$L$33</definedName>
    <definedName name="AssignmentDays" localSheetId="11">Des.!$L$4:$L$33</definedName>
    <definedName name="AssignmentDays" localSheetId="1">Feb.!$L$4:$L$33</definedName>
    <definedName name="AssignmentDays" localSheetId="6">Jul.!$L$4:$L$33</definedName>
    <definedName name="AssignmentDays" localSheetId="5">Jun.!$L$4:$L$33</definedName>
    <definedName name="AssignmentDays" localSheetId="4">Mai!$L$4:$L$33</definedName>
    <definedName name="AssignmentDays" localSheetId="2">Mar.!$L$4:$L$33</definedName>
    <definedName name="AssignmentDays" localSheetId="10">Nov.!$L$4:$L$33</definedName>
    <definedName name="AssignmentDays" localSheetId="9">Okt.!$L$4:$L$33</definedName>
    <definedName name="AssignmentDays" localSheetId="8">Sep.!$L$4:$L$33</definedName>
    <definedName name="AssignmentDays">Jan.!$L$4:$L$33</definedName>
    <definedName name="AugSun1">DATE(Kalenderår,8,1)-WEEKDAY(DATE(Kalenderår,8,1))+1</definedName>
    <definedName name="DesSøn1">DATE(Kalenderår,12,1)-WEEKDAY(DATE(Kalenderår,12,1))+1</definedName>
    <definedName name="FebSun1">DATE(Kalenderår,2,1)-WEEKDAY(DATE(Kalenderår,2,1))+1</definedName>
    <definedName name="ImportantDatesTable" localSheetId="3">Apr.!$L$4:$M$8</definedName>
    <definedName name="ImportantDatesTable" localSheetId="7">Aug.!$L$4:$M$8</definedName>
    <definedName name="ImportantDatesTable" localSheetId="11">Des.!$L$4:$M$8</definedName>
    <definedName name="ImportantDatesTable" localSheetId="1">Feb.!$L$4:$M$8</definedName>
    <definedName name="ImportantDatesTable" localSheetId="6">Jul.!$L$4:$M$8</definedName>
    <definedName name="ImportantDatesTable" localSheetId="5">Jun.!$L$4:$M$8</definedName>
    <definedName name="ImportantDatesTable" localSheetId="4">Mai!$L$4:$M$8</definedName>
    <definedName name="ImportantDatesTable" localSheetId="2">Mar.!$L$4:$M$8</definedName>
    <definedName name="ImportantDatesTable" localSheetId="10">Nov.!$L$4:$M$8</definedName>
    <definedName name="ImportantDatesTable" localSheetId="9">Okt.!$L$4:$M$8</definedName>
    <definedName name="ImportantDatesTable" localSheetId="8">Sep.!$L$4:$M$8</definedName>
    <definedName name="ImportantDatesTable">Jan.!$L$4:$M$8</definedName>
    <definedName name="JanSun1">DATE(Kalenderår,1,1)-WEEKDAY(DATE(Kalenderår,1,1))+1</definedName>
    <definedName name="JulSøn1">DATE(Kalenderår,7,1)-WEEKDAY(DATE(Kalenderår,7,1))+1</definedName>
    <definedName name="JunSøn1">DATE(Kalenderår,6,1)-WEEKDAY(DATE(Kalenderår,6,1))+1</definedName>
    <definedName name="Kalenderår">Jan.!$N$2</definedName>
    <definedName name="MaiSøn1">DATE(Kalenderår,5,1)-WEEKDAY(DATE(Kalenderår,5,1))+1</definedName>
    <definedName name="MarSøn1">DATE(Kalenderår,3,1)-WEEKDAY(DATE(Kalenderår,3,1))+1</definedName>
    <definedName name="NovSøn1">DATE(Kalenderår,11,1)-WEEKDAY(DATE(Kalenderår,11,1))+1</definedName>
    <definedName name="OktSøn1">DATE(Kalenderår,10,1)-WEEKDAY(DATE(Kalenderår,10,1))+1</definedName>
    <definedName name="SepSøn1">DATE(Kalenderår,9,1)-WEEKDAY(DATE(Kalenderår,9,1))+1</definedName>
    <definedName name="_xlnm.Print_Area" localSheetId="3">Apr.!$A$1:$N$33</definedName>
    <definedName name="_xlnm.Print_Area" localSheetId="7">Aug.!$A$1:$N$33</definedName>
    <definedName name="_xlnm.Print_Area" localSheetId="11">Des.!$A$1:$N$33</definedName>
    <definedName name="_xlnm.Print_Area" localSheetId="1">Feb.!$A$1:$N$33</definedName>
    <definedName name="_xlnm.Print_Area" localSheetId="0">Jan.!$A$1:$N$33</definedName>
    <definedName name="_xlnm.Print_Area" localSheetId="6">Jul.!$A$1:$N$33</definedName>
    <definedName name="_xlnm.Print_Area" localSheetId="5">Jun.!$A$1:$N$33</definedName>
    <definedName name="_xlnm.Print_Area" localSheetId="4">Mai!$A$1:$N$33</definedName>
    <definedName name="_xlnm.Print_Area" localSheetId="2">Mar.!$A$1:$N$33</definedName>
    <definedName name="_xlnm.Print_Area" localSheetId="10">Nov.!$A$1:$N$33</definedName>
    <definedName name="_xlnm.Print_Area" localSheetId="9">Okt.!$A$1:$N$33</definedName>
    <definedName name="_xlnm.Print_Area" localSheetId="8">Sep.!$A$1:$N$33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<sst xmlns="http://schemas.openxmlformats.org/spreadsheetml/2006/main" count="555" uniqueCount="38">
  <si>
    <t>JAN</t>
  </si>
  <si>
    <t>UKEPLAN</t>
  </si>
  <si>
    <t>MA.</t>
  </si>
  <si>
    <t>8:00</t>
  </si>
  <si>
    <t>Fransk</t>
  </si>
  <si>
    <t>10:00</t>
  </si>
  <si>
    <t>Matematikk</t>
  </si>
  <si>
    <t>14:00</t>
  </si>
  <si>
    <t>Engelsk</t>
  </si>
  <si>
    <t>M</t>
  </si>
  <si>
    <t>9:00</t>
  </si>
  <si>
    <t>Kunsthistorie</t>
  </si>
  <si>
    <t>16:00</t>
  </si>
  <si>
    <t>Programmering</t>
  </si>
  <si>
    <t>T</t>
  </si>
  <si>
    <t>O</t>
  </si>
  <si>
    <t>F</t>
  </si>
  <si>
    <t>L</t>
  </si>
  <si>
    <t>OPPGAVER</t>
  </si>
  <si>
    <t>TI.</t>
  </si>
  <si>
    <t>ON.</t>
  </si>
  <si>
    <t>TO.</t>
  </si>
  <si>
    <t>Fransk: Frist for første innleveringsutkast</t>
  </si>
  <si>
    <t>Kunsthistorie: Test</t>
  </si>
  <si>
    <t>&lt;Angi kalenderåret i celle N2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</si>
  <si>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</si>
  <si>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</si>
  <si>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</si>
  <si>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</si>
  <si>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</si>
  <si>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</si>
  <si>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</si>
  <si>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</si>
  <si>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</si>
  <si>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</si>
  <si>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</si>
  <si>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FR.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</si>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</sst>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27" xfId="0" applyNumberFormat="1" applyFont="1" applyFill="1" applyBorder="1" applyAlignment="1">
      <alignment horizontal="left" indent="1"/>
    </xf>
    <xf numFmtId="49" fontId="10" fillId="3" borderId="15" xfId="0" applyNumberFormat="1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14" xfId="0" applyFont="1" applyFill="1" applyBorder="1" applyAlignment="1">
      <alignment horizontal="left" vertical="top" indent="1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 wrapText="1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6" builtinId="22" customBuiltin="1"/>
    <cellStyle name="Dårlig" xfId="12" builtinId="27" customBuiltin="1"/>
    <cellStyle name="Forklarende tekst" xfId="21" builtinId="53" customBuiltin="1"/>
    <cellStyle name="God" xfId="11" builtinId="26" customBuiltin="1"/>
    <cellStyle name="Inndata" xfId="14" builtinId="20" customBuiltin="1"/>
    <cellStyle name="Koblet celle" xfId="17" builtinId="24" customBuiltin="1"/>
    <cellStyle name="Komma" xfId="6" builtinId="3" customBuiltin="1"/>
    <cellStyle name="Kontrollcelle" xfId="18" builtinId="23" customBuiltin="1"/>
    <cellStyle name="Merknad" xfId="20" builtinId="10" customBuiltin="1"/>
    <cellStyle name="Normal" xfId="0" builtinId="0" customBuiltin="1"/>
    <cellStyle name="Nøytral" xfId="13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0" builtinId="5" customBuiltin="1"/>
    <cellStyle name="Tittel" xfId="1" builtinId="15" customBuiltin="1"/>
    <cellStyle name="Totalt" xfId="22" builtinId="25" customBuiltin="1"/>
    <cellStyle name="Tusenskille [0]" xfId="7" builtinId="6" customBuiltin="1"/>
    <cellStyle name="Utdata" xfId="15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8" builtinId="4" customBuiltin="1"/>
    <cellStyle name="Valuta [0]" xfId="9" builtinId="7" customBuiltin="1"/>
    <cellStyle name="Varseltekst" xfId="19" builtinId="11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0.8554687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47">
        <v>2020</v>
      </c>
      <c r="P2" s="65" t="s">
        <v>24</v>
      </c>
    </row>
    <row r="3" spans="1:16" ht="21" customHeight="1" x14ac:dyDescent="0.2">
      <c r="A3" s="3"/>
      <c r="B3" s="64" t="s">
        <v>0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48"/>
      <c r="P3" s="65"/>
    </row>
    <row r="4" spans="1:16" ht="18" customHeight="1" x14ac:dyDescent="0.2">
      <c r="A4" s="3"/>
      <c r="B4" s="64"/>
      <c r="C4" s="76">
        <f>IF(DAY(JanSun1)=1,JanSun1-6,JanSun1+1)</f>
        <v>43829</v>
      </c>
      <c r="D4" s="76">
        <f>IF(DAY(JanSun1)=1,JanSun1-5,JanSun1+2)</f>
        <v>43830</v>
      </c>
      <c r="E4" s="76">
        <f>IF(DAY(JanSun1)=1,JanSun1-4,JanSun1+3)</f>
        <v>43831</v>
      </c>
      <c r="F4" s="76">
        <f>IF(DAY(JanSun1)=1,JanSun1-3,JanSun1+4)</f>
        <v>43832</v>
      </c>
      <c r="G4" s="76">
        <f>IF(DAY(JanSun1)=1,JanSun1-2,JanSun1+5)</f>
        <v>43833</v>
      </c>
      <c r="H4" s="76">
        <f>IF(DAY(JanSun1)=1,JanSun1-1,JanSun1+6)</f>
        <v>43834</v>
      </c>
      <c r="I4" s="76">
        <f>IF(DAY(JanSun1)=1,JanSun1,JanSun1+7)</f>
        <v>43835</v>
      </c>
      <c r="J4" s="4"/>
      <c r="K4" s="44" t="s">
        <v>2</v>
      </c>
      <c r="L4" s="13">
        <v>4</v>
      </c>
      <c r="M4" s="45" t="s">
        <v>22</v>
      </c>
      <c r="N4" s="46"/>
      <c r="P4" s="20"/>
    </row>
    <row r="5" spans="1:16" ht="18" customHeight="1" x14ac:dyDescent="0.2">
      <c r="A5" s="3"/>
      <c r="B5" s="21"/>
      <c r="C5" s="76">
        <f>IF(DAY(JanSun1)=1,JanSun1+1,JanSun1+8)</f>
        <v>43836</v>
      </c>
      <c r="D5" s="76">
        <f>IF(DAY(JanSun1)=1,JanSun1+2,JanSun1+9)</f>
        <v>43837</v>
      </c>
      <c r="E5" s="76">
        <f>IF(DAY(JanSun1)=1,JanSun1+3,JanSun1+10)</f>
        <v>43838</v>
      </c>
      <c r="F5" s="76">
        <f>IF(DAY(JanSun1)=1,JanSun1+4,JanSun1+11)</f>
        <v>43839</v>
      </c>
      <c r="G5" s="76">
        <f>IF(DAY(JanSun1)=1,JanSun1+5,JanSun1+12)</f>
        <v>43840</v>
      </c>
      <c r="H5" s="76">
        <f>IF(DAY(JanSun1)=1,JanSun1+6,JanSun1+13)</f>
        <v>43841</v>
      </c>
      <c r="I5" s="76">
        <f>IF(DAY(JanSun1)=1,JanSun1+7,JanSun1+14)</f>
        <v>43842</v>
      </c>
      <c r="J5" s="4"/>
      <c r="K5" s="30"/>
      <c r="L5" s="14"/>
      <c r="M5" s="31"/>
      <c r="N5" s="32"/>
      <c r="P5" s="20"/>
    </row>
    <row r="6" spans="1:16" ht="18" customHeight="1" x14ac:dyDescent="0.2">
      <c r="A6" s="3"/>
      <c r="B6" s="21"/>
      <c r="C6" s="76">
        <f>IF(DAY(JanSun1)=1,JanSun1+8,JanSun1+15)</f>
        <v>43843</v>
      </c>
      <c r="D6" s="76">
        <f>IF(DAY(JanSun1)=1,JanSun1+9,JanSun1+16)</f>
        <v>43844</v>
      </c>
      <c r="E6" s="76">
        <f>IF(DAY(JanSun1)=1,JanSun1+10,JanSun1+17)</f>
        <v>43845</v>
      </c>
      <c r="F6" s="76">
        <f>IF(DAY(JanSun1)=1,JanSun1+11,JanSun1+18)</f>
        <v>43846</v>
      </c>
      <c r="G6" s="76">
        <f>IF(DAY(JanSun1)=1,JanSun1+12,JanSun1+19)</f>
        <v>43847</v>
      </c>
      <c r="H6" s="76">
        <f>IF(DAY(JanSun1)=1,JanSun1+13,JanSun1+20)</f>
        <v>43848</v>
      </c>
      <c r="I6" s="76">
        <f>IF(DAY(JanSun1)=1,JanSun1+14,JanSun1+21)</f>
        <v>43849</v>
      </c>
      <c r="J6" s="4"/>
      <c r="K6" s="30"/>
      <c r="L6" s="14"/>
      <c r="M6" s="31"/>
      <c r="N6" s="32"/>
    </row>
    <row r="7" spans="1:16" ht="18" customHeight="1" x14ac:dyDescent="0.2">
      <c r="A7" s="3"/>
      <c r="B7" s="21"/>
      <c r="C7" s="76">
        <f>IF(DAY(JanSun1)=1,JanSun1+15,JanSun1+22)</f>
        <v>43850</v>
      </c>
      <c r="D7" s="76">
        <f>IF(DAY(JanSun1)=1,JanSun1+16,JanSun1+23)</f>
        <v>43851</v>
      </c>
      <c r="E7" s="76">
        <f>IF(DAY(JanSun1)=1,JanSun1+17,JanSun1+24)</f>
        <v>43852</v>
      </c>
      <c r="F7" s="76">
        <f>IF(DAY(JanSun1)=1,JanSun1+18,JanSun1+25)</f>
        <v>43853</v>
      </c>
      <c r="G7" s="76">
        <f>IF(DAY(JanSun1)=1,JanSun1+19,JanSun1+26)</f>
        <v>43854</v>
      </c>
      <c r="H7" s="76">
        <f>IF(DAY(JanSun1)=1,JanSun1+20,JanSun1+27)</f>
        <v>43855</v>
      </c>
      <c r="I7" s="76">
        <f>IF(DAY(JanSun1)=1,JanSun1+21,JanSun1+28)</f>
        <v>43856</v>
      </c>
      <c r="J7" s="4"/>
      <c r="K7" s="9"/>
      <c r="L7" s="14"/>
      <c r="M7" s="31"/>
      <c r="N7" s="32"/>
    </row>
    <row r="8" spans="1:16" ht="18.75" customHeight="1" x14ac:dyDescent="0.2">
      <c r="A8" s="3"/>
      <c r="B8" s="21"/>
      <c r="C8" s="76">
        <f>IF(DAY(JanSun1)=1,JanSun1+22,JanSun1+29)</f>
        <v>43857</v>
      </c>
      <c r="D8" s="76">
        <f>IF(DAY(JanSun1)=1,JanSun1+23,JanSun1+30)</f>
        <v>43858</v>
      </c>
      <c r="E8" s="76">
        <f>IF(DAY(JanSun1)=1,JanSun1+24,JanSun1+31)</f>
        <v>43859</v>
      </c>
      <c r="F8" s="76">
        <f>IF(DAY(JanSun1)=1,JanSun1+25,JanSun1+32)</f>
        <v>43860</v>
      </c>
      <c r="G8" s="76">
        <f>IF(DAY(JanSun1)=1,JanSun1+26,JanSun1+33)</f>
        <v>43861</v>
      </c>
      <c r="H8" s="76">
        <f>IF(DAY(JanSun1)=1,JanSun1+27,JanSun1+34)</f>
        <v>43862</v>
      </c>
      <c r="I8" s="76">
        <f>IF(DAY(JanSun1)=1,JanSun1+28,JanSun1+35)</f>
        <v>43863</v>
      </c>
      <c r="J8" s="4"/>
      <c r="K8" s="9"/>
      <c r="L8" s="14"/>
      <c r="M8" s="31"/>
      <c r="N8" s="32"/>
    </row>
    <row r="9" spans="1:16" ht="18" customHeight="1" x14ac:dyDescent="0.2">
      <c r="A9" s="3"/>
      <c r="B9" s="21"/>
      <c r="C9" s="76">
        <f>IF(DAY(JanSun1)=1,JanSun1+29,JanSun1+36)</f>
        <v>43864</v>
      </c>
      <c r="D9" s="76">
        <f>IF(DAY(JanSun1)=1,JanSun1+30,JanSun1+37)</f>
        <v>43865</v>
      </c>
      <c r="E9" s="76">
        <f>IF(DAY(JanSun1)=1,JanSun1+31,JanSun1+38)</f>
        <v>43866</v>
      </c>
      <c r="F9" s="76">
        <f>IF(DAY(JanSun1)=1,JanSun1+32,JanSun1+39)</f>
        <v>43867</v>
      </c>
      <c r="G9" s="76">
        <f>IF(DAY(JanSun1)=1,JanSun1+33,JanSun1+40)</f>
        <v>43868</v>
      </c>
      <c r="H9" s="76">
        <f>IF(DAY(JanSun1)=1,JanSun1+34,JanSun1+41)</f>
        <v>43869</v>
      </c>
      <c r="I9" s="76">
        <f>IF(DAY(JanSun1)=1,JanSun1+35,JanSun1+42)</f>
        <v>43870</v>
      </c>
      <c r="J9" s="4"/>
      <c r="K9" s="10"/>
      <c r="L9" s="15"/>
      <c r="M9" s="33"/>
      <c r="N9" s="34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>
        <v>19</v>
      </c>
      <c r="M10" s="35" t="s">
        <v>23</v>
      </c>
      <c r="N10" s="36"/>
    </row>
    <row r="11" spans="1:16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6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6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6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6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6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Ugyldig år" error="Skriv inn et år fra 1900 til 9999, eller bruk rullefeltet til å finne et år." sqref="N2:N3" xr:uid="{00000000-0002-0000-0000-000000000000}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33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IF(DAY(OktSøn1)=1,OktSøn1-6,OktSøn1+1)</f>
        <v>44102</v>
      </c>
      <c r="D4" s="76">
        <f>IF(DAY(OktSøn1)=1,OktSøn1-5,OktSøn1+2)</f>
        <v>44103</v>
      </c>
      <c r="E4" s="76">
        <f>IF(DAY(OktSøn1)=1,OktSøn1-4,OktSøn1+3)</f>
        <v>44104</v>
      </c>
      <c r="F4" s="76">
        <f>IF(DAY(OktSøn1)=1,OktSøn1-3,OktSøn1+4)</f>
        <v>44105</v>
      </c>
      <c r="G4" s="76">
        <f>IF(DAY(OktSøn1)=1,OktSøn1-2,OktSøn1+5)</f>
        <v>44106</v>
      </c>
      <c r="H4" s="76">
        <f>IF(DAY(OktSøn1)=1,OktSøn1-1,OktSøn1+6)</f>
        <v>44107</v>
      </c>
      <c r="I4" s="76">
        <f>IF(DAY(OktSøn1)=1,OktSøn1,OktSøn1+7)</f>
        <v>44108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IF(DAY(OktSøn1)=1,OktSøn1+1,OktSøn1+8)</f>
        <v>44109</v>
      </c>
      <c r="D5" s="76">
        <f>IF(DAY(OktSøn1)=1,OktSøn1+2,OktSøn1+9)</f>
        <v>44110</v>
      </c>
      <c r="E5" s="76">
        <f>IF(DAY(OktSøn1)=1,OktSøn1+3,OktSøn1+10)</f>
        <v>44111</v>
      </c>
      <c r="F5" s="76">
        <f>IF(DAY(OktSøn1)=1,OktSøn1+4,OktSøn1+11)</f>
        <v>44112</v>
      </c>
      <c r="G5" s="76">
        <f>IF(DAY(OktSøn1)=1,OktSøn1+5,OktSøn1+12)</f>
        <v>44113</v>
      </c>
      <c r="H5" s="76">
        <f>IF(DAY(OktSøn1)=1,OktSøn1+6,OktSøn1+13)</f>
        <v>44114</v>
      </c>
      <c r="I5" s="76">
        <f>IF(DAY(OktSøn1)=1,OktSøn1+7,OktSøn1+14)</f>
        <v>44115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IF(DAY(OktSøn1)=1,OktSøn1+8,OktSøn1+15)</f>
        <v>44116</v>
      </c>
      <c r="D6" s="76">
        <f>IF(DAY(OktSøn1)=1,OktSøn1+9,OktSøn1+16)</f>
        <v>44117</v>
      </c>
      <c r="E6" s="76">
        <f>IF(DAY(OktSøn1)=1,OktSøn1+10,OktSøn1+17)</f>
        <v>44118</v>
      </c>
      <c r="F6" s="76">
        <f>IF(DAY(OktSøn1)=1,OktSøn1+11,OktSøn1+18)</f>
        <v>44119</v>
      </c>
      <c r="G6" s="76">
        <f>IF(DAY(OktSøn1)=1,OktSøn1+12,OktSøn1+19)</f>
        <v>44120</v>
      </c>
      <c r="H6" s="76">
        <f>IF(DAY(OktSøn1)=1,OktSøn1+13,OktSøn1+20)</f>
        <v>44121</v>
      </c>
      <c r="I6" s="76">
        <f>IF(DAY(OktSøn1)=1,OktSøn1+14,OktSøn1+21)</f>
        <v>44122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IF(DAY(OktSøn1)=1,OktSøn1+15,OktSøn1+22)</f>
        <v>44123</v>
      </c>
      <c r="D7" s="76">
        <f>IF(DAY(OktSøn1)=1,OktSøn1+16,OktSøn1+23)</f>
        <v>44124</v>
      </c>
      <c r="E7" s="76">
        <f>IF(DAY(OktSøn1)=1,OktSøn1+17,OktSøn1+24)</f>
        <v>44125</v>
      </c>
      <c r="F7" s="76">
        <f>IF(DAY(OktSøn1)=1,OktSøn1+18,OktSøn1+25)</f>
        <v>44126</v>
      </c>
      <c r="G7" s="76">
        <f>IF(DAY(OktSøn1)=1,OktSøn1+19,OktSøn1+26)</f>
        <v>44127</v>
      </c>
      <c r="H7" s="76">
        <f>IF(DAY(OktSøn1)=1,OktSøn1+20,OktSøn1+27)</f>
        <v>44128</v>
      </c>
      <c r="I7" s="76">
        <f>IF(DAY(OktSøn1)=1,OktSøn1+21,OktSøn1+28)</f>
        <v>44129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IF(DAY(OktSøn1)=1,OktSøn1+22,OktSøn1+29)</f>
        <v>44130</v>
      </c>
      <c r="D8" s="76">
        <f>IF(DAY(OktSøn1)=1,OktSøn1+23,OktSøn1+30)</f>
        <v>44131</v>
      </c>
      <c r="E8" s="76">
        <f>IF(DAY(OktSøn1)=1,OktSøn1+24,OktSøn1+31)</f>
        <v>44132</v>
      </c>
      <c r="F8" s="76">
        <f>IF(DAY(OktSøn1)=1,OktSøn1+25,OktSøn1+32)</f>
        <v>44133</v>
      </c>
      <c r="G8" s="76">
        <f>IF(DAY(OktSøn1)=1,OktSøn1+26,OktSøn1+33)</f>
        <v>44134</v>
      </c>
      <c r="H8" s="76">
        <f>IF(DAY(OktSøn1)=1,OktSøn1+27,OktSøn1+34)</f>
        <v>44135</v>
      </c>
      <c r="I8" s="76">
        <f>IF(DAY(OktSøn1)=1,OktSøn1+28,OktSøn1+35)</f>
        <v>44136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IF(DAY(OktSøn1)=1,OktSøn1+29,OktSøn1+36)</f>
        <v>44137</v>
      </c>
      <c r="D9" s="76">
        <f>IF(DAY(OktSøn1)=1,OktSøn1+30,OktSøn1+37)</f>
        <v>44138</v>
      </c>
      <c r="E9" s="76">
        <f>IF(DAY(OktSøn1)=1,OktSøn1+31,OktSøn1+38)</f>
        <v>44139</v>
      </c>
      <c r="F9" s="76">
        <f>IF(DAY(OktSøn1)=1,OktSøn1+32,OktSøn1+39)</f>
        <v>44140</v>
      </c>
      <c r="G9" s="76">
        <f>IF(DAY(OktSøn1)=1,OktSøn1+33,OktSøn1+40)</f>
        <v>44141</v>
      </c>
      <c r="H9" s="76">
        <f>IF(DAY(OktSøn1)=1,OktSøn1+34,OktSøn1+41)</f>
        <v>44142</v>
      </c>
      <c r="I9" s="76">
        <f>IF(DAY(OktSøn1)=1,OktSøn1+35,OktSøn1+42)</f>
        <v>44143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34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IF(DAY(NovSøn1)=1,NovSøn1-6,NovSøn1+1)</f>
        <v>44130</v>
      </c>
      <c r="D4" s="76">
        <f>IF(DAY(NovSøn1)=1,NovSøn1-5,NovSøn1+2)</f>
        <v>44131</v>
      </c>
      <c r="E4" s="76">
        <f>IF(DAY(NovSøn1)=1,NovSøn1-4,NovSøn1+3)</f>
        <v>44132</v>
      </c>
      <c r="F4" s="76">
        <f>IF(DAY(NovSøn1)=1,NovSøn1-3,NovSøn1+4)</f>
        <v>44133</v>
      </c>
      <c r="G4" s="76">
        <f>IF(DAY(NovSøn1)=1,NovSøn1-2,NovSøn1+5)</f>
        <v>44134</v>
      </c>
      <c r="H4" s="76">
        <f>IF(DAY(NovSøn1)=1,NovSøn1-1,NovSøn1+6)</f>
        <v>44135</v>
      </c>
      <c r="I4" s="76">
        <f>IF(DAY(NovSøn1)=1,NovSøn1,NovSøn1+7)</f>
        <v>44136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IF(DAY(NovSøn1)=1,NovSøn1+1,NovSøn1+8)</f>
        <v>44137</v>
      </c>
      <c r="D5" s="76">
        <f>IF(DAY(NovSøn1)=1,NovSøn1+2,NovSøn1+9)</f>
        <v>44138</v>
      </c>
      <c r="E5" s="76">
        <f>IF(DAY(NovSøn1)=1,NovSøn1+3,NovSøn1+10)</f>
        <v>44139</v>
      </c>
      <c r="F5" s="76">
        <f>IF(DAY(NovSøn1)=1,NovSøn1+4,NovSøn1+11)</f>
        <v>44140</v>
      </c>
      <c r="G5" s="76">
        <f>IF(DAY(NovSøn1)=1,NovSøn1+5,NovSøn1+12)</f>
        <v>44141</v>
      </c>
      <c r="H5" s="76">
        <f>IF(DAY(NovSøn1)=1,NovSøn1+6,NovSøn1+13)</f>
        <v>44142</v>
      </c>
      <c r="I5" s="76">
        <f>IF(DAY(NovSøn1)=1,NovSøn1+7,NovSøn1+14)</f>
        <v>44143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IF(DAY(NovSøn1)=1,NovSøn1+8,NovSøn1+15)</f>
        <v>44144</v>
      </c>
      <c r="D6" s="76">
        <f>IF(DAY(NovSøn1)=1,NovSøn1+9,NovSøn1+16)</f>
        <v>44145</v>
      </c>
      <c r="E6" s="76">
        <f>IF(DAY(NovSøn1)=1,NovSøn1+10,NovSøn1+17)</f>
        <v>44146</v>
      </c>
      <c r="F6" s="76">
        <f>IF(DAY(NovSøn1)=1,NovSøn1+11,NovSøn1+18)</f>
        <v>44147</v>
      </c>
      <c r="G6" s="76">
        <f>IF(DAY(NovSøn1)=1,NovSøn1+12,NovSøn1+19)</f>
        <v>44148</v>
      </c>
      <c r="H6" s="76">
        <f>IF(DAY(NovSøn1)=1,NovSøn1+13,NovSøn1+20)</f>
        <v>44149</v>
      </c>
      <c r="I6" s="76">
        <f>IF(DAY(NovSøn1)=1,NovSøn1+14,NovSøn1+21)</f>
        <v>44150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IF(DAY(NovSøn1)=1,NovSøn1+15,NovSøn1+22)</f>
        <v>44151</v>
      </c>
      <c r="D7" s="76">
        <f>IF(DAY(NovSøn1)=1,NovSøn1+16,NovSøn1+23)</f>
        <v>44152</v>
      </c>
      <c r="E7" s="76">
        <f>IF(DAY(NovSøn1)=1,NovSøn1+17,NovSøn1+24)</f>
        <v>44153</v>
      </c>
      <c r="F7" s="76">
        <f>IF(DAY(NovSøn1)=1,NovSøn1+18,NovSøn1+25)</f>
        <v>44154</v>
      </c>
      <c r="G7" s="76">
        <f>IF(DAY(NovSøn1)=1,NovSøn1+19,NovSøn1+26)</f>
        <v>44155</v>
      </c>
      <c r="H7" s="76">
        <f>IF(DAY(NovSøn1)=1,NovSøn1+20,NovSøn1+27)</f>
        <v>44156</v>
      </c>
      <c r="I7" s="76">
        <f>IF(DAY(NovSøn1)=1,NovSøn1+21,NovSøn1+28)</f>
        <v>44157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IF(DAY(NovSøn1)=1,NovSøn1+22,NovSøn1+29)</f>
        <v>44158</v>
      </c>
      <c r="D8" s="76">
        <f>IF(DAY(NovSøn1)=1,NovSøn1+23,NovSøn1+30)</f>
        <v>44159</v>
      </c>
      <c r="E8" s="76">
        <f>IF(DAY(NovSøn1)=1,NovSøn1+24,NovSøn1+31)</f>
        <v>44160</v>
      </c>
      <c r="F8" s="76">
        <f>IF(DAY(NovSøn1)=1,NovSøn1+25,NovSøn1+32)</f>
        <v>44161</v>
      </c>
      <c r="G8" s="76">
        <f>IF(DAY(NovSøn1)=1,NovSøn1+26,NovSøn1+33)</f>
        <v>44162</v>
      </c>
      <c r="H8" s="76">
        <f>IF(DAY(NovSøn1)=1,NovSøn1+27,NovSøn1+34)</f>
        <v>44163</v>
      </c>
      <c r="I8" s="76">
        <f>IF(DAY(NovSøn1)=1,NovSøn1+28,NovSøn1+35)</f>
        <v>44164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IF(DAY(NovSøn1)=1,NovSøn1+29,NovSøn1+36)</f>
        <v>44165</v>
      </c>
      <c r="D9" s="76">
        <f>IF(DAY(NovSøn1)=1,NovSøn1+30,NovSøn1+37)</f>
        <v>44166</v>
      </c>
      <c r="E9" s="76">
        <f>IF(DAY(NovSøn1)=1,NovSøn1+31,NovSøn1+38)</f>
        <v>44167</v>
      </c>
      <c r="F9" s="76">
        <f>IF(DAY(NovSøn1)=1,NovSøn1+32,NovSøn1+39)</f>
        <v>44168</v>
      </c>
      <c r="G9" s="76">
        <f>IF(DAY(NovSøn1)=1,NovSøn1+33,NovSøn1+40)</f>
        <v>44169</v>
      </c>
      <c r="H9" s="76">
        <f>IF(DAY(NovSøn1)=1,NovSøn1+34,NovSøn1+41)</f>
        <v>44170</v>
      </c>
      <c r="I9" s="76">
        <f>IF(DAY(NovSøn1)=1,NovSøn1+35,NovSøn1+42)</f>
        <v>44171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35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IF(DAY(DesSøn1)=1,DesSøn1-6,DesSøn1+1)</f>
        <v>44165</v>
      </c>
      <c r="D4" s="76">
        <f>IF(DAY(DesSøn1)=1,DesSøn1-5,DesSøn1+2)</f>
        <v>44166</v>
      </c>
      <c r="E4" s="76">
        <f>IF(DAY(DesSøn1)=1,DesSøn1-4,DesSøn1+3)</f>
        <v>44167</v>
      </c>
      <c r="F4" s="76">
        <f>IF(DAY(DesSøn1)=1,DesSøn1-3,DesSøn1+4)</f>
        <v>44168</v>
      </c>
      <c r="G4" s="76">
        <f>IF(DAY(DesSøn1)=1,DesSøn1-2,DesSøn1+5)</f>
        <v>44169</v>
      </c>
      <c r="H4" s="76">
        <f>IF(DAY(DesSøn1)=1,DesSøn1-1,DesSøn1+6)</f>
        <v>44170</v>
      </c>
      <c r="I4" s="76">
        <f>IF(DAY(DesSøn1)=1,DesSøn1,DesSøn1+7)</f>
        <v>44171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IF(DAY(DesSøn1)=1,DesSøn1+1,DesSøn1+8)</f>
        <v>44172</v>
      </c>
      <c r="D5" s="76">
        <f>IF(DAY(DesSøn1)=1,DesSøn1+2,DesSøn1+9)</f>
        <v>44173</v>
      </c>
      <c r="E5" s="76">
        <f>IF(DAY(DesSøn1)=1,DesSøn1+3,DesSøn1+10)</f>
        <v>44174</v>
      </c>
      <c r="F5" s="76">
        <f>IF(DAY(DesSøn1)=1,DesSøn1+4,DesSøn1+11)</f>
        <v>44175</v>
      </c>
      <c r="G5" s="76">
        <f>IF(DAY(DesSøn1)=1,DesSøn1+5,DesSøn1+12)</f>
        <v>44176</v>
      </c>
      <c r="H5" s="76">
        <f>IF(DAY(DesSøn1)=1,DesSøn1+6,DesSøn1+13)</f>
        <v>44177</v>
      </c>
      <c r="I5" s="76">
        <f>IF(DAY(DesSøn1)=1,DesSøn1+7,DesSøn1+14)</f>
        <v>44178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IF(DAY(DesSøn1)=1,DesSøn1+8,DesSøn1+15)</f>
        <v>44179</v>
      </c>
      <c r="D6" s="76">
        <f>IF(DAY(DesSøn1)=1,DesSøn1+9,DesSøn1+16)</f>
        <v>44180</v>
      </c>
      <c r="E6" s="76">
        <f>IF(DAY(DesSøn1)=1,DesSøn1+10,DesSøn1+17)</f>
        <v>44181</v>
      </c>
      <c r="F6" s="76">
        <f>IF(DAY(DesSøn1)=1,DesSøn1+11,DesSøn1+18)</f>
        <v>44182</v>
      </c>
      <c r="G6" s="76">
        <f>IF(DAY(DesSøn1)=1,DesSøn1+12,DesSøn1+19)</f>
        <v>44183</v>
      </c>
      <c r="H6" s="76">
        <f>IF(DAY(DesSøn1)=1,DesSøn1+13,DesSøn1+20)</f>
        <v>44184</v>
      </c>
      <c r="I6" s="76">
        <f>IF(DAY(DesSøn1)=1,DesSøn1+14,DesSøn1+21)</f>
        <v>44185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IF(DAY(DesSøn1)=1,DesSøn1+15,DesSøn1+22)</f>
        <v>44186</v>
      </c>
      <c r="D7" s="76">
        <f>IF(DAY(DesSøn1)=1,DesSøn1+16,DesSøn1+23)</f>
        <v>44187</v>
      </c>
      <c r="E7" s="76">
        <f>IF(DAY(DesSøn1)=1,DesSøn1+17,DesSøn1+24)</f>
        <v>44188</v>
      </c>
      <c r="F7" s="76">
        <f>IF(DAY(DesSøn1)=1,DesSøn1+18,DesSøn1+25)</f>
        <v>44189</v>
      </c>
      <c r="G7" s="76">
        <f>IF(DAY(DesSøn1)=1,DesSøn1+19,DesSøn1+26)</f>
        <v>44190</v>
      </c>
      <c r="H7" s="76">
        <f>IF(DAY(DesSøn1)=1,DesSøn1+20,DesSøn1+27)</f>
        <v>44191</v>
      </c>
      <c r="I7" s="76">
        <f>IF(DAY(DesSøn1)=1,DesSøn1+21,DesSøn1+28)</f>
        <v>44192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IF(DAY(DesSøn1)=1,DesSøn1+22,DesSøn1+29)</f>
        <v>44193</v>
      </c>
      <c r="D8" s="76">
        <f>IF(DAY(DesSøn1)=1,DesSøn1+23,DesSøn1+30)</f>
        <v>44194</v>
      </c>
      <c r="E8" s="76">
        <f>IF(DAY(DesSøn1)=1,DesSøn1+24,DesSøn1+31)</f>
        <v>44195</v>
      </c>
      <c r="F8" s="76">
        <f>IF(DAY(DesSøn1)=1,DesSøn1+25,DesSøn1+32)</f>
        <v>44196</v>
      </c>
      <c r="G8" s="76">
        <f>IF(DAY(DesSøn1)=1,DesSøn1+26,DesSøn1+33)</f>
        <v>44197</v>
      </c>
      <c r="H8" s="76">
        <f>IF(DAY(DesSøn1)=1,DesSøn1+27,DesSøn1+34)</f>
        <v>44198</v>
      </c>
      <c r="I8" s="76">
        <f>IF(DAY(DesSøn1)=1,DesSøn1+28,DesSøn1+35)</f>
        <v>44199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IF(DAY(DesSøn1)=1,DesSøn1+29,DesSøn1+36)</f>
        <v>44200</v>
      </c>
      <c r="D9" s="76">
        <f>IF(DAY(DesSøn1)=1,DesSøn1+30,DesSøn1+37)</f>
        <v>44201</v>
      </c>
      <c r="E9" s="76">
        <f>IF(DAY(DesSøn1)=1,DesSøn1+31,DesSøn1+38)</f>
        <v>44202</v>
      </c>
      <c r="F9" s="76">
        <f>IF(DAY(DesSøn1)=1,DesSøn1+32,DesSøn1+39)</f>
        <v>44203</v>
      </c>
      <c r="G9" s="76">
        <f>IF(DAY(DesSøn1)=1,DesSøn1+33,DesSøn1+40)</f>
        <v>44204</v>
      </c>
      <c r="H9" s="76">
        <f>IF(DAY(DesSøn1)=1,DesSøn1+34,DesSøn1+41)</f>
        <v>44205</v>
      </c>
      <c r="I9" s="76">
        <f>IF(DAY(DesSøn1)=1,DesSøn1+35,DesSøn1+42)</f>
        <v>44206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25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IF(DAY(FebSun1)=1,FebSun1-6,FebSun1+1)</f>
        <v>43857</v>
      </c>
      <c r="D4" s="76">
        <f>IF(DAY(FebSun1)=1,FebSun1-5,FebSun1+2)</f>
        <v>43858</v>
      </c>
      <c r="E4" s="76">
        <f>IF(DAY(FebSun1)=1,FebSun1-4,FebSun1+3)</f>
        <v>43859</v>
      </c>
      <c r="F4" s="76">
        <f>IF(DAY(FebSun1)=1,FebSun1-3,FebSun1+4)</f>
        <v>43860</v>
      </c>
      <c r="G4" s="76">
        <f>IF(DAY(FebSun1)=1,FebSun1-2,FebSun1+5)</f>
        <v>43861</v>
      </c>
      <c r="H4" s="76">
        <f>IF(DAY(FebSun1)=1,FebSun1-1,FebSun1+6)</f>
        <v>43862</v>
      </c>
      <c r="I4" s="76">
        <f>IF(DAY(FebSun1)=1,FebSun1,FebSun1+7)</f>
        <v>43863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IF(DAY(FebSun1)=1,FebSun1+1,FebSun1+8)</f>
        <v>43864</v>
      </c>
      <c r="D5" s="76">
        <f>IF(DAY(FebSun1)=1,FebSun1+2,FebSun1+9)</f>
        <v>43865</v>
      </c>
      <c r="E5" s="76">
        <f>IF(DAY(FebSun1)=1,FebSun1+3,FebSun1+10)</f>
        <v>43866</v>
      </c>
      <c r="F5" s="76">
        <f>IF(DAY(FebSun1)=1,FebSun1+4,FebSun1+11)</f>
        <v>43867</v>
      </c>
      <c r="G5" s="76">
        <f>IF(DAY(FebSun1)=1,FebSun1+5,FebSun1+12)</f>
        <v>43868</v>
      </c>
      <c r="H5" s="76">
        <f>IF(DAY(FebSun1)=1,FebSun1+6,FebSun1+13)</f>
        <v>43869</v>
      </c>
      <c r="I5" s="76">
        <f>IF(DAY(FebSun1)=1,FebSun1+7,FebSun1+14)</f>
        <v>43870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IF(DAY(FebSun1)=1,FebSun1+8,FebSun1+15)</f>
        <v>43871</v>
      </c>
      <c r="D6" s="76">
        <f>IF(DAY(FebSun1)=1,FebSun1+9,FebSun1+16)</f>
        <v>43872</v>
      </c>
      <c r="E6" s="76">
        <f>IF(DAY(FebSun1)=1,FebSun1+10,FebSun1+17)</f>
        <v>43873</v>
      </c>
      <c r="F6" s="76">
        <f>IF(DAY(FebSun1)=1,FebSun1+11,FebSun1+18)</f>
        <v>43874</v>
      </c>
      <c r="G6" s="76">
        <f>IF(DAY(FebSun1)=1,FebSun1+12,FebSun1+19)</f>
        <v>43875</v>
      </c>
      <c r="H6" s="76">
        <f>IF(DAY(FebSun1)=1,FebSun1+13,FebSun1+20)</f>
        <v>43876</v>
      </c>
      <c r="I6" s="76">
        <f>IF(DAY(FebSun1)=1,FebSun1+14,FebSun1+21)</f>
        <v>43877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IF(DAY(FebSun1)=1,FebSun1+15,FebSun1+22)</f>
        <v>43878</v>
      </c>
      <c r="D7" s="76">
        <f>IF(DAY(FebSun1)=1,FebSun1+16,FebSun1+23)</f>
        <v>43879</v>
      </c>
      <c r="E7" s="76">
        <f>IF(DAY(FebSun1)=1,FebSun1+17,FebSun1+24)</f>
        <v>43880</v>
      </c>
      <c r="F7" s="76">
        <f>IF(DAY(FebSun1)=1,FebSun1+18,FebSun1+25)</f>
        <v>43881</v>
      </c>
      <c r="G7" s="76">
        <f>IF(DAY(FebSun1)=1,FebSun1+19,FebSun1+26)</f>
        <v>43882</v>
      </c>
      <c r="H7" s="76">
        <f>IF(DAY(FebSun1)=1,FebSun1+20,FebSun1+27)</f>
        <v>43883</v>
      </c>
      <c r="I7" s="76">
        <f>IF(DAY(FebSun1)=1,FebSun1+21,FebSun1+28)</f>
        <v>43884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IF(DAY(FebSun1)=1,FebSun1+22,FebSun1+29)</f>
        <v>43885</v>
      </c>
      <c r="D8" s="76">
        <f>IF(DAY(FebSun1)=1,FebSun1+23,FebSun1+30)</f>
        <v>43886</v>
      </c>
      <c r="E8" s="76">
        <f>IF(DAY(FebSun1)=1,FebSun1+24,FebSun1+31)</f>
        <v>43887</v>
      </c>
      <c r="F8" s="76">
        <f>IF(DAY(FebSun1)=1,FebSun1+25,FebSun1+32)</f>
        <v>43888</v>
      </c>
      <c r="G8" s="76">
        <f>IF(DAY(FebSun1)=1,FebSun1+26,FebSun1+33)</f>
        <v>43889</v>
      </c>
      <c r="H8" s="76">
        <f>IF(DAY(FebSun1)=1,FebSun1+27,FebSun1+34)</f>
        <v>43890</v>
      </c>
      <c r="I8" s="76">
        <f>IF(DAY(FebSun1)=1,FebSun1+28,FebSun1+35)</f>
        <v>43891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IF(DAY(FebSun1)=1,FebSun1+29,FebSun1+36)</f>
        <v>43892</v>
      </c>
      <c r="D9" s="76">
        <f>IF(DAY(FebSun1)=1,FebSun1+30,FebSun1+37)</f>
        <v>43893</v>
      </c>
      <c r="E9" s="76">
        <f>IF(DAY(FebSun1)=1,FebSun1+31,FebSun1+38)</f>
        <v>43894</v>
      </c>
      <c r="F9" s="76">
        <f>IF(DAY(FebSun1)=1,FebSun1+32,FebSun1+39)</f>
        <v>43895</v>
      </c>
      <c r="G9" s="76">
        <f>IF(DAY(FebSun1)=1,FebSun1+33,FebSun1+40)</f>
        <v>43896</v>
      </c>
      <c r="H9" s="76">
        <f>IF(DAY(FebSun1)=1,FebSun1+34,FebSun1+41)</f>
        <v>43897</v>
      </c>
      <c r="I9" s="76">
        <f>IF(DAY(FebSun1)=1,FebSun1+35,FebSun1+42)</f>
        <v>43898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26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IF(DAY(MarSøn1)=1,MarSøn1-6,MarSøn1+1)</f>
        <v>43885</v>
      </c>
      <c r="D4" s="76">
        <f>IF(DAY(MarSøn1)=1,MarSøn1-5,MarSøn1+2)</f>
        <v>43886</v>
      </c>
      <c r="E4" s="76">
        <f>IF(DAY(MarSøn1)=1,MarSøn1-4,MarSøn1+3)</f>
        <v>43887</v>
      </c>
      <c r="F4" s="76">
        <f>IF(DAY(MarSøn1)=1,MarSøn1-3,MarSøn1+4)</f>
        <v>43888</v>
      </c>
      <c r="G4" s="76">
        <f>IF(DAY(MarSøn1)=1,MarSøn1-2,MarSøn1+5)</f>
        <v>43889</v>
      </c>
      <c r="H4" s="76">
        <f>IF(DAY(MarSøn1)=1,MarSøn1-1,MarSøn1+6)</f>
        <v>43890</v>
      </c>
      <c r="I4" s="76">
        <f>IF(DAY(MarSøn1)=1,MarSøn1,MarSøn1+7)</f>
        <v>43891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IF(DAY(MarSøn1)=1,MarSøn1+1,MarSøn1+8)</f>
        <v>43892</v>
      </c>
      <c r="D5" s="76">
        <f>IF(DAY(MarSøn1)=1,MarSøn1+2,MarSøn1+9)</f>
        <v>43893</v>
      </c>
      <c r="E5" s="76">
        <f>IF(DAY(MarSøn1)=1,MarSøn1+3,MarSøn1+10)</f>
        <v>43894</v>
      </c>
      <c r="F5" s="76">
        <f>IF(DAY(MarSøn1)=1,MarSøn1+4,MarSøn1+11)</f>
        <v>43895</v>
      </c>
      <c r="G5" s="76">
        <f>IF(DAY(MarSøn1)=1,MarSøn1+5,MarSøn1+12)</f>
        <v>43896</v>
      </c>
      <c r="H5" s="76">
        <f>IF(DAY(MarSøn1)=1,MarSøn1+6,MarSøn1+13)</f>
        <v>43897</v>
      </c>
      <c r="I5" s="76">
        <f>IF(DAY(MarSøn1)=1,MarSøn1+7,MarSøn1+14)</f>
        <v>43898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IF(DAY(MarSøn1)=1,MarSøn1+8,MarSøn1+15)</f>
        <v>43899</v>
      </c>
      <c r="D6" s="76">
        <f>IF(DAY(MarSøn1)=1,MarSøn1+9,MarSøn1+16)</f>
        <v>43900</v>
      </c>
      <c r="E6" s="76">
        <f>IF(DAY(MarSøn1)=1,MarSøn1+10,MarSøn1+17)</f>
        <v>43901</v>
      </c>
      <c r="F6" s="76">
        <f>IF(DAY(MarSøn1)=1,MarSøn1+11,MarSøn1+18)</f>
        <v>43902</v>
      </c>
      <c r="G6" s="76">
        <f>IF(DAY(MarSøn1)=1,MarSøn1+12,MarSøn1+19)</f>
        <v>43903</v>
      </c>
      <c r="H6" s="76">
        <f>IF(DAY(MarSøn1)=1,MarSøn1+13,MarSøn1+20)</f>
        <v>43904</v>
      </c>
      <c r="I6" s="76">
        <f>IF(DAY(MarSøn1)=1,MarSøn1+14,MarSøn1+21)</f>
        <v>43905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IF(DAY(MarSøn1)=1,MarSøn1+15,MarSøn1+22)</f>
        <v>43906</v>
      </c>
      <c r="D7" s="76">
        <f>IF(DAY(MarSøn1)=1,MarSøn1+16,MarSøn1+23)</f>
        <v>43907</v>
      </c>
      <c r="E7" s="76">
        <f>IF(DAY(MarSøn1)=1,MarSøn1+17,MarSøn1+24)</f>
        <v>43908</v>
      </c>
      <c r="F7" s="76">
        <f>IF(DAY(MarSøn1)=1,MarSøn1+18,MarSøn1+25)</f>
        <v>43909</v>
      </c>
      <c r="G7" s="76">
        <f>IF(DAY(MarSøn1)=1,MarSøn1+19,MarSøn1+26)</f>
        <v>43910</v>
      </c>
      <c r="H7" s="76">
        <f>IF(DAY(MarSøn1)=1,MarSøn1+20,MarSøn1+27)</f>
        <v>43911</v>
      </c>
      <c r="I7" s="76">
        <f>IF(DAY(MarSøn1)=1,MarSøn1+21,MarSøn1+28)</f>
        <v>43912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IF(DAY(MarSøn1)=1,MarSøn1+22,MarSøn1+29)</f>
        <v>43913</v>
      </c>
      <c r="D8" s="76">
        <f>IF(DAY(MarSøn1)=1,MarSøn1+23,MarSøn1+30)</f>
        <v>43914</v>
      </c>
      <c r="E8" s="76">
        <f>IF(DAY(MarSøn1)=1,MarSøn1+24,MarSøn1+31)</f>
        <v>43915</v>
      </c>
      <c r="F8" s="76">
        <f>IF(DAY(MarSøn1)=1,MarSøn1+25,MarSøn1+32)</f>
        <v>43916</v>
      </c>
      <c r="G8" s="76">
        <f>IF(DAY(MarSøn1)=1,MarSøn1+26,MarSøn1+33)</f>
        <v>43917</v>
      </c>
      <c r="H8" s="76">
        <f>IF(DAY(MarSøn1)=1,MarSøn1+27,MarSøn1+34)</f>
        <v>43918</v>
      </c>
      <c r="I8" s="76">
        <f>IF(DAY(MarSøn1)=1,MarSøn1+28,MarSøn1+35)</f>
        <v>43919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IF(DAY(MarSøn1)=1,MarSøn1+29,MarSøn1+36)</f>
        <v>43920</v>
      </c>
      <c r="D9" s="76">
        <f>IF(DAY(MarSøn1)=1,MarSøn1+30,MarSøn1+37)</f>
        <v>43921</v>
      </c>
      <c r="E9" s="76">
        <f>IF(DAY(MarSøn1)=1,MarSøn1+31,MarSøn1+38)</f>
        <v>43922</v>
      </c>
      <c r="F9" s="76">
        <f>IF(DAY(MarSøn1)=1,MarSøn1+32,MarSøn1+39)</f>
        <v>43923</v>
      </c>
      <c r="G9" s="76">
        <f>IF(DAY(MarSøn1)=1,MarSøn1+33,MarSøn1+40)</f>
        <v>43924</v>
      </c>
      <c r="H9" s="76">
        <f>IF(DAY(MarSøn1)=1,MarSøn1+34,MarSøn1+41)</f>
        <v>43925</v>
      </c>
      <c r="I9" s="76">
        <f>IF(DAY(MarSøn1)=1,MarSøn1+35,MarSøn1+42)</f>
        <v>43926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27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IF(DAY(AprSun1)=1,AprSun1-6,AprSun1+1)</f>
        <v>43920</v>
      </c>
      <c r="D4" s="76">
        <f>IF(DAY(AprSun1)=1,AprSun1-5,AprSun1+2)</f>
        <v>43921</v>
      </c>
      <c r="E4" s="76">
        <f>IF(DAY(AprSun1)=1,AprSun1-4,AprSun1+3)</f>
        <v>43922</v>
      </c>
      <c r="F4" s="76">
        <f>IF(DAY(AprSun1)=1,AprSun1-3,AprSun1+4)</f>
        <v>43923</v>
      </c>
      <c r="G4" s="76">
        <f>IF(DAY(AprSun1)=1,AprSun1-2,AprSun1+5)</f>
        <v>43924</v>
      </c>
      <c r="H4" s="76">
        <f>IF(DAY(AprSun1)=1,AprSun1-1,AprSun1+6)</f>
        <v>43925</v>
      </c>
      <c r="I4" s="76">
        <f>IF(DAY(AprSun1)=1,AprSun1,AprSun1+7)</f>
        <v>43926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IF(DAY(AprSun1)=1,AprSun1+1,AprSun1+8)</f>
        <v>43927</v>
      </c>
      <c r="D5" s="76">
        <f>IF(DAY(AprSun1)=1,AprSun1+2,AprSun1+9)</f>
        <v>43928</v>
      </c>
      <c r="E5" s="76">
        <f>IF(DAY(AprSun1)=1,AprSun1+3,AprSun1+10)</f>
        <v>43929</v>
      </c>
      <c r="F5" s="76">
        <f>IF(DAY(AprSun1)=1,AprSun1+4,AprSun1+11)</f>
        <v>43930</v>
      </c>
      <c r="G5" s="76">
        <f>IF(DAY(AprSun1)=1,AprSun1+5,AprSun1+12)</f>
        <v>43931</v>
      </c>
      <c r="H5" s="76">
        <f>IF(DAY(AprSun1)=1,AprSun1+6,AprSun1+13)</f>
        <v>43932</v>
      </c>
      <c r="I5" s="76">
        <f>IF(DAY(AprSun1)=1,AprSun1+7,AprSun1+14)</f>
        <v>43933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IF(DAY(AprSun1)=1,AprSun1+8,AprSun1+15)</f>
        <v>43934</v>
      </c>
      <c r="D6" s="76">
        <f>IF(DAY(AprSun1)=1,AprSun1+9,AprSun1+16)</f>
        <v>43935</v>
      </c>
      <c r="E6" s="76">
        <f>IF(DAY(AprSun1)=1,AprSun1+10,AprSun1+17)</f>
        <v>43936</v>
      </c>
      <c r="F6" s="76">
        <f>IF(DAY(AprSun1)=1,AprSun1+11,AprSun1+18)</f>
        <v>43937</v>
      </c>
      <c r="G6" s="76">
        <f>IF(DAY(AprSun1)=1,AprSun1+12,AprSun1+19)</f>
        <v>43938</v>
      </c>
      <c r="H6" s="76">
        <f>IF(DAY(AprSun1)=1,AprSun1+13,AprSun1+20)</f>
        <v>43939</v>
      </c>
      <c r="I6" s="76">
        <f>IF(DAY(AprSun1)=1,AprSun1+14,AprSun1+21)</f>
        <v>43940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IF(DAY(AprSun1)=1,AprSun1+15,AprSun1+22)</f>
        <v>43941</v>
      </c>
      <c r="D7" s="76">
        <f>IF(DAY(AprSun1)=1,AprSun1+16,AprSun1+23)</f>
        <v>43942</v>
      </c>
      <c r="E7" s="76">
        <f>IF(DAY(AprSun1)=1,AprSun1+17,AprSun1+24)</f>
        <v>43943</v>
      </c>
      <c r="F7" s="76">
        <f>IF(DAY(AprSun1)=1,AprSun1+18,AprSun1+25)</f>
        <v>43944</v>
      </c>
      <c r="G7" s="76">
        <f>IF(DAY(AprSun1)=1,AprSun1+19,AprSun1+26)</f>
        <v>43945</v>
      </c>
      <c r="H7" s="76">
        <f>IF(DAY(AprSun1)=1,AprSun1+20,AprSun1+27)</f>
        <v>43946</v>
      </c>
      <c r="I7" s="76">
        <f>IF(DAY(AprSun1)=1,AprSun1+21,AprSun1+28)</f>
        <v>43947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IF(DAY(AprSun1)=1,AprSun1+22,AprSun1+29)</f>
        <v>43948</v>
      </c>
      <c r="D8" s="76">
        <f>IF(DAY(AprSun1)=1,AprSun1+23,AprSun1+30)</f>
        <v>43949</v>
      </c>
      <c r="E8" s="76">
        <f>IF(DAY(AprSun1)=1,AprSun1+24,AprSun1+31)</f>
        <v>43950</v>
      </c>
      <c r="F8" s="76">
        <f>IF(DAY(AprSun1)=1,AprSun1+25,AprSun1+32)</f>
        <v>43951</v>
      </c>
      <c r="G8" s="76">
        <f>IF(DAY(AprSun1)=1,AprSun1+26,AprSun1+33)</f>
        <v>43952</v>
      </c>
      <c r="H8" s="76">
        <f>IF(DAY(AprSun1)=1,AprSun1+27,AprSun1+34)</f>
        <v>43953</v>
      </c>
      <c r="I8" s="76">
        <f>IF(DAY(AprSun1)=1,AprSun1+28,AprSun1+35)</f>
        <v>43954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IF(DAY(AprSun1)=1,AprSun1+29,AprSun1+36)</f>
        <v>43955</v>
      </c>
      <c r="D9" s="76">
        <f>IF(DAY(AprSun1)=1,AprSun1+30,AprSun1+37)</f>
        <v>43956</v>
      </c>
      <c r="E9" s="76">
        <f>IF(DAY(AprSun1)=1,AprSun1+31,AprSun1+38)</f>
        <v>43957</v>
      </c>
      <c r="F9" s="76">
        <f>IF(DAY(AprSun1)=1,AprSun1+32,AprSun1+39)</f>
        <v>43958</v>
      </c>
      <c r="G9" s="76">
        <f>IF(DAY(AprSun1)=1,AprSun1+33,AprSun1+40)</f>
        <v>43959</v>
      </c>
      <c r="H9" s="76">
        <f>IF(DAY(AprSun1)=1,AprSun1+34,AprSun1+41)</f>
        <v>43960</v>
      </c>
      <c r="I9" s="76">
        <f>IF(DAY(AprSun1)=1,AprSun1+35,AprSun1+42)</f>
        <v>43961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28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IF(DAY(MaiSøn1)=1,MaiSøn1-6,MaiSøn1+1)</f>
        <v>43948</v>
      </c>
      <c r="D4" s="76">
        <f>IF(DAY(MaiSøn1)=1,MaiSøn1-5,MaiSøn1+2)</f>
        <v>43949</v>
      </c>
      <c r="E4" s="76">
        <f>IF(DAY(MaiSøn1)=1,MaiSøn1-4,MaiSøn1+3)</f>
        <v>43950</v>
      </c>
      <c r="F4" s="76">
        <f>IF(DAY(MaiSøn1)=1,MaiSøn1-3,MaiSøn1+4)</f>
        <v>43951</v>
      </c>
      <c r="G4" s="76">
        <f>IF(DAY(MaiSøn1)=1,MaiSøn1-2,MaiSøn1+5)</f>
        <v>43952</v>
      </c>
      <c r="H4" s="76">
        <f>IF(DAY(MaiSøn1)=1,MaiSøn1-1,MaiSøn1+6)</f>
        <v>43953</v>
      </c>
      <c r="I4" s="76">
        <f>IF(DAY(MaiSøn1)=1,MaiSøn1,MaiSøn1+7)</f>
        <v>43954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IF(DAY(MaiSøn1)=1,MaiSøn1+1,MaiSøn1+8)</f>
        <v>43955</v>
      </c>
      <c r="D5" s="76">
        <f>IF(DAY(MaiSøn1)=1,MaiSøn1+2,MaiSøn1+9)</f>
        <v>43956</v>
      </c>
      <c r="E5" s="76">
        <f>IF(DAY(MaiSøn1)=1,MaiSøn1+3,MaiSøn1+10)</f>
        <v>43957</v>
      </c>
      <c r="F5" s="76">
        <f>IF(DAY(MaiSøn1)=1,MaiSøn1+4,MaiSøn1+11)</f>
        <v>43958</v>
      </c>
      <c r="G5" s="76">
        <f>IF(DAY(MaiSøn1)=1,MaiSøn1+5,MaiSøn1+12)</f>
        <v>43959</v>
      </c>
      <c r="H5" s="76">
        <f>IF(DAY(MaiSøn1)=1,MaiSøn1+6,MaiSøn1+13)</f>
        <v>43960</v>
      </c>
      <c r="I5" s="76">
        <f>IF(DAY(MaiSøn1)=1,MaiSøn1+7,MaiSøn1+14)</f>
        <v>43961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IF(DAY(MaiSøn1)=1,MaiSøn1+8,MaiSøn1+15)</f>
        <v>43962</v>
      </c>
      <c r="D6" s="76">
        <f>IF(DAY(MaiSøn1)=1,MaiSøn1+9,MaiSøn1+16)</f>
        <v>43963</v>
      </c>
      <c r="E6" s="76">
        <f>IF(DAY(MaiSøn1)=1,MaiSøn1+10,MaiSøn1+17)</f>
        <v>43964</v>
      </c>
      <c r="F6" s="76">
        <f>IF(DAY(MaiSøn1)=1,MaiSøn1+11,MaiSøn1+18)</f>
        <v>43965</v>
      </c>
      <c r="G6" s="76">
        <f>IF(DAY(MaiSøn1)=1,MaiSøn1+12,MaiSøn1+19)</f>
        <v>43966</v>
      </c>
      <c r="H6" s="76">
        <f>IF(DAY(MaiSøn1)=1,MaiSøn1+13,MaiSøn1+20)</f>
        <v>43967</v>
      </c>
      <c r="I6" s="76">
        <f>IF(DAY(MaiSøn1)=1,MaiSøn1+14,MaiSøn1+21)</f>
        <v>43968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IF(DAY(MaiSøn1)=1,MaiSøn1+15,MaiSøn1+22)</f>
        <v>43969</v>
      </c>
      <c r="D7" s="76">
        <f>IF(DAY(MaiSøn1)=1,MaiSøn1+16,MaiSøn1+23)</f>
        <v>43970</v>
      </c>
      <c r="E7" s="76">
        <f>IF(DAY(MaiSøn1)=1,MaiSøn1+17,MaiSøn1+24)</f>
        <v>43971</v>
      </c>
      <c r="F7" s="76">
        <f>IF(DAY(MaiSøn1)=1,MaiSøn1+18,MaiSøn1+25)</f>
        <v>43972</v>
      </c>
      <c r="G7" s="76">
        <f>IF(DAY(MaiSøn1)=1,MaiSøn1+19,MaiSøn1+26)</f>
        <v>43973</v>
      </c>
      <c r="H7" s="76">
        <f>IF(DAY(MaiSøn1)=1,MaiSøn1+20,MaiSøn1+27)</f>
        <v>43974</v>
      </c>
      <c r="I7" s="76">
        <f>IF(DAY(MaiSøn1)=1,MaiSøn1+21,MaiSøn1+28)</f>
        <v>43975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IF(DAY(MaiSøn1)=1,MaiSøn1+22,MaiSøn1+29)</f>
        <v>43976</v>
      </c>
      <c r="D8" s="76">
        <f>IF(DAY(MaiSøn1)=1,MaiSøn1+23,MaiSøn1+30)</f>
        <v>43977</v>
      </c>
      <c r="E8" s="76">
        <f>IF(DAY(MaiSøn1)=1,MaiSøn1+24,MaiSøn1+31)</f>
        <v>43978</v>
      </c>
      <c r="F8" s="76">
        <f>IF(DAY(MaiSøn1)=1,MaiSøn1+25,MaiSøn1+32)</f>
        <v>43979</v>
      </c>
      <c r="G8" s="76">
        <f>IF(DAY(MaiSøn1)=1,MaiSøn1+26,MaiSøn1+33)</f>
        <v>43980</v>
      </c>
      <c r="H8" s="76">
        <f>IF(DAY(MaiSøn1)=1,MaiSøn1+27,MaiSøn1+34)</f>
        <v>43981</v>
      </c>
      <c r="I8" s="76">
        <f>IF(DAY(MaiSøn1)=1,MaiSøn1+28,MaiSøn1+35)</f>
        <v>43982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IF(DAY(MaiSøn1)=1,MaiSøn1+29,MaiSøn1+36)</f>
        <v>43983</v>
      </c>
      <c r="D9" s="76">
        <f>IF(DAY(MaiSøn1)=1,MaiSøn1+30,MaiSøn1+37)</f>
        <v>43984</v>
      </c>
      <c r="E9" s="76">
        <f>IF(DAY(MaiSøn1)=1,MaiSøn1+31,MaiSøn1+38)</f>
        <v>43985</v>
      </c>
      <c r="F9" s="76">
        <f>IF(DAY(MaiSøn1)=1,MaiSøn1+32,MaiSøn1+39)</f>
        <v>43986</v>
      </c>
      <c r="G9" s="76">
        <f>IF(DAY(MaiSøn1)=1,MaiSøn1+33,MaiSøn1+40)</f>
        <v>43987</v>
      </c>
      <c r="H9" s="76">
        <f>IF(DAY(MaiSøn1)=1,MaiSøn1+34,MaiSøn1+41)</f>
        <v>43988</v>
      </c>
      <c r="I9" s="76">
        <f>IF(DAY(MaiSøn1)=1,MaiSøn1+35,MaiSøn1+42)</f>
        <v>43989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29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IF(DAY(JunSøn1)=1,JunSøn1-6,JunSøn1+1)</f>
        <v>43983</v>
      </c>
      <c r="D4" s="76">
        <f>IF(DAY(JunSøn1)=1,JunSøn1-5,JunSøn1+2)</f>
        <v>43984</v>
      </c>
      <c r="E4" s="76">
        <f>IF(DAY(JunSøn1)=1,JunSøn1-4,JunSøn1+3)</f>
        <v>43985</v>
      </c>
      <c r="F4" s="76">
        <f>IF(DAY(JunSøn1)=1,JunSøn1-3,JunSøn1+4)</f>
        <v>43986</v>
      </c>
      <c r="G4" s="76">
        <f>IF(DAY(JunSøn1)=1,JunSøn1-2,JunSøn1+5)</f>
        <v>43987</v>
      </c>
      <c r="H4" s="76">
        <f>IF(DAY(JunSøn1)=1,JunSøn1-1,JunSøn1+6)</f>
        <v>43988</v>
      </c>
      <c r="I4" s="76">
        <f>IF(DAY(JunSøn1)=1,JunSøn1,JunSøn1+7)</f>
        <v>43989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IF(DAY(JunSøn1)=1,JunSøn1+1,JunSøn1+8)</f>
        <v>43990</v>
      </c>
      <c r="D5" s="76">
        <f>IF(DAY(JunSøn1)=1,JunSøn1+2,JunSøn1+9)</f>
        <v>43991</v>
      </c>
      <c r="E5" s="76">
        <f>IF(DAY(JunSøn1)=1,JunSøn1+3,JunSøn1+10)</f>
        <v>43992</v>
      </c>
      <c r="F5" s="76">
        <f>IF(DAY(JunSøn1)=1,JunSøn1+4,JunSøn1+11)</f>
        <v>43993</v>
      </c>
      <c r="G5" s="76">
        <f>IF(DAY(JunSøn1)=1,JunSøn1+5,JunSøn1+12)</f>
        <v>43994</v>
      </c>
      <c r="H5" s="76">
        <f>IF(DAY(JunSøn1)=1,JunSøn1+6,JunSøn1+13)</f>
        <v>43995</v>
      </c>
      <c r="I5" s="76">
        <f>IF(DAY(JunSøn1)=1,JunSøn1+7,JunSøn1+14)</f>
        <v>43996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IF(DAY(JunSøn1)=1,JunSøn1+8,JunSøn1+15)</f>
        <v>43997</v>
      </c>
      <c r="D6" s="76">
        <f>IF(DAY(JunSøn1)=1,JunSøn1+9,JunSøn1+16)</f>
        <v>43998</v>
      </c>
      <c r="E6" s="76">
        <f>IF(DAY(JunSøn1)=1,JunSøn1+10,JunSøn1+17)</f>
        <v>43999</v>
      </c>
      <c r="F6" s="76">
        <f>IF(DAY(JunSøn1)=1,JunSøn1+11,JunSøn1+18)</f>
        <v>44000</v>
      </c>
      <c r="G6" s="76">
        <f>IF(DAY(JunSøn1)=1,JunSøn1+12,JunSøn1+19)</f>
        <v>44001</v>
      </c>
      <c r="H6" s="76">
        <f>IF(DAY(JunSøn1)=1,JunSøn1+13,JunSøn1+20)</f>
        <v>44002</v>
      </c>
      <c r="I6" s="76">
        <f>IF(DAY(JunSøn1)=1,JunSøn1+14,JunSøn1+21)</f>
        <v>44003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IF(DAY(JunSøn1)=1,JunSøn1+15,JunSøn1+22)</f>
        <v>44004</v>
      </c>
      <c r="D7" s="76">
        <f>IF(DAY(JunSøn1)=1,JunSøn1+16,JunSøn1+23)</f>
        <v>44005</v>
      </c>
      <c r="E7" s="76">
        <f>IF(DAY(JunSøn1)=1,JunSøn1+17,JunSøn1+24)</f>
        <v>44006</v>
      </c>
      <c r="F7" s="76">
        <f>IF(DAY(JunSøn1)=1,JunSøn1+18,JunSøn1+25)</f>
        <v>44007</v>
      </c>
      <c r="G7" s="76">
        <f>IF(DAY(JunSøn1)=1,JunSøn1+19,JunSøn1+26)</f>
        <v>44008</v>
      </c>
      <c r="H7" s="76">
        <f>IF(DAY(JunSøn1)=1,JunSøn1+20,JunSøn1+27)</f>
        <v>44009</v>
      </c>
      <c r="I7" s="76">
        <f>IF(DAY(JunSøn1)=1,JunSøn1+21,JunSøn1+28)</f>
        <v>44010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IF(DAY(JunSøn1)=1,JunSøn1+22,JunSøn1+29)</f>
        <v>44011</v>
      </c>
      <c r="D8" s="76">
        <f>IF(DAY(JunSøn1)=1,JunSøn1+23,JunSøn1+30)</f>
        <v>44012</v>
      </c>
      <c r="E8" s="76">
        <f>IF(DAY(JunSøn1)=1,JunSøn1+24,JunSøn1+31)</f>
        <v>44013</v>
      </c>
      <c r="F8" s="76">
        <f>IF(DAY(JunSøn1)=1,JunSøn1+25,JunSøn1+32)</f>
        <v>44014</v>
      </c>
      <c r="G8" s="76">
        <f>IF(DAY(JunSøn1)=1,JunSøn1+26,JunSøn1+33)</f>
        <v>44015</v>
      </c>
      <c r="H8" s="76">
        <f>IF(DAY(JunSøn1)=1,JunSøn1+27,JunSøn1+34)</f>
        <v>44016</v>
      </c>
      <c r="I8" s="76">
        <f>IF(DAY(JunSøn1)=1,JunSøn1+28,JunSøn1+35)</f>
        <v>44017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IF(DAY(JunSøn1)=1,JunSøn1+29,JunSøn1+36)</f>
        <v>44018</v>
      </c>
      <c r="D9" s="76">
        <f>IF(DAY(JunSøn1)=1,JunSøn1+30,JunSøn1+37)</f>
        <v>44019</v>
      </c>
      <c r="E9" s="76">
        <f>IF(DAY(JunSøn1)=1,JunSøn1+31,JunSøn1+38)</f>
        <v>44020</v>
      </c>
      <c r="F9" s="76">
        <f>IF(DAY(JunSøn1)=1,JunSøn1+32,JunSøn1+39)</f>
        <v>44021</v>
      </c>
      <c r="G9" s="76">
        <f>IF(DAY(JunSøn1)=1,JunSøn1+33,JunSøn1+40)</f>
        <v>44022</v>
      </c>
      <c r="H9" s="76">
        <f>IF(DAY(JunSøn1)=1,JunSøn1+34,JunSøn1+41)</f>
        <v>44023</v>
      </c>
      <c r="I9" s="76">
        <f>IF(DAY(JunSøn1)=1,JunSøn1+35,JunSøn1+42)</f>
        <v>44024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30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IF(DAY(JulSøn1)=1,JulSøn1-6,JulSøn1+1)</f>
        <v>44011</v>
      </c>
      <c r="D4" s="76">
        <f>IF(DAY(JulSøn1)=1,JulSøn1-5,JulSøn1+2)</f>
        <v>44012</v>
      </c>
      <c r="E4" s="76">
        <f>IF(DAY(JulSøn1)=1,JulSøn1-4,JulSøn1+3)</f>
        <v>44013</v>
      </c>
      <c r="F4" s="76">
        <f>IF(DAY(JulSøn1)=1,JulSøn1-3,JulSøn1+4)</f>
        <v>44014</v>
      </c>
      <c r="G4" s="76">
        <f>IF(DAY(JulSøn1)=1,JulSøn1-2,JulSøn1+5)</f>
        <v>44015</v>
      </c>
      <c r="H4" s="76">
        <f>IF(DAY(JulSøn1)=1,JulSøn1-1,JulSøn1+6)</f>
        <v>44016</v>
      </c>
      <c r="I4" s="76">
        <f>IF(DAY(JulSøn1)=1,JulSøn1,JulSøn1+7)</f>
        <v>44017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IF(DAY(JulSøn1)=1,JulSøn1+1,JulSøn1+8)</f>
        <v>44018</v>
      </c>
      <c r="D5" s="76">
        <f>IF(DAY(JulSøn1)=1,JulSøn1+2,JulSøn1+9)</f>
        <v>44019</v>
      </c>
      <c r="E5" s="76">
        <f>IF(DAY(JulSøn1)=1,JulSøn1+3,JulSøn1+10)</f>
        <v>44020</v>
      </c>
      <c r="F5" s="76">
        <f>IF(DAY(JulSøn1)=1,JulSøn1+4,JulSøn1+11)</f>
        <v>44021</v>
      </c>
      <c r="G5" s="76">
        <f>IF(DAY(JulSøn1)=1,JulSøn1+5,JulSøn1+12)</f>
        <v>44022</v>
      </c>
      <c r="H5" s="76">
        <f>IF(DAY(JulSøn1)=1,JulSøn1+6,JulSøn1+13)</f>
        <v>44023</v>
      </c>
      <c r="I5" s="76">
        <f>IF(DAY(JulSøn1)=1,JulSøn1+7,JulSøn1+14)</f>
        <v>44024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IF(DAY(JulSøn1)=1,JulSøn1+8,JulSøn1+15)</f>
        <v>44025</v>
      </c>
      <c r="D6" s="76">
        <f>IF(DAY(JulSøn1)=1,JulSøn1+9,JulSøn1+16)</f>
        <v>44026</v>
      </c>
      <c r="E6" s="76">
        <f>IF(DAY(JulSøn1)=1,JulSøn1+10,JulSøn1+17)</f>
        <v>44027</v>
      </c>
      <c r="F6" s="76">
        <f>IF(DAY(JulSøn1)=1,JulSøn1+11,JulSøn1+18)</f>
        <v>44028</v>
      </c>
      <c r="G6" s="76">
        <f>IF(DAY(JulSøn1)=1,JulSøn1+12,JulSøn1+19)</f>
        <v>44029</v>
      </c>
      <c r="H6" s="76">
        <f>IF(DAY(JulSøn1)=1,JulSøn1+13,JulSøn1+20)</f>
        <v>44030</v>
      </c>
      <c r="I6" s="76">
        <f>IF(DAY(JulSøn1)=1,JulSøn1+14,JulSøn1+21)</f>
        <v>44031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IF(DAY(JulSøn1)=1,JulSøn1+15,JulSøn1+22)</f>
        <v>44032</v>
      </c>
      <c r="D7" s="76">
        <f>IF(DAY(JulSøn1)=1,JulSøn1+16,JulSøn1+23)</f>
        <v>44033</v>
      </c>
      <c r="E7" s="76">
        <f>IF(DAY(JulSøn1)=1,JulSøn1+17,JulSøn1+24)</f>
        <v>44034</v>
      </c>
      <c r="F7" s="76">
        <f>IF(DAY(JulSøn1)=1,JulSøn1+18,JulSøn1+25)</f>
        <v>44035</v>
      </c>
      <c r="G7" s="76">
        <f>IF(DAY(JulSøn1)=1,JulSøn1+19,JulSøn1+26)</f>
        <v>44036</v>
      </c>
      <c r="H7" s="76">
        <f>IF(DAY(JulSøn1)=1,JulSøn1+20,JulSøn1+27)</f>
        <v>44037</v>
      </c>
      <c r="I7" s="76">
        <f>IF(DAY(JulSøn1)=1,JulSøn1+21,JulSøn1+28)</f>
        <v>44038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IF(DAY(JulSøn1)=1,JulSøn1+22,JulSøn1+29)</f>
        <v>44039</v>
      </c>
      <c r="D8" s="76">
        <f>IF(DAY(JulSøn1)=1,JulSøn1+23,JulSøn1+30)</f>
        <v>44040</v>
      </c>
      <c r="E8" s="76">
        <f>IF(DAY(JulSøn1)=1,JulSøn1+24,JulSøn1+31)</f>
        <v>44041</v>
      </c>
      <c r="F8" s="76">
        <f>IF(DAY(JulSøn1)=1,JulSøn1+25,JulSøn1+32)</f>
        <v>44042</v>
      </c>
      <c r="G8" s="76">
        <f>IF(DAY(JulSøn1)=1,JulSøn1+26,JulSøn1+33)</f>
        <v>44043</v>
      </c>
      <c r="H8" s="76">
        <f>IF(DAY(JulSøn1)=1,JulSøn1+27,JulSøn1+34)</f>
        <v>44044</v>
      </c>
      <c r="I8" s="76">
        <f>IF(DAY(JulSøn1)=1,JulSøn1+28,JulSøn1+35)</f>
        <v>44045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IF(DAY(JulSøn1)=1,JulSøn1+29,JulSøn1+36)</f>
        <v>44046</v>
      </c>
      <c r="D9" s="76">
        <f>IF(DAY(JulSøn1)=1,JulSøn1+30,JulSøn1+37)</f>
        <v>44047</v>
      </c>
      <c r="E9" s="76">
        <f>IF(DAY(JulSøn1)=1,JulSøn1+31,JulSøn1+38)</f>
        <v>44048</v>
      </c>
      <c r="F9" s="76">
        <f>IF(DAY(JulSøn1)=1,JulSøn1+32,JulSøn1+39)</f>
        <v>44049</v>
      </c>
      <c r="G9" s="76">
        <f>IF(DAY(JulSøn1)=1,JulSøn1+33,JulSøn1+40)</f>
        <v>44050</v>
      </c>
      <c r="H9" s="76">
        <f>IF(DAY(JulSøn1)=1,JulSøn1+34,JulSøn1+41)</f>
        <v>44051</v>
      </c>
      <c r="I9" s="76">
        <f>IF(DAY(JulSøn1)=1,JulSøn1+35,JulSøn1+42)</f>
        <v>44052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31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IF(DAY(AugSun1)=1,AugSun1-6,AugSun1+1)</f>
        <v>44039</v>
      </c>
      <c r="D4" s="76">
        <f>IF(DAY(AugSun1)=1,AugSun1-5,AugSun1+2)</f>
        <v>44040</v>
      </c>
      <c r="E4" s="76">
        <f>IF(DAY(AugSun1)=1,AugSun1-4,AugSun1+3)</f>
        <v>44041</v>
      </c>
      <c r="F4" s="76">
        <f>IF(DAY(AugSun1)=1,AugSun1-3,AugSun1+4)</f>
        <v>44042</v>
      </c>
      <c r="G4" s="76">
        <f>IF(DAY(AugSun1)=1,AugSun1-2,AugSun1+5)</f>
        <v>44043</v>
      </c>
      <c r="H4" s="76">
        <f>IF(DAY(AugSun1)=1,AugSun1-1,AugSun1+6)</f>
        <v>44044</v>
      </c>
      <c r="I4" s="76">
        <f>IF(DAY(AugSun1)=1,AugSun1,AugSun1+7)</f>
        <v>44045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IF(DAY(AugSun1)=1,AugSun1+1,AugSun1+8)</f>
        <v>44046</v>
      </c>
      <c r="D5" s="76">
        <f>IF(DAY(AugSun1)=1,AugSun1+2,AugSun1+9)</f>
        <v>44047</v>
      </c>
      <c r="E5" s="76">
        <f>IF(DAY(AugSun1)=1,AugSun1+3,AugSun1+10)</f>
        <v>44048</v>
      </c>
      <c r="F5" s="76">
        <f>IF(DAY(AugSun1)=1,AugSun1+4,AugSun1+11)</f>
        <v>44049</v>
      </c>
      <c r="G5" s="76">
        <f>IF(DAY(AugSun1)=1,AugSun1+5,AugSun1+12)</f>
        <v>44050</v>
      </c>
      <c r="H5" s="76">
        <f>IF(DAY(AugSun1)=1,AugSun1+6,AugSun1+13)</f>
        <v>44051</v>
      </c>
      <c r="I5" s="76">
        <f>IF(DAY(AugSun1)=1,AugSun1+7,AugSun1+14)</f>
        <v>44052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IF(DAY(AugSun1)=1,AugSun1+8,AugSun1+15)</f>
        <v>44053</v>
      </c>
      <c r="D6" s="76">
        <f>IF(DAY(AugSun1)=1,AugSun1+9,AugSun1+16)</f>
        <v>44054</v>
      </c>
      <c r="E6" s="76">
        <f>IF(DAY(AugSun1)=1,AugSun1+10,AugSun1+17)</f>
        <v>44055</v>
      </c>
      <c r="F6" s="76">
        <f>IF(DAY(AugSun1)=1,AugSun1+11,AugSun1+18)</f>
        <v>44056</v>
      </c>
      <c r="G6" s="76">
        <f>IF(DAY(AugSun1)=1,AugSun1+12,AugSun1+19)</f>
        <v>44057</v>
      </c>
      <c r="H6" s="76">
        <f>IF(DAY(AugSun1)=1,AugSun1+13,AugSun1+20)</f>
        <v>44058</v>
      </c>
      <c r="I6" s="76">
        <f>IF(DAY(AugSun1)=1,AugSun1+14,AugSun1+21)</f>
        <v>44059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IF(DAY(AugSun1)=1,AugSun1+15,AugSun1+22)</f>
        <v>44060</v>
      </c>
      <c r="D7" s="76">
        <f>IF(DAY(AugSun1)=1,AugSun1+16,AugSun1+23)</f>
        <v>44061</v>
      </c>
      <c r="E7" s="76">
        <f>IF(DAY(AugSun1)=1,AugSun1+17,AugSun1+24)</f>
        <v>44062</v>
      </c>
      <c r="F7" s="76">
        <f>IF(DAY(AugSun1)=1,AugSun1+18,AugSun1+25)</f>
        <v>44063</v>
      </c>
      <c r="G7" s="76">
        <f>IF(DAY(AugSun1)=1,AugSun1+19,AugSun1+26)</f>
        <v>44064</v>
      </c>
      <c r="H7" s="76">
        <f>IF(DAY(AugSun1)=1,AugSun1+20,AugSun1+27)</f>
        <v>44065</v>
      </c>
      <c r="I7" s="76">
        <f>IF(DAY(AugSun1)=1,AugSun1+21,AugSun1+28)</f>
        <v>44066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IF(DAY(AugSun1)=1,AugSun1+22,AugSun1+29)</f>
        <v>44067</v>
      </c>
      <c r="D8" s="76">
        <f>IF(DAY(AugSun1)=1,AugSun1+23,AugSun1+30)</f>
        <v>44068</v>
      </c>
      <c r="E8" s="76">
        <f>IF(DAY(AugSun1)=1,AugSun1+24,AugSun1+31)</f>
        <v>44069</v>
      </c>
      <c r="F8" s="76">
        <f>IF(DAY(AugSun1)=1,AugSun1+25,AugSun1+32)</f>
        <v>44070</v>
      </c>
      <c r="G8" s="76">
        <f>IF(DAY(AugSun1)=1,AugSun1+26,AugSun1+33)</f>
        <v>44071</v>
      </c>
      <c r="H8" s="76">
        <f>IF(DAY(AugSun1)=1,AugSun1+27,AugSun1+34)</f>
        <v>44072</v>
      </c>
      <c r="I8" s="76">
        <f>IF(DAY(AugSun1)=1,AugSun1+28,AugSun1+35)</f>
        <v>44073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IF(DAY(AugSun1)=1,AugSun1+29,AugSun1+36)</f>
        <v>44074</v>
      </c>
      <c r="D9" s="76">
        <f>IF(DAY(AugSun1)=1,AugSun1+30,AugSun1+37)</f>
        <v>44075</v>
      </c>
      <c r="E9" s="76">
        <f>IF(DAY(AugSun1)=1,AugSun1+31,AugSun1+38)</f>
        <v>44076</v>
      </c>
      <c r="F9" s="76">
        <f>IF(DAY(AugSun1)=1,AugSun1+32,AugSun1+39)</f>
        <v>44077</v>
      </c>
      <c r="G9" s="76">
        <f>IF(DAY(AugSun1)=1,AugSun1+33,AugSun1+40)</f>
        <v>44078</v>
      </c>
      <c r="H9" s="76">
        <f>IF(DAY(AugSun1)=1,AugSun1+34,AugSun1+41)</f>
        <v>44079</v>
      </c>
      <c r="I9" s="76">
        <f>IF(DAY(AugSun1)=1,AugSun1+35,AugSun1+42)</f>
        <v>44080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18</v>
      </c>
      <c r="L2" s="41">
        <v>2013</v>
      </c>
      <c r="M2" s="41"/>
      <c r="N2" s="74">
        <f>Kalenderår</f>
        <v>2020</v>
      </c>
    </row>
    <row r="3" spans="1:14" ht="21" customHeight="1" x14ac:dyDescent="0.2">
      <c r="A3" s="3"/>
      <c r="B3" s="64" t="s">
        <v>32</v>
      </c>
      <c r="C3" s="1" t="s">
        <v>9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37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IF(DAY(SepSøn1)=1,SepSøn1-6,SepSøn1+1)</f>
        <v>44074</v>
      </c>
      <c r="D4" s="76">
        <f>IF(DAY(SepSøn1)=1,SepSøn1-5,SepSøn1+2)</f>
        <v>44075</v>
      </c>
      <c r="E4" s="76">
        <f>IF(DAY(SepSøn1)=1,SepSøn1-4,SepSøn1+3)</f>
        <v>44076</v>
      </c>
      <c r="F4" s="76">
        <f>IF(DAY(SepSøn1)=1,SepSøn1-3,SepSøn1+4)</f>
        <v>44077</v>
      </c>
      <c r="G4" s="76">
        <f>IF(DAY(SepSøn1)=1,SepSøn1-2,SepSøn1+5)</f>
        <v>44078</v>
      </c>
      <c r="H4" s="76">
        <f>IF(DAY(SepSøn1)=1,SepSøn1-1,SepSøn1+6)</f>
        <v>44079</v>
      </c>
      <c r="I4" s="76">
        <f>IF(DAY(SepSøn1)=1,SepSøn1,SepSøn1+7)</f>
        <v>44080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IF(DAY(SepSøn1)=1,SepSøn1+1,SepSøn1+8)</f>
        <v>44081</v>
      </c>
      <c r="D5" s="76">
        <f>IF(DAY(SepSøn1)=1,SepSøn1+2,SepSøn1+9)</f>
        <v>44082</v>
      </c>
      <c r="E5" s="76">
        <f>IF(DAY(SepSøn1)=1,SepSøn1+3,SepSøn1+10)</f>
        <v>44083</v>
      </c>
      <c r="F5" s="76">
        <f>IF(DAY(SepSøn1)=1,SepSøn1+4,SepSøn1+11)</f>
        <v>44084</v>
      </c>
      <c r="G5" s="76">
        <f>IF(DAY(SepSøn1)=1,SepSøn1+5,SepSøn1+12)</f>
        <v>44085</v>
      </c>
      <c r="H5" s="76">
        <f>IF(DAY(SepSøn1)=1,SepSøn1+6,SepSøn1+13)</f>
        <v>44086</v>
      </c>
      <c r="I5" s="76">
        <f>IF(DAY(SepSøn1)=1,SepSøn1+7,SepSøn1+14)</f>
        <v>44087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IF(DAY(SepSøn1)=1,SepSøn1+8,SepSøn1+15)</f>
        <v>44088</v>
      </c>
      <c r="D6" s="76">
        <f>IF(DAY(SepSøn1)=1,SepSøn1+9,SepSøn1+16)</f>
        <v>44089</v>
      </c>
      <c r="E6" s="76">
        <f>IF(DAY(SepSøn1)=1,SepSøn1+10,SepSøn1+17)</f>
        <v>44090</v>
      </c>
      <c r="F6" s="76">
        <f>IF(DAY(SepSøn1)=1,SepSøn1+11,SepSøn1+18)</f>
        <v>44091</v>
      </c>
      <c r="G6" s="76">
        <f>IF(DAY(SepSøn1)=1,SepSøn1+12,SepSøn1+19)</f>
        <v>44092</v>
      </c>
      <c r="H6" s="76">
        <f>IF(DAY(SepSøn1)=1,SepSøn1+13,SepSøn1+20)</f>
        <v>44093</v>
      </c>
      <c r="I6" s="76">
        <f>IF(DAY(SepSøn1)=1,SepSøn1+14,SepSøn1+21)</f>
        <v>44094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IF(DAY(SepSøn1)=1,SepSøn1+15,SepSøn1+22)</f>
        <v>44095</v>
      </c>
      <c r="D7" s="76">
        <f>IF(DAY(SepSøn1)=1,SepSøn1+16,SepSøn1+23)</f>
        <v>44096</v>
      </c>
      <c r="E7" s="76">
        <f>IF(DAY(SepSøn1)=1,SepSøn1+17,SepSøn1+24)</f>
        <v>44097</v>
      </c>
      <c r="F7" s="76">
        <f>IF(DAY(SepSøn1)=1,SepSøn1+18,SepSøn1+25)</f>
        <v>44098</v>
      </c>
      <c r="G7" s="76">
        <f>IF(DAY(SepSøn1)=1,SepSøn1+19,SepSøn1+26)</f>
        <v>44099</v>
      </c>
      <c r="H7" s="76">
        <f>IF(DAY(SepSøn1)=1,SepSøn1+20,SepSøn1+27)</f>
        <v>44100</v>
      </c>
      <c r="I7" s="76">
        <f>IF(DAY(SepSøn1)=1,SepSøn1+21,SepSøn1+28)</f>
        <v>44101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IF(DAY(SepSøn1)=1,SepSøn1+22,SepSøn1+29)</f>
        <v>44102</v>
      </c>
      <c r="D8" s="76">
        <f>IF(DAY(SepSøn1)=1,SepSøn1+23,SepSøn1+30)</f>
        <v>44103</v>
      </c>
      <c r="E8" s="76">
        <f>IF(DAY(SepSøn1)=1,SepSøn1+24,SepSøn1+31)</f>
        <v>44104</v>
      </c>
      <c r="F8" s="76">
        <f>IF(DAY(SepSøn1)=1,SepSøn1+25,SepSøn1+32)</f>
        <v>44105</v>
      </c>
      <c r="G8" s="76">
        <f>IF(DAY(SepSøn1)=1,SepSøn1+26,SepSøn1+33)</f>
        <v>44106</v>
      </c>
      <c r="H8" s="76">
        <f>IF(DAY(SepSøn1)=1,SepSøn1+27,SepSøn1+34)</f>
        <v>44107</v>
      </c>
      <c r="I8" s="76">
        <f>IF(DAY(SepSøn1)=1,SepSøn1+28,SepSøn1+35)</f>
        <v>44108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IF(DAY(SepSøn1)=1,SepSøn1+29,SepSøn1+36)</f>
        <v>44109</v>
      </c>
      <c r="D9" s="76">
        <f>IF(DAY(SepSøn1)=1,SepSøn1+30,SepSøn1+37)</f>
        <v>44110</v>
      </c>
      <c r="E9" s="76">
        <f>IF(DAY(SepSøn1)=1,SepSøn1+31,SepSøn1+38)</f>
        <v>44111</v>
      </c>
      <c r="F9" s="76">
        <f>IF(DAY(SepSøn1)=1,SepSøn1+32,SepSøn1+39)</f>
        <v>44112</v>
      </c>
      <c r="G9" s="76">
        <f>IF(DAY(SepSøn1)=1,SepSøn1+33,SepSøn1+40)</f>
        <v>44113</v>
      </c>
      <c r="H9" s="76">
        <f>IF(DAY(SepSøn1)=1,SepSøn1+34,SepSøn1+41)</f>
        <v>44114</v>
      </c>
      <c r="I9" s="76">
        <f>IF(DAY(SepSøn1)=1,SepSøn1+35,SepSøn1+42)</f>
        <v>44115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19</v>
      </c>
      <c r="D13" s="39"/>
      <c r="E13" s="37" t="s">
        <v>20</v>
      </c>
      <c r="F13" s="39"/>
      <c r="G13" s="37" t="s">
        <v>21</v>
      </c>
      <c r="H13" s="39"/>
      <c r="I13" s="37" t="s">
        <v>36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20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21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36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37</vt:i4>
      </vt:variant>
    </vt:vector>
  </HeadingPairs>
  <TitlesOfParts>
    <vt:vector size="49" baseType="lpstr">
      <vt:lpstr>Jan.</vt:lpstr>
      <vt:lpstr>Feb.</vt:lpstr>
      <vt:lpstr>Mar.</vt:lpstr>
      <vt:lpstr>Apr.</vt:lpstr>
      <vt:lpstr>Mai</vt:lpstr>
      <vt:lpstr>Jun.</vt:lpstr>
      <vt:lpstr>Jul.</vt:lpstr>
      <vt:lpstr>Aug.</vt:lpstr>
      <vt:lpstr>Sep.</vt:lpstr>
      <vt:lpstr>Okt.</vt:lpstr>
      <vt:lpstr>Nov.</vt:lpstr>
      <vt:lpstr>Des.</vt:lpstr>
      <vt:lpstr>Apr.!AssignmentDays</vt:lpstr>
      <vt:lpstr>Aug.!AssignmentDays</vt:lpstr>
      <vt:lpstr>Des.!AssignmentDays</vt:lpstr>
      <vt:lpstr>Feb.!AssignmentDays</vt:lpstr>
      <vt:lpstr>Jul.!AssignmentDays</vt:lpstr>
      <vt:lpstr>Jun.!AssignmentDays</vt:lpstr>
      <vt:lpstr>Mai!AssignmentDays</vt:lpstr>
      <vt:lpstr>Mar.!AssignmentDays</vt:lpstr>
      <vt:lpstr>Nov.!AssignmentDays</vt:lpstr>
      <vt:lpstr>Okt.!AssignmentDays</vt:lpstr>
      <vt:lpstr>Sep.!AssignmentDays</vt:lpstr>
      <vt:lpstr>AssignmentDays</vt:lpstr>
      <vt:lpstr>Apr.!ImportantDatesTable</vt:lpstr>
      <vt:lpstr>Aug.!ImportantDatesTable</vt:lpstr>
      <vt:lpstr>Des.!ImportantDatesTable</vt:lpstr>
      <vt:lpstr>Feb.!ImportantDatesTable</vt:lpstr>
      <vt:lpstr>Jul.!ImportantDatesTable</vt:lpstr>
      <vt:lpstr>Jun.!ImportantDatesTable</vt:lpstr>
      <vt:lpstr>Mai!ImportantDatesTable</vt:lpstr>
      <vt:lpstr>Mar.!ImportantDatesTable</vt:lpstr>
      <vt:lpstr>Nov.!ImportantDatesTable</vt:lpstr>
      <vt:lpstr>Okt.!ImportantDatesTable</vt:lpstr>
      <vt:lpstr>Sep.!ImportantDatesTable</vt:lpstr>
      <vt:lpstr>ImportantDatesTable</vt:lpstr>
      <vt:lpstr>Kalenderår</vt:lpstr>
      <vt:lpstr>Apr.!Utskriftsområde</vt:lpstr>
      <vt:lpstr>Aug.!Utskriftsområde</vt:lpstr>
      <vt:lpstr>Des.!Utskriftsområde</vt:lpstr>
      <vt:lpstr>Feb.!Utskriftsområde</vt:lpstr>
      <vt:lpstr>Jan.!Utskriftsområde</vt:lpstr>
      <vt:lpstr>Jul.!Utskriftsområde</vt:lpstr>
      <vt:lpstr>Jun.!Utskriftsområde</vt:lpstr>
      <vt:lpstr>Mai!Utskriftsområde</vt:lpstr>
      <vt:lpstr>Mar.!Utskriftsområde</vt:lpstr>
      <vt:lpstr>Nov.!Utskriftsområde</vt:lpstr>
      <vt:lpstr>Okt.!Utskriftsområde</vt:lpstr>
      <vt:lpstr>Sep.!Utskriftsområde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2020-02-17T16:59:15Z</dcterms:modified>
</cp:coreProperties>
</file>