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1600" windowHeight="9615" xr2:uid="{00000000-000D-0000-FFFF-FFFF00000000}"/>
  </bookViews>
  <sheets>
    <sheet name="SĀKUMS" sheetId="2" r:id="rId1"/>
    <sheet name="GADA DARBA LAIKA UZSK. TABULA" sheetId="1" r:id="rId2"/>
  </sheets>
  <definedNames>
    <definedName name="Pastāvīgās_nostrādātās_stundas">SUM('GADA DARBA LAIKA UZSK. TABULA'!$F$11,'GADA DARBA LAIKA UZSK. TABULA'!$F$22,'GADA DARBA LAIKA UZSK. TABULA'!$F$33,'GADA DARBA LAIKA UZSK. TABULA'!$F$44,'GADA DARBA LAIKA UZSK. TABULA'!$F$55,'GADA DARBA LAIKA UZSK. TABULA'!$F$66,'GADA DARBA LAIKA UZSK. TABULA'!$F$77,'GADA DARBA LAIKA UZSK. TABULA'!$F$88,'GADA DARBA LAIKA UZSK. TABULA'!$F$99,'GADA DARBA LAIKA UZSK. TABULA'!$F$110,'GADA DARBA LAIKA UZSK. TABULA'!$F$121,'GADA DARBA LAIKA UZSK. TABULA'!$F$132)</definedName>
    <definedName name="Virsstundas">SUM('GADA DARBA LAIKA UZSK. TABULA'!$I$11,'GADA DARBA LAIKA UZSK. TABULA'!$I$22,'GADA DARBA LAIKA UZSK. TABULA'!$I$33,'GADA DARBA LAIKA UZSK. TABULA'!$I$44,'GADA DARBA LAIKA UZSK. TABULA'!$I$55,'GADA DARBA LAIKA UZSK. TABULA'!$I$66,'GADA DARBA LAIKA UZSK. TABULA'!$I$77,'GADA DARBA LAIKA UZSK. TABULA'!$I$88,'GADA DARBA LAIKA UZSK. TABULA'!$I$99,'GADA DARBA LAIKA UZSK. TABULA'!$I$110,'GADA DARBA LAIKA UZSK. TABULA'!$I$121,'GADA DARBA LAIKA UZSK. TABULA'!$I$132)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E11" i="1"/>
  <c r="I22" i="1"/>
  <c r="G11" i="1"/>
  <c r="G132" i="1"/>
  <c r="G121" i="1"/>
  <c r="G110" i="1"/>
  <c r="G99" i="1"/>
  <c r="G88" i="1"/>
  <c r="G77" i="1"/>
  <c r="G66" i="1"/>
  <c r="G55" i="1"/>
  <c r="G44" i="1"/>
  <c r="G33" i="1"/>
  <c r="G22" i="1"/>
  <c r="E132" i="1"/>
  <c r="E121" i="1"/>
  <c r="E110" i="1"/>
  <c r="E99" i="1"/>
  <c r="E88" i="1"/>
  <c r="E77" i="1"/>
  <c r="E66" i="1"/>
  <c r="E55" i="1"/>
  <c r="E44" i="1"/>
  <c r="E33" i="1"/>
  <c r="E22" i="1"/>
  <c r="I132" i="1" l="1"/>
  <c r="F132" i="1"/>
  <c r="I121" i="1"/>
  <c r="F121" i="1"/>
  <c r="I110" i="1"/>
  <c r="F110" i="1"/>
  <c r="I99" i="1"/>
  <c r="F99" i="1"/>
  <c r="I88" i="1"/>
  <c r="F88" i="1"/>
  <c r="I77" i="1"/>
  <c r="F77" i="1"/>
  <c r="I66" i="1"/>
  <c r="F66" i="1"/>
  <c r="I55" i="1"/>
  <c r="F55" i="1"/>
  <c r="I44" i="1"/>
  <c r="F44" i="1"/>
  <c r="I33" i="1"/>
  <c r="F33" i="1"/>
  <c r="F22" i="1"/>
  <c r="I11" i="1"/>
  <c r="C10" i="1" s="1"/>
  <c r="F11" i="1"/>
  <c r="N98" i="1" l="1"/>
  <c r="M98" i="1"/>
  <c r="L98" i="1"/>
  <c r="K98" i="1"/>
  <c r="J98" i="1"/>
  <c r="I98" i="1"/>
  <c r="H98" i="1"/>
  <c r="G98" i="1"/>
  <c r="F98" i="1"/>
  <c r="N87" i="1"/>
  <c r="M87" i="1"/>
  <c r="L87" i="1"/>
  <c r="K87" i="1"/>
  <c r="J87" i="1"/>
  <c r="I87" i="1"/>
  <c r="H87" i="1"/>
  <c r="G87" i="1"/>
  <c r="F87" i="1"/>
  <c r="N131" i="1"/>
  <c r="M131" i="1"/>
  <c r="L131" i="1"/>
  <c r="K131" i="1"/>
  <c r="J131" i="1"/>
  <c r="I131" i="1"/>
  <c r="H131" i="1"/>
  <c r="G131" i="1"/>
  <c r="F131" i="1"/>
  <c r="N120" i="1"/>
  <c r="M120" i="1"/>
  <c r="L120" i="1"/>
  <c r="K120" i="1"/>
  <c r="J120" i="1"/>
  <c r="I120" i="1"/>
  <c r="H120" i="1"/>
  <c r="G120" i="1"/>
  <c r="F120" i="1"/>
  <c r="N109" i="1"/>
  <c r="M109" i="1"/>
  <c r="L109" i="1"/>
  <c r="K109" i="1"/>
  <c r="J109" i="1"/>
  <c r="I109" i="1"/>
  <c r="H109" i="1"/>
  <c r="G109" i="1"/>
  <c r="F109" i="1"/>
  <c r="O131" i="1" l="1"/>
  <c r="O120" i="1"/>
  <c r="O109" i="1"/>
  <c r="O98" i="1"/>
  <c r="O87" i="1"/>
  <c r="O76" i="1"/>
  <c r="N76" i="1"/>
  <c r="M76" i="1"/>
  <c r="L76" i="1"/>
  <c r="K76" i="1"/>
  <c r="J76" i="1"/>
  <c r="I76" i="1"/>
  <c r="H76" i="1"/>
  <c r="G76" i="1"/>
  <c r="F76" i="1"/>
  <c r="O65" i="1"/>
  <c r="N65" i="1"/>
  <c r="M65" i="1"/>
  <c r="L65" i="1"/>
  <c r="K65" i="1"/>
  <c r="J65" i="1"/>
  <c r="I65" i="1"/>
  <c r="H65" i="1"/>
  <c r="G65" i="1"/>
  <c r="F65" i="1"/>
  <c r="O54" i="1"/>
  <c r="N54" i="1"/>
  <c r="M54" i="1"/>
  <c r="L54" i="1"/>
  <c r="K54" i="1"/>
  <c r="J54" i="1"/>
  <c r="I54" i="1"/>
  <c r="H54" i="1"/>
  <c r="G54" i="1"/>
  <c r="F54" i="1"/>
  <c r="O43" i="1"/>
  <c r="N43" i="1"/>
  <c r="M43" i="1"/>
  <c r="L43" i="1"/>
  <c r="K43" i="1"/>
  <c r="J43" i="1"/>
  <c r="I43" i="1"/>
  <c r="H43" i="1"/>
  <c r="G43" i="1"/>
  <c r="F43" i="1"/>
  <c r="O32" i="1"/>
  <c r="N32" i="1"/>
  <c r="M32" i="1"/>
  <c r="L32" i="1"/>
  <c r="K32" i="1"/>
  <c r="J32" i="1"/>
  <c r="I32" i="1"/>
  <c r="H32" i="1"/>
  <c r="G32" i="1"/>
  <c r="F32" i="1"/>
  <c r="O21" i="1"/>
  <c r="N21" i="1"/>
  <c r="M21" i="1"/>
  <c r="L21" i="1"/>
  <c r="K21" i="1"/>
  <c r="J21" i="1"/>
  <c r="I21" i="1"/>
  <c r="H21" i="1"/>
  <c r="G21" i="1"/>
  <c r="F21" i="1"/>
  <c r="O10" i="1"/>
  <c r="N10" i="1"/>
  <c r="M10" i="1"/>
  <c r="L10" i="1"/>
  <c r="K10" i="1"/>
  <c r="J10" i="1"/>
  <c r="I10" i="1"/>
  <c r="H10" i="1"/>
  <c r="G10" i="1"/>
  <c r="F10" i="1"/>
  <c r="C11" i="1" l="1"/>
</calcChain>
</file>

<file path=xl/sharedStrings.xml><?xml version="1.0" encoding="utf-8"?>
<sst xmlns="http://schemas.openxmlformats.org/spreadsheetml/2006/main" count="281" uniqueCount="84">
  <si>
    <t>PAR ŠO VEIDNI</t>
  </si>
  <si>
    <t>Uzskaitiet savas darba stundas katru dienu, nedēļu, mēnesi un gadu šajā darbinieka darba laika uzskaites kartē.</t>
  </si>
  <si>
    <t xml:space="preserve">Aizpildiet pamatinformāciju, piemēram, darbinieka vārdu, vadītāja vārdu, e-pasta adresi un tālruņa numuru. </t>
  </si>
  <si>
    <t xml:space="preserve">Pievienojiet darba stundas katra mēneša tabulā. Reģistrējiet pastāvīgās darba stundas atsevišķās kolonnās katrai katras nedēļas dienai. </t>
  </si>
  <si>
    <t xml:space="preserve">Nostrādāto stundu kopskaits, pastāvīgās darba stundas un virsstundas tiek automātiski aprēķinātas. </t>
  </si>
  <si>
    <t>Piezīmes.</t>
  </si>
  <si>
    <t xml:space="preserve">Papildu norādījumi ir sniegti kolonnā A darblapā GADA DARBA LAIKA UZSK. TABULA. Šis teksts ir paslēpts ar nolūku. Lai tekstu noņemtu, atlasiet kolonnu A, pēc tam atlasiet DZĒST. Lai parādītu slēpto tekstu, atlasiet kolonnu A, pēc tam nomainiet fonta krāsu. </t>
  </si>
  <si>
    <t>Lai iegūtu papildinformāciju par tabulām, nospiediet taustiņu SHIFT un pēc tam F10 tabulā, atlasiet opciju TABULA un pēc tam atlasiet ALTERNATĪVAIS TEKSTS.</t>
  </si>
  <si>
    <t>Izveidojiet dienas, nedēļas, mēneša vai gada darbinieka darba laika uzskaites tabulu šajā darblapā. 
Noderīgi norādījumi par to, kā lietot šo darbgrāmatu, ir šīs kolonnas šūnās. Bultiņa uz leju, lai sāktu darbu.
Šīs darblapas nosaukums ir šūnā pa labi, bet janvāra, februāra, marta ceturkšņa virsraksts ir šūnā E1.</t>
  </si>
  <si>
    <t>Ievadiet darbinieka vārdu šūnā C2 un pastāvīgās nostrādātās stundas un virsstundas janvāra tabulā, sākot ar šūnu E2.</t>
  </si>
  <si>
    <t>Šūnā C3 ievadiet vadītāja vārdu.</t>
  </si>
  <si>
    <t>Šūnā C4 ievadiet e-pasta adresi.</t>
  </si>
  <si>
    <t>Šūnā C5 ievadiet tālruņa numuru. Nākamais norādījums ir šūnā A9.</t>
  </si>
  <si>
    <t>Gada kopējās pastāvīgās nostrādātās stundas tiek automātiski aprēķinātas šūnā C9.</t>
  </si>
  <si>
    <t>Gada kopējās pastāvīgās virsstundas tiek automātiski aprēķinātas šūnā C10.</t>
  </si>
  <si>
    <t>Gada kopējās nostrādātās stundas tiek automātiski aprēķinātas šūnā C11. Janvāra kopējās pastāvīgās nostrādātās stundas šūnā F11 un janvāra kopējās virsstundas šūnā I11 tiek aprēķinātas automātiski. Nākamais norādījums ir šūnā A13.</t>
  </si>
  <si>
    <t>Ievadiet pastāvīgās nostrādātās stundas un virsstundas februāra tabulā, sākot ar šūnu E13. Nākamais norādījums ir šūnā A22.</t>
  </si>
  <si>
    <t>Februāra kopējās pastāvīgās nostrādātās stundas šūnā F22 un februāra kopējās virsstundas šūnā I22 tiek aprēķinātas automātiski. Nākamais norādījums ir šūnā A24.</t>
  </si>
  <si>
    <t>Ievadiet pastāvīgās nostrādātās stundas un virsstundas marta tabulā, sākot ar šūnu E24. Nākamais norādījums ir šūnā A33.</t>
  </si>
  <si>
    <t>Marta kopējās pastāvīgās nostrādātās stundas šūnā F33 un marta kopējās virsstundas šūnā I33 tiek aprēķinātas automātiski.</t>
  </si>
  <si>
    <t xml:space="preserve">Aprīļa, maija, jūnija otrā ceturkšņa virsraksts ir šūnā E34. </t>
  </si>
  <si>
    <t>Ievadiet aprīļa pastāvīgās nostrādātās stundas un virsstundas tabulā, sākot ar šūnu E35. Nākamais norādījums ir šūnā A44.</t>
  </si>
  <si>
    <t>Aprīļa kopējās pastāvīgās nostrādātās stundas šūnā F44 un aprīļa kopējās virsstundas šūnā I44 tiek aprēķinātas automātiski. Nākamais norādījums ir šūnā A46.</t>
  </si>
  <si>
    <t>Ievadiet maija pastāvīgās nostrādātās stundas un virsstundas tabulā, sākot ar šūnu E46. Nākamais norādījums ir šūnā A55.</t>
  </si>
  <si>
    <t>Maija kopējās pastāvīgās nostrādātās stundas šūnā F55 un maija kopējās virsstundas šūnā I55 tiek aprēķinātas automātiski. Nākamais norādījums ir šūnā A57.</t>
  </si>
  <si>
    <t>Ievadiet jūnija pastāvīgās nostrādātās stundas un virsstundas tabulā, sākot ar šūnu E57. Nākamais norādījums ir šūnā A66.</t>
  </si>
  <si>
    <t>Jūnija kopējās pastāvīgās nostrādātās stundas šūnā F66 un jūnija kopējās virsstundas šūnā I66 tiek aprēķinātas automātiski.</t>
  </si>
  <si>
    <t xml:space="preserve">Jūlija, augusta, septembra trešā ceturkšņa virsraksts ir šūnā E67. </t>
  </si>
  <si>
    <t>Ievadiet jūlija pastāvīgās nostrādātās stundas un virsstundas tabulā, sākot ar šūnu E68. Nākamais norādījums ir šūnā A77.</t>
  </si>
  <si>
    <t>Jūlija kopējās pastāvīgās nostrādātās stundas šūnā F77 un jūlija kopējās virsstundas šūnā I77 tiek aprēķinātas automātiski. Nākamais norādījums ir šūnā A79.</t>
  </si>
  <si>
    <t>Ievadiet augusta pastāvīgās nostrādātās stundas un virsstundas tabulā, sākot ar šūnu E79. Nākamais norādījums ir šūnā A88.</t>
  </si>
  <si>
    <t>Augusta kopējās pastāvīgās nostrādātās stundas šūnā F88 un augusta kopējās virsstundas šūnā I88 tiek aprēķinātas automātiski. Nākamais norādījums ir šūnā A90.</t>
  </si>
  <si>
    <t>Ievadiet septembra pastāvīgās nostrādātās stundas un virsstundas tabulā, sākot ar šūnu E90. Nākamais norādījums ir šūnā A99.</t>
  </si>
  <si>
    <t>Septembra kopējās pastāvīgās nostrādātās stundas šūnā F99 un septembra kopējās virsstundas šūnā I99 tiek aprēķinātas automātiski.</t>
  </si>
  <si>
    <t xml:space="preserve">Oktobra, novembra, decembra ceturtā ceturkšņa virsraksts ir šūnā E100. </t>
  </si>
  <si>
    <t>Ievadiet oktobra pastāvīgās nostrādātās stundas un virsstundas tabulā, sākot ar šūnu E101. Nākamais norādījums ir šūnā A110.</t>
  </si>
  <si>
    <t>Oktobra kopējās pastāvīgās nostrādātās stundas šūnā F110 un oktobra kopējās virsstundas šūnā I110 tiek aprēķinātas automātiski. Nākamais norādījums ir šūnā A112.</t>
  </si>
  <si>
    <t>Ievadiet novembra pastāvīgās nostrādātās stundas un virsstundas tabulā, sākot ar šūnu E112. Nākamais norādījums ir šūnā A121.</t>
  </si>
  <si>
    <t>Novembra kopējās pastāvīgās nostrādātās stundas šūnā F121 un novembra kopējās virsstundas šūnā I121 tiek aprēķinātas automātiski. Nākamais norādījums ir šūnā A123.</t>
  </si>
  <si>
    <t>Ievadiet decembra pastāvīgās nostrādātās stundas un virsstundas tabulā, sākot ar šūnu E123. Nākamais norādījums ir šūnā A132.</t>
  </si>
  <si>
    <t>Decembra kopējās pastāvīgās nostrādātās stundas šūnā F132 un decembra kopējās virsstundas šūnā I132 tiek aprēķinātas automātiski.</t>
  </si>
  <si>
    <t>DARBINIEKS 
DARBA LAIKA UZSKAITES KARTE</t>
  </si>
  <si>
    <t>Darbinieka vārds, uzvārds:</t>
  </si>
  <si>
    <t>Vadītājs:</t>
  </si>
  <si>
    <t>E-pasts:</t>
  </si>
  <si>
    <t>Tālrunis:</t>
  </si>
  <si>
    <t>Pastāvīgās darba stundas:</t>
  </si>
  <si>
    <t>Virsstundas:</t>
  </si>
  <si>
    <t>Kopā</t>
  </si>
  <si>
    <t>Janvāris, februāris, marts      Darbinieka darba laika uzskaites karte: Dienas, nedēļas, mēneša, gada</t>
  </si>
  <si>
    <t>Janvāris</t>
  </si>
  <si>
    <t>Pirmdiena</t>
  </si>
  <si>
    <t>Otrdiena</t>
  </si>
  <si>
    <t>Trešdiena</t>
  </si>
  <si>
    <t>Ceturtdiena</t>
  </si>
  <si>
    <t>Piektdiena</t>
  </si>
  <si>
    <t>Sestdiena</t>
  </si>
  <si>
    <t>Svētdiena</t>
  </si>
  <si>
    <t>Nedēļas kopējais stundu skaits</t>
  </si>
  <si>
    <t>Februāris</t>
  </si>
  <si>
    <t>Marts</t>
  </si>
  <si>
    <t>Aprīlis, maijs, jūnijs      Darbinieka darba laika uzskaites karte: Dienas, nedēļas, mēneša, gada</t>
  </si>
  <si>
    <t>Aprīlis</t>
  </si>
  <si>
    <t>Maijs</t>
  </si>
  <si>
    <t>Jūnijs</t>
  </si>
  <si>
    <t>Jūlijs, augusts, septembris      Darbinieka darba laika uzskaites karte: Dienas, nedēļas, mēneša, gada</t>
  </si>
  <si>
    <t>Jūlijs</t>
  </si>
  <si>
    <t>Augusts</t>
  </si>
  <si>
    <t>Septembris</t>
  </si>
  <si>
    <t>Oktobris, novembris, decembris      Darbinieka darba laika uzskaites karte: Dienas, nedēļas, mēneša, gada</t>
  </si>
  <si>
    <t>Oktobris</t>
  </si>
  <si>
    <t>Novembris</t>
  </si>
  <si>
    <t>Decembris</t>
  </si>
  <si>
    <t>1. nedēļa</t>
  </si>
  <si>
    <t>Virsstundas</t>
  </si>
  <si>
    <t>2. nedēļa</t>
  </si>
  <si>
    <t xml:space="preserve">Virsstundas  </t>
  </si>
  <si>
    <t xml:space="preserve">Virsstundas </t>
  </si>
  <si>
    <t>3. nedēļa</t>
  </si>
  <si>
    <t xml:space="preserve">Virsstundas   </t>
  </si>
  <si>
    <t>4. nedēļa</t>
  </si>
  <si>
    <t xml:space="preserve">Virsstundas    </t>
  </si>
  <si>
    <t>5. nedēļa</t>
  </si>
  <si>
    <t xml:space="preserve">Virsstundas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</si>
</sst>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6" formatCode="#,##0.0_ ;\-#,##0.0\ "/>
  </numFmts>
  <fonts count="15" x14ac:knownFonts="1">
    <font>
      <sz val="10"/>
      <color theme="1" tint="0.14996795556505021"/>
      <name val="Arial"/>
      <family val="2"/>
      <scheme val="minor"/>
    </font>
    <font>
      <sz val="11"/>
      <color theme="1"/>
      <name val="Arial"/>
      <family val="2"/>
      <scheme val="minor"/>
    </font>
    <font>
      <sz val="10"/>
      <color theme="3"/>
      <name val="Arial Black"/>
      <family val="2"/>
      <scheme val="major"/>
    </font>
    <font>
      <sz val="9"/>
      <color theme="3"/>
      <name val="Arial Black"/>
      <family val="2"/>
      <scheme val="major"/>
    </font>
    <font>
      <sz val="10"/>
      <color theme="1"/>
      <name val="Arial"/>
      <family val="2"/>
      <scheme val="minor"/>
    </font>
    <font>
      <b/>
      <sz val="12"/>
      <color theme="0"/>
      <name val="Arial Black"/>
      <family val="2"/>
      <scheme val="major"/>
    </font>
    <font>
      <sz val="9"/>
      <color theme="5"/>
      <name val="Arial Black"/>
      <family val="2"/>
      <scheme val="major"/>
    </font>
    <font>
      <b/>
      <sz val="9"/>
      <color theme="5"/>
      <name val="Arial"/>
      <family val="2"/>
      <scheme val="minor"/>
    </font>
    <font>
      <sz val="10"/>
      <color theme="1" tint="0.14996795556505021"/>
      <name val="Arial"/>
      <family val="2"/>
      <scheme val="minor"/>
    </font>
    <font>
      <sz val="11"/>
      <color theme="0"/>
      <name val="Arial"/>
      <family val="2"/>
      <scheme val="minor"/>
    </font>
    <font>
      <sz val="9"/>
      <color theme="3" tint="-0.24994659260841701"/>
      <name val="Arial Black"/>
      <family val="2"/>
      <scheme val="major"/>
    </font>
    <font>
      <sz val="10"/>
      <color theme="3" tint="-0.249977111117893"/>
      <name val="Arial"/>
      <family val="2"/>
      <scheme val="minor"/>
    </font>
    <font>
      <b/>
      <sz val="10"/>
      <color theme="1" tint="0.14996795556505021"/>
      <name val="Arial"/>
      <family val="2"/>
      <scheme val="minor"/>
    </font>
    <font>
      <b/>
      <sz val="25"/>
      <color theme="5"/>
      <name val="Arial Black"/>
      <family val="2"/>
      <scheme val="major"/>
    </font>
    <font>
      <sz val="10"/>
      <color theme="5"/>
      <name val="Arial"/>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3" tint="-0.249977111117893"/>
        <bgColor indexed="64"/>
      </patternFill>
    </fill>
  </fills>
  <borders count="18">
    <border>
      <left/>
      <right/>
      <top/>
      <bottom/>
      <diagonal/>
    </border>
    <border>
      <left/>
      <right/>
      <top/>
      <bottom style="medium">
        <color theme="5"/>
      </bottom>
      <diagonal/>
    </border>
    <border>
      <left/>
      <right/>
      <top/>
      <bottom style="thin">
        <color theme="3"/>
      </bottom>
      <diagonal/>
    </border>
    <border>
      <left/>
      <right/>
      <top/>
      <bottom style="medium">
        <color theme="3"/>
      </bottom>
      <diagonal/>
    </border>
    <border>
      <left/>
      <right style="medium">
        <color theme="3"/>
      </right>
      <top style="medium">
        <color theme="3"/>
      </top>
      <bottom style="thin">
        <color theme="3"/>
      </bottom>
      <diagonal/>
    </border>
    <border>
      <left/>
      <right style="medium">
        <color theme="3"/>
      </right>
      <top/>
      <bottom style="medium">
        <color theme="3"/>
      </bottom>
      <diagonal/>
    </border>
    <border>
      <left/>
      <right style="medium">
        <color theme="3"/>
      </right>
      <top/>
      <bottom/>
      <diagonal/>
    </border>
    <border>
      <left/>
      <right/>
      <top style="medium">
        <color theme="3"/>
      </top>
      <bottom/>
      <diagonal/>
    </border>
    <border>
      <left/>
      <right/>
      <top style="medium">
        <color theme="5"/>
      </top>
      <bottom style="medium">
        <color theme="5"/>
      </bottom>
      <diagonal/>
    </border>
    <border>
      <left style="medium">
        <color theme="3"/>
      </left>
      <right/>
      <top/>
      <bottom/>
      <diagonal/>
    </border>
    <border>
      <left/>
      <right/>
      <top/>
      <bottom style="thick">
        <color theme="3" tint="0.39994506668294322"/>
      </bottom>
      <diagonal/>
    </border>
    <border>
      <left style="medium">
        <color theme="3"/>
      </left>
      <right/>
      <top/>
      <bottom style="medium">
        <color theme="3"/>
      </bottom>
      <diagonal/>
    </border>
    <border>
      <left style="medium">
        <color theme="3" tint="-0.24994659260841701"/>
      </left>
      <right/>
      <top/>
      <bottom style="thick">
        <color theme="3" tint="0.39994506668294322"/>
      </bottom>
      <diagonal/>
    </border>
    <border>
      <left style="medium">
        <color theme="3" tint="-0.24994659260841701"/>
      </left>
      <right/>
      <top/>
      <bottom/>
      <diagonal/>
    </border>
    <border>
      <left style="medium">
        <color theme="3"/>
      </left>
      <right/>
      <top style="medium">
        <color theme="5"/>
      </top>
      <bottom/>
      <diagonal/>
    </border>
    <border>
      <left/>
      <right style="medium">
        <color theme="3" tint="-0.24994659260841701"/>
      </right>
      <top/>
      <bottom style="thick">
        <color theme="3" tint="0.39994506668294322"/>
      </bottom>
      <diagonal/>
    </border>
    <border>
      <left/>
      <right/>
      <top/>
      <bottom style="thick">
        <color theme="9"/>
      </bottom>
      <diagonal/>
    </border>
    <border>
      <left style="medium">
        <color theme="3" tint="-0.24994659260841701"/>
      </left>
      <right/>
      <top/>
      <bottom style="thick">
        <color theme="9"/>
      </bottom>
      <diagonal/>
    </border>
  </borders>
  <cellStyleXfs count="13">
    <xf numFmtId="0" fontId="0" fillId="0" borderId="0">
      <alignment wrapText="1"/>
    </xf>
    <xf numFmtId="0" fontId="13" fillId="7" borderId="10" applyNumberFormat="0" applyAlignment="0" applyProtection="0"/>
    <xf numFmtId="0" fontId="5" fillId="7" borderId="12" applyNumberFormat="0" applyProtection="0">
      <alignment horizontal="center"/>
    </xf>
    <xf numFmtId="0" fontId="2" fillId="0" borderId="1" applyNumberFormat="0" applyProtection="0">
      <alignment horizontal="right" vertical="center"/>
    </xf>
    <xf numFmtId="0" fontId="10" fillId="3" borderId="0" applyNumberFormat="0" applyBorder="0" applyAlignment="0" applyProtection="0"/>
    <xf numFmtId="0" fontId="10" fillId="3" borderId="0" applyNumberFormat="0" applyBorder="0" applyAlignment="0" applyProtection="0"/>
    <xf numFmtId="0" fontId="7" fillId="7" borderId="1"/>
    <xf numFmtId="0" fontId="6" fillId="7" borderId="0" applyBorder="0" applyProtection="0"/>
    <xf numFmtId="166" fontId="8" fillId="0" borderId="0" applyFont="0" applyFill="0" applyBorder="0" applyAlignment="0" applyProtection="0"/>
    <xf numFmtId="0" fontId="9" fillId="4" borderId="0" applyNumberFormat="0" applyFont="0" applyBorder="0" applyAlignment="0" applyProtection="0"/>
    <xf numFmtId="0" fontId="1" fillId="5" borderId="0" applyNumberFormat="0" applyFont="0" applyBorder="0" applyAlignment="0" applyProtection="0"/>
    <xf numFmtId="0" fontId="9" fillId="6" borderId="0" applyNumberFormat="0" applyFont="0" applyBorder="0" applyAlignment="0" applyProtection="0"/>
    <xf numFmtId="0" fontId="10" fillId="0" borderId="0" applyFill="0" applyBorder="0"/>
  </cellStyleXfs>
  <cellXfs count="89">
    <xf numFmtId="0" fontId="0" fillId="0" borderId="0" xfId="0">
      <alignment wrapText="1"/>
    </xf>
    <xf numFmtId="0" fontId="2" fillId="0" borderId="1" xfId="3">
      <alignment horizontal="right" vertical="center"/>
    </xf>
    <xf numFmtId="164" fontId="0" fillId="0" borderId="0" xfId="0" applyNumberFormat="1">
      <alignment wrapText="1"/>
    </xf>
    <xf numFmtId="0" fontId="0" fillId="0" borderId="0" xfId="0" applyFill="1">
      <alignment wrapText="1"/>
    </xf>
    <xf numFmtId="0" fontId="10" fillId="0" borderId="0" xfId="4" applyFill="1"/>
    <xf numFmtId="0" fontId="10" fillId="2" borderId="0" xfId="4" applyFill="1"/>
    <xf numFmtId="164" fontId="0" fillId="2" borderId="0" xfId="0" applyNumberFormat="1" applyFill="1">
      <alignment wrapText="1"/>
    </xf>
    <xf numFmtId="0" fontId="10" fillId="2" borderId="0" xfId="4" applyFill="1" applyBorder="1"/>
    <xf numFmtId="164" fontId="0" fillId="2" borderId="0" xfId="0" applyNumberFormat="1" applyFill="1" applyBorder="1">
      <alignment wrapText="1"/>
    </xf>
    <xf numFmtId="0" fontId="10" fillId="3" borderId="2" xfId="4" applyFill="1" applyBorder="1"/>
    <xf numFmtId="0" fontId="10" fillId="3" borderId="0" xfId="5" applyBorder="1"/>
    <xf numFmtId="164" fontId="0" fillId="0" borderId="0" xfId="0" applyNumberFormat="1" applyFill="1">
      <alignment wrapText="1"/>
    </xf>
    <xf numFmtId="0" fontId="2" fillId="0" borderId="1" xfId="3" applyAlignment="1">
      <alignment horizontal="right" vertical="center"/>
    </xf>
    <xf numFmtId="164" fontId="0" fillId="2" borderId="0" xfId="0" applyNumberFormat="1" applyFill="1" applyAlignment="1">
      <alignment horizontal="right"/>
    </xf>
    <xf numFmtId="164" fontId="0" fillId="0" borderId="0" xfId="0" applyNumberFormat="1" applyAlignment="1">
      <alignment horizontal="right"/>
    </xf>
    <xf numFmtId="164" fontId="0" fillId="2" borderId="0" xfId="0" applyNumberFormat="1" applyFill="1" applyBorder="1" applyAlignment="1">
      <alignment horizontal="right"/>
    </xf>
    <xf numFmtId="0" fontId="10" fillId="3" borderId="0" xfId="5" applyBorder="1" applyAlignment="1">
      <alignment horizontal="right"/>
    </xf>
    <xf numFmtId="164" fontId="0" fillId="0" borderId="0" xfId="0" applyNumberFormat="1" applyFill="1" applyAlignment="1">
      <alignment horizontal="right"/>
    </xf>
    <xf numFmtId="0" fontId="0" fillId="3" borderId="2" xfId="0" applyFill="1" applyBorder="1" applyAlignment="1">
      <alignment horizontal="right"/>
    </xf>
    <xf numFmtId="0" fontId="0" fillId="3" borderId="4" xfId="0" applyFill="1" applyBorder="1" applyAlignment="1">
      <alignment horizontal="right"/>
    </xf>
    <xf numFmtId="0" fontId="10" fillId="3" borderId="6" xfId="5" applyBorder="1" applyAlignment="1">
      <alignment horizontal="right"/>
    </xf>
    <xf numFmtId="0" fontId="7" fillId="7" borderId="1" xfId="6" applyAlignment="1">
      <alignment horizontal="right"/>
    </xf>
    <xf numFmtId="0" fontId="2" fillId="0" borderId="1" xfId="3" applyBorder="1" applyAlignment="1">
      <alignment horizontal="right" vertical="center"/>
    </xf>
    <xf numFmtId="164" fontId="0" fillId="0" borderId="0" xfId="0" applyNumberFormat="1" applyBorder="1" applyAlignment="1">
      <alignment horizontal="right"/>
    </xf>
    <xf numFmtId="164" fontId="0" fillId="0" borderId="3" xfId="0" applyNumberFormat="1" applyFill="1" applyBorder="1">
      <alignment wrapText="1"/>
    </xf>
    <xf numFmtId="164" fontId="0" fillId="0" borderId="3" xfId="0" applyNumberFormat="1" applyFill="1" applyBorder="1" applyAlignment="1">
      <alignment horizontal="right"/>
    </xf>
    <xf numFmtId="164" fontId="0" fillId="0" borderId="5" xfId="0" applyNumberFormat="1" applyFill="1" applyBorder="1" applyAlignment="1">
      <alignment horizontal="right"/>
    </xf>
    <xf numFmtId="166" fontId="0" fillId="0" borderId="0" xfId="8" applyFont="1" applyFill="1" applyBorder="1"/>
    <xf numFmtId="166" fontId="0" fillId="0" borderId="0" xfId="8" applyFont="1" applyFill="1" applyBorder="1" applyAlignment="1">
      <alignment horizontal="right"/>
    </xf>
    <xf numFmtId="0" fontId="2" fillId="0" borderId="1" xfId="3" applyAlignment="1">
      <alignment horizontal="left" vertical="center"/>
    </xf>
    <xf numFmtId="0" fontId="10" fillId="0" borderId="0" xfId="12" applyFill="1" applyBorder="1"/>
    <xf numFmtId="0" fontId="0" fillId="8" borderId="0" xfId="0" applyFill="1">
      <alignment wrapText="1"/>
    </xf>
    <xf numFmtId="0" fontId="10" fillId="8" borderId="0" xfId="4" applyFill="1" applyBorder="1"/>
    <xf numFmtId="0" fontId="6" fillId="8" borderId="0" xfId="7" applyFill="1"/>
    <xf numFmtId="0" fontId="7" fillId="8" borderId="1" xfId="6" applyFill="1"/>
    <xf numFmtId="0" fontId="10" fillId="8" borderId="0" xfId="4" applyFill="1" applyBorder="1" applyAlignment="1">
      <alignment horizontal="left"/>
    </xf>
    <xf numFmtId="0" fontId="0" fillId="8" borderId="0" xfId="0" applyFill="1" applyBorder="1">
      <alignment wrapText="1"/>
    </xf>
    <xf numFmtId="0" fontId="7" fillId="8" borderId="1" xfId="6" applyFill="1" applyAlignment="1">
      <alignment horizontal="right"/>
    </xf>
    <xf numFmtId="0" fontId="7" fillId="8" borderId="8" xfId="6" applyFill="1" applyBorder="1" applyAlignment="1">
      <alignment horizontal="right"/>
    </xf>
    <xf numFmtId="0" fontId="0" fillId="8" borderId="0" xfId="0" applyFill="1" applyBorder="1" applyAlignment="1">
      <alignment horizontal="left"/>
    </xf>
    <xf numFmtId="0" fontId="0" fillId="8" borderId="6" xfId="0" applyFill="1" applyBorder="1" applyAlignment="1">
      <alignment horizontal="left"/>
    </xf>
    <xf numFmtId="0" fontId="0" fillId="8" borderId="6" xfId="0" applyFill="1" applyBorder="1">
      <alignment wrapText="1"/>
    </xf>
    <xf numFmtId="0" fontId="6" fillId="8" borderId="0" xfId="7" applyFill="1" applyAlignment="1">
      <alignment horizontal="left"/>
    </xf>
    <xf numFmtId="0" fontId="4" fillId="8" borderId="0" xfId="0" applyFont="1" applyFill="1">
      <alignment wrapText="1"/>
    </xf>
    <xf numFmtId="164" fontId="0" fillId="0" borderId="3" xfId="0" applyNumberFormat="1" applyBorder="1">
      <alignment wrapText="1"/>
    </xf>
    <xf numFmtId="164" fontId="0" fillId="0" borderId="3" xfId="0" applyNumberFormat="1" applyBorder="1" applyAlignment="1">
      <alignment horizontal="right"/>
    </xf>
    <xf numFmtId="164" fontId="0" fillId="0" borderId="5" xfId="0" applyNumberFormat="1" applyBorder="1" applyAlignment="1">
      <alignment horizontal="right"/>
    </xf>
    <xf numFmtId="0" fontId="10" fillId="0" borderId="11" xfId="0" applyFont="1" applyFill="1" applyBorder="1">
      <alignment wrapText="1"/>
    </xf>
    <xf numFmtId="0" fontId="2" fillId="0" borderId="1" xfId="3" applyFill="1" applyAlignment="1">
      <alignment horizontal="left" vertical="center"/>
    </xf>
    <xf numFmtId="166" fontId="3" fillId="3" borderId="0" xfId="8" applyFont="1" applyFill="1" applyBorder="1"/>
    <xf numFmtId="166" fontId="3" fillId="3" borderId="0" xfId="8" applyFont="1" applyFill="1" applyBorder="1" applyAlignment="1">
      <alignment horizontal="center"/>
    </xf>
    <xf numFmtId="166" fontId="3" fillId="3" borderId="2" xfId="8" applyFont="1" applyFill="1" applyBorder="1"/>
    <xf numFmtId="166" fontId="3" fillId="3" borderId="2" xfId="8" applyFont="1" applyFill="1" applyBorder="1" applyAlignment="1">
      <alignment horizontal="center"/>
    </xf>
    <xf numFmtId="166" fontId="10" fillId="3" borderId="0" xfId="8" applyFont="1" applyFill="1" applyBorder="1"/>
    <xf numFmtId="166" fontId="10" fillId="3" borderId="0" xfId="8" applyFont="1" applyFill="1" applyBorder="1" applyAlignment="1">
      <alignment horizontal="center"/>
    </xf>
    <xf numFmtId="0" fontId="10" fillId="3" borderId="9" xfId="5" applyFont="1" applyBorder="1"/>
    <xf numFmtId="0" fontId="11" fillId="8" borderId="0" xfId="0" applyFont="1" applyFill="1" applyAlignment="1">
      <alignment wrapText="1"/>
    </xf>
    <xf numFmtId="0" fontId="11" fillId="8" borderId="0" xfId="0" applyFont="1" applyFill="1" applyAlignment="1"/>
    <xf numFmtId="0" fontId="11" fillId="8" borderId="0" xfId="0" applyFont="1" applyFill="1" applyAlignment="1">
      <alignment horizontal="center"/>
    </xf>
    <xf numFmtId="0" fontId="5" fillId="7" borderId="12" xfId="2">
      <alignment horizontal="center"/>
    </xf>
    <xf numFmtId="0" fontId="0" fillId="0" borderId="0" xfId="0">
      <alignment wrapText="1"/>
    </xf>
    <xf numFmtId="0" fontId="10" fillId="0" borderId="14" xfId="0" applyFont="1" applyFill="1" applyBorder="1">
      <alignment wrapText="1"/>
    </xf>
    <xf numFmtId="164" fontId="0" fillId="0" borderId="0" xfId="0" applyNumberFormat="1" applyFill="1" applyBorder="1" applyAlignment="1">
      <alignment horizontal="right"/>
    </xf>
    <xf numFmtId="0" fontId="11" fillId="8" borderId="0" xfId="0" applyFont="1" applyFill="1" applyAlignment="1">
      <alignment vertical="center"/>
    </xf>
    <xf numFmtId="0" fontId="0" fillId="8" borderId="0" xfId="0" applyFill="1" applyAlignment="1">
      <alignment vertical="center" wrapText="1"/>
    </xf>
    <xf numFmtId="0" fontId="0" fillId="8" borderId="0" xfId="0" applyFill="1" applyBorder="1" applyAlignment="1">
      <alignment vertical="center" wrapText="1"/>
    </xf>
    <xf numFmtId="0" fontId="0" fillId="0" borderId="0" xfId="0" applyAlignment="1">
      <alignment vertical="center" wrapText="1"/>
    </xf>
    <xf numFmtId="0" fontId="0" fillId="8" borderId="6" xfId="0" applyFill="1" applyBorder="1" applyAlignment="1">
      <alignment vertical="center" wrapText="1"/>
    </xf>
    <xf numFmtId="0" fontId="10" fillId="3" borderId="0" xfId="5" applyBorder="1" applyAlignment="1">
      <alignment wrapText="1"/>
    </xf>
    <xf numFmtId="0" fontId="0" fillId="8" borderId="0" xfId="0" applyFill="1" applyBorder="1" applyAlignment="1">
      <alignment horizontal="right"/>
    </xf>
    <xf numFmtId="0" fontId="0" fillId="8" borderId="6" xfId="0" applyFill="1" applyBorder="1" applyAlignment="1">
      <alignment horizontal="right"/>
    </xf>
    <xf numFmtId="0" fontId="6" fillId="8" borderId="0" xfId="7" applyFill="1" applyBorder="1"/>
    <xf numFmtId="0" fontId="5" fillId="8" borderId="17" xfId="2" applyFill="1" applyBorder="1">
      <alignment horizontal="center"/>
    </xf>
    <xf numFmtId="0" fontId="0" fillId="8" borderId="0" xfId="0" applyFill="1" applyAlignment="1">
      <alignment horizontal="right"/>
    </xf>
    <xf numFmtId="0" fontId="0" fillId="8" borderId="0" xfId="9" applyFont="1" applyFill="1"/>
    <xf numFmtId="0" fontId="12" fillId="0" borderId="0" xfId="0" applyFont="1">
      <alignment wrapText="1"/>
    </xf>
    <xf numFmtId="0" fontId="10" fillId="3" borderId="7" xfId="5" applyBorder="1" applyAlignment="1">
      <alignment horizontal="right"/>
    </xf>
    <xf numFmtId="0" fontId="5" fillId="8" borderId="12" xfId="2" applyFill="1" applyBorder="1" applyAlignment="1">
      <alignment horizontal="center" vertical="center"/>
    </xf>
    <xf numFmtId="0" fontId="5" fillId="8" borderId="10" xfId="2" applyFill="1" applyBorder="1" applyAlignment="1">
      <alignment horizontal="center" vertical="center"/>
    </xf>
    <xf numFmtId="0" fontId="5" fillId="8" borderId="15" xfId="2" applyFill="1" applyBorder="1" applyAlignment="1">
      <alignment horizontal="center" vertical="center"/>
    </xf>
    <xf numFmtId="0" fontId="5" fillId="7" borderId="13" xfId="2" applyBorder="1">
      <alignment horizontal="center"/>
    </xf>
    <xf numFmtId="0" fontId="13" fillId="8" borderId="16" xfId="1" applyFill="1" applyBorder="1" applyAlignment="1">
      <alignment horizontal="center" wrapText="1"/>
    </xf>
    <xf numFmtId="0" fontId="5" fillId="7" borderId="17" xfId="2" applyBorder="1">
      <alignment horizontal="center"/>
    </xf>
    <xf numFmtId="0" fontId="5" fillId="7" borderId="12" xfId="2">
      <alignment horizontal="center"/>
    </xf>
    <xf numFmtId="0" fontId="10" fillId="3" borderId="7" xfId="4" applyFill="1" applyBorder="1" applyAlignment="1">
      <alignment horizontal="right"/>
    </xf>
    <xf numFmtId="166" fontId="10" fillId="3" borderId="0" xfId="5" applyNumberFormat="1" applyBorder="1"/>
    <xf numFmtId="166" fontId="10" fillId="3" borderId="0" xfId="5" applyNumberFormat="1" applyBorder="1" applyAlignment="1">
      <alignment horizontal="center"/>
    </xf>
    <xf numFmtId="0" fontId="14" fillId="8" borderId="1" xfId="0" applyFont="1" applyFill="1" applyBorder="1" applyAlignment="1">
      <alignment wrapText="1"/>
    </xf>
    <xf numFmtId="0" fontId="7" fillId="7" borderId="1" xfId="6" applyFont="1"/>
  </cellXfs>
  <cellStyles count="13">
    <cellStyle name="1. tabulas kolonna" xfId="12" xr:uid="{00000000-0005-0000-0000-00000C000000}"/>
    <cellStyle name="20% no 6. izcēluma" xfId="10" builtinId="50" customBuiltin="1"/>
    <cellStyle name="60% no 6. izcēluma" xfId="11" builtinId="52" customBuiltin="1"/>
    <cellStyle name="Darbinieka_informācija" xfId="6" xr:uid="{00000000-0005-0000-0000-000004000000}"/>
    <cellStyle name="Darbinieka_informācijas_etiķetes" xfId="7" xr:uid="{00000000-0005-0000-0000-000005000000}"/>
    <cellStyle name="Izcēlums (6. veids)" xfId="9" builtinId="49" customBuiltin="1"/>
    <cellStyle name="Komats" xfId="8" builtinId="3" customBuiltin="1"/>
    <cellStyle name="Mēneša kopsummas" xfId="5" xr:uid="{00000000-0005-0000-0000-00000A000000}"/>
    <cellStyle name="Parasts" xfId="0" builtinId="0" customBuiltin="1"/>
    <cellStyle name="Virsraksts 1" xfId="1" builtinId="16" customBuiltin="1"/>
    <cellStyle name="Virsraksts 2" xfId="2" builtinId="17" customBuiltin="1"/>
    <cellStyle name="Virsraksts 3" xfId="3" builtinId="18" customBuiltin="1"/>
    <cellStyle name="Virsraksts 4" xfId="4" builtinId="19" customBuiltin="1"/>
  </cellStyles>
  <dxfs count="25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medium">
          <color theme="3"/>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none">
          <fgColor indexed="64"/>
          <bgColor indexed="65"/>
        </patternFill>
      </fill>
    </dxf>
    <dxf>
      <fill>
        <patternFill>
          <bgColor theme="0"/>
        </patternFill>
      </fill>
    </dxf>
    <dxf>
      <fill>
        <patternFill>
          <bgColor theme="0" tint="-4.9989318521683403E-2"/>
        </patternFill>
      </fill>
    </dxf>
    <dxf>
      <font>
        <b/>
        <i val="0"/>
        <color theme="3"/>
      </font>
    </dxf>
    <dxf>
      <border>
        <top style="medium">
          <color theme="5"/>
        </top>
      </border>
    </dxf>
    <dxf>
      <font>
        <b/>
        <i val="0"/>
        <color theme="3"/>
      </font>
      <fill>
        <patternFill>
          <bgColor theme="0"/>
        </patternFill>
      </fill>
      <border>
        <bottom style="medium">
          <color theme="5"/>
        </bottom>
      </border>
    </dxf>
    <dxf>
      <font>
        <color theme="3"/>
      </font>
      <fill>
        <patternFill patternType="none">
          <bgColor auto="1"/>
        </patternFill>
      </fill>
    </dxf>
  </dxfs>
  <tableStyles count="1" defaultTableStyle="TimeSheet" defaultPivotStyle="PivotStyleLight16">
    <tableStyle name="TimeSheet" pivot="0" count="6" xr9:uid="{00000000-0011-0000-FFFF-FFFF00000000}">
      <tableStyleElement type="wholeTable" dxfId="258"/>
      <tableStyleElement type="headerRow" dxfId="257"/>
      <tableStyleElement type="totalRow" dxfId="256"/>
      <tableStyleElement type="firstColumn" dxfId="255"/>
      <tableStyleElement type="firstRowStripe" dxfId="254"/>
      <tableStyleElement type="secondRowStripe" dxfId="25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Janvāris" displayName="Janvāris" ref="E2:O10" totalsRowCount="1">
  <autoFilter ref="E2: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Janvāris" totalsRowLabel="Nedēļas kopējais stundu skaits" dataDxfId="252" totalsRowDxfId="251" dataCellStyle="1. tabulas kolonna"/>
    <tableColumn id="2" xr3:uid="{00000000-0010-0000-0000-000002000000}" name="1. nedēļa" totalsRowFunction="custom" dataDxfId="250" totalsRowDxfId="249">
      <totalsRowFormula>SUM(F3:F9)</totalsRowFormula>
    </tableColumn>
    <tableColumn id="3" xr3:uid="{00000000-0010-0000-0000-000003000000}" name="Virsstundas" totalsRowFunction="custom" dataDxfId="248" totalsRowDxfId="247">
      <totalsRowFormula>SUM(G3:G9)</totalsRowFormula>
    </tableColumn>
    <tableColumn id="4" xr3:uid="{00000000-0010-0000-0000-000004000000}" name="2. nedēļa" totalsRowFunction="custom" dataDxfId="246" totalsRowDxfId="245">
      <totalsRowFormula>SUM(H3:H9)</totalsRowFormula>
    </tableColumn>
    <tableColumn id="5" xr3:uid="{00000000-0010-0000-0000-000005000000}" name="Virsstundas  " totalsRowFunction="custom" dataDxfId="244" totalsRowDxfId="243">
      <totalsRowFormula>SUM(I3:I9)</totalsRowFormula>
    </tableColumn>
    <tableColumn id="6" xr3:uid="{00000000-0010-0000-0000-000006000000}" name="3. nedēļa" totalsRowFunction="custom" dataDxfId="242" totalsRowDxfId="241">
      <totalsRowFormula>SUM(J3:J9)</totalsRowFormula>
    </tableColumn>
    <tableColumn id="7" xr3:uid="{00000000-0010-0000-0000-000007000000}" name="Virsstundas   " totalsRowFunction="custom" dataDxfId="240" totalsRowDxfId="239">
      <totalsRowFormula>SUM(K3:K9)</totalsRowFormula>
    </tableColumn>
    <tableColumn id="8" xr3:uid="{00000000-0010-0000-0000-000008000000}" name="4. nedēļa" totalsRowFunction="custom" dataDxfId="238" totalsRowDxfId="237">
      <totalsRowFormula>SUM(L3:L9)</totalsRowFormula>
    </tableColumn>
    <tableColumn id="9" xr3:uid="{00000000-0010-0000-0000-000009000000}" name="Virsstundas    " totalsRowFunction="custom" dataDxfId="236" totalsRowDxfId="235">
      <totalsRowFormula>SUM(M3:M9)</totalsRowFormula>
    </tableColumn>
    <tableColumn id="10" xr3:uid="{00000000-0010-0000-0000-00000A000000}" name="5. nedēļa" totalsRowFunction="custom" dataDxfId="234" totalsRowDxfId="233">
      <totalsRowFormula>SUM(N3:N9)</totalsRowFormula>
    </tableColumn>
    <tableColumn id="11" xr3:uid="{00000000-0010-0000-0000-00000B000000}" name="Virsstundas     " totalsRowFunction="custom" dataDxfId="232" totalsRowDxfId="231">
      <totalsRowFormula>SUM(O3:O9)</totalsRowFormula>
    </tableColumn>
  </tableColumns>
  <tableStyleInfo name="TimeSheet" showFirstColumn="1" showLastColumn="0" showRowStripes="1" showColumnStripes="0"/>
  <extLst>
    <ext xmlns:x14="http://schemas.microsoft.com/office/spreadsheetml/2009/9/main" uri="{504A1905-F514-4f6f-8877-14C23A59335A}">
      <x14:table altTextSummary="Ievadiet pastāvīgās nostrādātās stundas un virsstundas katrai nedēļas dienai un visās janvāra nedēļās šajā tabulā. Nedēļas kopējais stundu skaits un kopējās pastāvīgās darba stundas tiek aprēķinātas automātiski"/>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77FDD2E-2177-4960-9F24-333D4EF1D7D2}" name="Decembris" displayName="Decembris" ref="E123:O131" totalsRowCount="1" headerRowDxfId="41" headerRowBorderDxfId="40" tableBorderDxfId="39">
  <autoFilter ref="E123:O130" xr:uid="{A191AAD2-5F88-443E-A343-88FCD8031C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CC3A1BC-A67D-431C-944A-52D1EC5E8AFF}" name="Decembris" totalsRowLabel="Nedēļas kopējais stundu skaits" totalsRowDxfId="38"/>
    <tableColumn id="2" xr3:uid="{46FDD981-9A2A-41C5-B071-9329463B09E2}" name="1. nedēļa" totalsRowFunction="sum" totalsRowDxfId="37"/>
    <tableColumn id="3" xr3:uid="{94FA7549-011B-481A-94CB-92374AB4423C}" name="Virsstundas" totalsRowFunction="sum" totalsRowDxfId="36"/>
    <tableColumn id="4" xr3:uid="{21B28A6D-6DF9-49ED-9110-7281329FC686}" name="2. nedēļa" totalsRowFunction="sum" totalsRowDxfId="35"/>
    <tableColumn id="5" xr3:uid="{CF2B9E96-284B-405D-A27B-6DEA5ACA178B}" name="Virsstundas " totalsRowFunction="sum" totalsRowDxfId="34"/>
    <tableColumn id="6" xr3:uid="{D0D55320-5750-4F57-8833-14AB50C97F20}" name="3. nedēļa" totalsRowFunction="sum" totalsRowDxfId="33"/>
    <tableColumn id="7" xr3:uid="{F884829D-FFF1-40C7-9BD1-6FB531BC87C2}" name="Virsstundas  " totalsRowFunction="sum" totalsRowDxfId="32"/>
    <tableColumn id="8" xr3:uid="{C13AE63F-4AD3-476D-A80F-3D69CD85B38A}" name="4. nedēļa" totalsRowFunction="sum" totalsRowDxfId="31"/>
    <tableColumn id="9" xr3:uid="{79358422-D6EA-4A6B-A1A3-D9D22A0CA054}" name="Virsstundas   " totalsRowFunction="sum" totalsRowDxfId="30"/>
    <tableColumn id="10" xr3:uid="{63813DB3-9F04-4FE0-9D0A-A3A6BC5888EB}" name="5. nedēļa" totalsRowFunction="sum" totalsRowDxfId="29"/>
    <tableColumn id="11" xr3:uid="{955F9A6D-2FFD-4B13-9856-1C6F0552C54D}" name="Virsstundas    " totalsRowFunction="sum" totalsRowDxfId="28"/>
  </tableColumns>
  <tableStyleInfo name="TimeSheet" showFirstColumn="1" showLastColumn="0" showRowStripes="1" showColumnStripes="0"/>
  <extLst>
    <ext xmlns:x14="http://schemas.microsoft.com/office/spreadsheetml/2009/9/main" uri="{504A1905-F514-4f6f-8877-14C23A59335A}">
      <x14:table altTextSummary="Ievadiet pastāvīgās nostrādātās stundas un virsstundas katrai nedēļas dienai un visās decembra nedēļās šajā tabulā. Nedēļas kopējais stundu skaits un kopējās pastāvīgās darba stundas tiek aprēķinātas automātiski"/>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095901-40BC-4499-8531-5EB211F1F3D7}" name="Augusts" displayName="Augusts" ref="E79:O87" totalsRowCount="1" headerRowDxfId="27" headerRowBorderDxfId="26" tableBorderDxfId="25">
  <autoFilter ref="E79:O86" xr:uid="{982B6D7C-A7FF-445E-842C-30D2985494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F22CDFB-274B-4B53-A562-6AF0F4566531}" name="Augusts" totalsRowLabel="Nedēļas kopējais stundu skaits" totalsRowDxfId="24"/>
    <tableColumn id="2" xr3:uid="{1C914B24-E1FD-4DEB-94D2-0C467CD11DE5}" name="1. nedēļa" totalsRowFunction="sum" totalsRowDxfId="23"/>
    <tableColumn id="3" xr3:uid="{D17C5906-B380-4CDC-9DC1-F2D9F35093F5}" name="Virsstundas" totalsRowFunction="sum" totalsRowDxfId="22"/>
    <tableColumn id="4" xr3:uid="{1C2BDC75-AB02-4B73-B126-C5255C550485}" name="2. nedēļa" totalsRowFunction="sum" totalsRowDxfId="21"/>
    <tableColumn id="5" xr3:uid="{6096744F-0D6A-42A8-BA7B-9749A03095E0}" name="Virsstundas " totalsRowFunction="sum" totalsRowDxfId="20"/>
    <tableColumn id="6" xr3:uid="{25DF1197-C8CF-4637-A7E0-5B3D8CB909A1}" name="3. nedēļa" totalsRowFunction="sum" totalsRowDxfId="19"/>
    <tableColumn id="7" xr3:uid="{4C4255BC-815F-434A-A77D-053E7F9D73E4}" name="Virsstundas   " totalsRowFunction="sum" totalsRowDxfId="18"/>
    <tableColumn id="8" xr3:uid="{94B70225-CACF-4D68-A670-597ED29A359C}" name="4. nedēļa" totalsRowFunction="sum" totalsRowDxfId="17"/>
    <tableColumn id="9" xr3:uid="{C6C9908B-8844-485C-A393-19F9CE9C22CF}" name="Virsstundas  " totalsRowFunction="sum" totalsRowDxfId="16"/>
    <tableColumn id="10" xr3:uid="{D3C1C13D-72D9-444B-99CF-FB089C9362E3}" name="5. nedēļa" totalsRowFunction="sum" totalsRowDxfId="15"/>
    <tableColumn id="11" xr3:uid="{E17E5EB3-A03D-4229-9270-97D10F7DA9EA}" name="Virsstundas    " totalsRowFunction="sum" totalsRowDxfId="14"/>
  </tableColumns>
  <tableStyleInfo name="TimeSheet" showFirstColumn="1" showLastColumn="0" showRowStripes="1" showColumnStripes="0"/>
  <extLst>
    <ext xmlns:x14="http://schemas.microsoft.com/office/spreadsheetml/2009/9/main" uri="{504A1905-F514-4f6f-8877-14C23A59335A}">
      <x14:table altTextSummary="Ievadiet pastāvīgās nostrādātās stundas un virsstundas katrai nedēļas dienai un visās augusta nedēļās šajā tabulā. Nedēļas kopējais stundu skaits un kopējās pastāvīgās darba stundas tiek aprēķinātas automātiski"/>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5C04C9-D19E-493B-B296-3AAC1C0AC7DC}" name="Septembris" displayName="Septembris" ref="E90:O98" totalsRowCount="1" headerRowDxfId="13" headerRowBorderDxfId="12" tableBorderDxfId="11">
  <autoFilter ref="E90:O97" xr:uid="{DDD87276-8BFA-49B6-AE4F-A29DD3AF3F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B22214D-7DE3-40BE-87FB-76D4BD450AA9}" name="Septembris" totalsRowLabel="Nedēļas kopējais stundu skaits" totalsRowDxfId="10"/>
    <tableColumn id="2" xr3:uid="{EFDAF7A7-16A3-4C8F-BB2F-DCBF0F411E39}" name="1. nedēļa" totalsRowFunction="sum" totalsRowDxfId="9"/>
    <tableColumn id="3" xr3:uid="{07C6DFEE-E3EE-4903-8DF4-EE7F15C5384D}" name="Virsstundas" totalsRowFunction="sum" totalsRowDxfId="8"/>
    <tableColumn id="4" xr3:uid="{33472FC3-F10B-43A3-A51D-D1CBB54C1991}" name="2. nedēļa" totalsRowFunction="sum" totalsRowDxfId="7"/>
    <tableColumn id="5" xr3:uid="{7D293F0F-7CEF-4B1B-9E08-AC796C052F32}" name="Virsstundas " totalsRowFunction="sum" totalsRowDxfId="6"/>
    <tableColumn id="6" xr3:uid="{99836FC3-C537-4FA8-B123-AB245031CB30}" name="3. nedēļa" totalsRowFunction="sum" totalsRowDxfId="5"/>
    <tableColumn id="7" xr3:uid="{DBA906A3-5161-40C1-BC7E-4B0254409ACB}" name="Virsstundas  " totalsRowFunction="sum" totalsRowDxfId="4"/>
    <tableColumn id="8" xr3:uid="{16C65E8B-8226-4168-BAFE-1D09C8D0E48B}" name="4. nedēļa" totalsRowFunction="sum" totalsRowDxfId="3"/>
    <tableColumn id="9" xr3:uid="{061B0373-DA72-4837-82EC-26762FAE1568}" name="Virsstundas   " totalsRowFunction="sum" totalsRowDxfId="2"/>
    <tableColumn id="10" xr3:uid="{03A9AF67-4D05-4D99-A303-0B12733FA8CB}" name="5. nedēļa" totalsRowFunction="sum" totalsRowDxfId="1"/>
    <tableColumn id="11" xr3:uid="{44053E3B-AE2A-4D1B-8517-1468E37F401D}" name="Virsstundas    " totalsRowFunction="sum" totalsRowDxfId="0"/>
  </tableColumns>
  <tableStyleInfo name="TimeSheet" showFirstColumn="0" showLastColumn="0" showRowStripes="0" showColumnStripes="0"/>
  <extLst>
    <ext xmlns:x14="http://schemas.microsoft.com/office/spreadsheetml/2009/9/main" uri="{504A1905-F514-4f6f-8877-14C23A59335A}">
      <x14:table altTextSummary="Ievadiet pastāvīgās nostrādātās stundas un virsstundas katrai nedēļas dienai un visās septembra nedēļās šajā tabulā. Nedēļas kopējais stundu skaits un kopējās pastāvīgās darba stundas tiek aprēķinātas automātisk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āris" displayName="Februāris" ref="E13:O21" totalsRowCount="1" headerRowDxfId="230" dataDxfId="228" headerRowBorderDxfId="229" tableBorderDxfId="227">
  <autoFilter ref="E13:O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Februāris" totalsRowLabel="Nedēļas kopējais stundu skaits" dataDxfId="226" totalsRowDxfId="225"/>
    <tableColumn id="2" xr3:uid="{00000000-0010-0000-0100-000002000000}" name="1. nedēļa" totalsRowFunction="custom" dataDxfId="224" totalsRowDxfId="223">
      <totalsRowFormula>SUM(F14:F20)</totalsRowFormula>
    </tableColumn>
    <tableColumn id="3" xr3:uid="{00000000-0010-0000-0100-000003000000}" name="Virsstundas" totalsRowFunction="custom" dataDxfId="222" totalsRowDxfId="221">
      <totalsRowFormula>SUM(G14:G20)</totalsRowFormula>
    </tableColumn>
    <tableColumn id="4" xr3:uid="{00000000-0010-0000-0100-000004000000}" name="2. nedēļa" totalsRowFunction="custom" dataDxfId="220" totalsRowDxfId="219">
      <totalsRowFormula>SUM(H14:H20)</totalsRowFormula>
    </tableColumn>
    <tableColumn id="5" xr3:uid="{00000000-0010-0000-0100-000005000000}" name="Virsstundas  " totalsRowFunction="custom" dataDxfId="218" totalsRowDxfId="217">
      <totalsRowFormula>SUM(I14:I20)</totalsRowFormula>
    </tableColumn>
    <tableColumn id="6" xr3:uid="{00000000-0010-0000-0100-000006000000}" name="3. nedēļa" totalsRowFunction="custom" dataDxfId="216" totalsRowDxfId="215">
      <totalsRowFormula>SUM(J14:J20)</totalsRowFormula>
    </tableColumn>
    <tableColumn id="7" xr3:uid="{00000000-0010-0000-0100-000007000000}" name="Virsstundas   " totalsRowFunction="custom" dataDxfId="214" totalsRowDxfId="213">
      <totalsRowFormula>SUM(K14:K20)</totalsRowFormula>
    </tableColumn>
    <tableColumn id="8" xr3:uid="{00000000-0010-0000-0100-000008000000}" name="4. nedēļa" totalsRowFunction="custom" dataDxfId="212" totalsRowDxfId="211">
      <totalsRowFormula>SUM(L14:L20)</totalsRowFormula>
    </tableColumn>
    <tableColumn id="9" xr3:uid="{00000000-0010-0000-0100-000009000000}" name="Virsstundas    " totalsRowFunction="custom" dataDxfId="210" totalsRowDxfId="209">
      <totalsRowFormula>SUM(M14:M20)</totalsRowFormula>
    </tableColumn>
    <tableColumn id="10" xr3:uid="{00000000-0010-0000-0100-00000A000000}" name="5. nedēļa" totalsRowFunction="custom" dataDxfId="208" totalsRowDxfId="207">
      <totalsRowFormula>SUM(N14:N20)</totalsRowFormula>
    </tableColumn>
    <tableColumn id="11" xr3:uid="{00000000-0010-0000-0100-00000B000000}" name="Virsstundas     " totalsRowFunction="custom" dataDxfId="206" totalsRowDxfId="205">
      <totalsRowFormula>SUM(O14:O20)</totalsRowFormula>
    </tableColumn>
  </tableColumns>
  <tableStyleInfo name="TimeSheet" showFirstColumn="1" showLastColumn="0" showRowStripes="1" showColumnStripes="0"/>
  <extLst>
    <ext xmlns:x14="http://schemas.microsoft.com/office/spreadsheetml/2009/9/main" uri="{504A1905-F514-4f6f-8877-14C23A59335A}">
      <x14:table altTextSummary="Ievadiet pastāvīgās nostrādātās stundas un virsstundas katrai nedēļas dienai un visās februāra nedēļās šajā tabulā. Nedēļas kopējais stundu skaits un kopējās pastāvīgās darba stundas tiek aprēķinātas automātisk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ts" displayName="Marts" ref="E24:O32" totalsRowCount="1" headerRowDxfId="204" dataDxfId="202" totalsRowDxfId="200" headerRowBorderDxfId="203" tableBorderDxfId="201">
  <autoFilter ref="E24:O3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rts" totalsRowLabel="Nedēļas kopējais stundu skaits" dataDxfId="199" totalsRowDxfId="198"/>
    <tableColumn id="2" xr3:uid="{00000000-0010-0000-0200-000002000000}" name="1. nedēļa" totalsRowFunction="custom" dataDxfId="197" totalsRowDxfId="196">
      <totalsRowFormula>SUM(F25:F31)</totalsRowFormula>
    </tableColumn>
    <tableColumn id="3" xr3:uid="{00000000-0010-0000-0200-000003000000}" name="Virsstundas" totalsRowFunction="custom" dataDxfId="195" totalsRowDxfId="194">
      <totalsRowFormula>SUM(G25:G31)</totalsRowFormula>
    </tableColumn>
    <tableColumn id="4" xr3:uid="{00000000-0010-0000-0200-000004000000}" name="2. nedēļa" totalsRowFunction="custom" dataDxfId="193" totalsRowDxfId="192">
      <totalsRowFormula>SUM(H25:H31)</totalsRowFormula>
    </tableColumn>
    <tableColumn id="5" xr3:uid="{00000000-0010-0000-0200-000005000000}" name="Virsstundas " totalsRowFunction="custom" dataDxfId="191" totalsRowDxfId="190">
      <totalsRowFormula>SUM(I25:I31)</totalsRowFormula>
    </tableColumn>
    <tableColumn id="6" xr3:uid="{00000000-0010-0000-0200-000006000000}" name="3. nedēļa" totalsRowFunction="custom" dataDxfId="189" totalsRowDxfId="188">
      <totalsRowFormula>SUM(J25:J31)</totalsRowFormula>
    </tableColumn>
    <tableColumn id="7" xr3:uid="{00000000-0010-0000-0200-000007000000}" name="Virsstundas  " totalsRowFunction="custom" dataDxfId="187" totalsRowDxfId="186">
      <totalsRowFormula>SUM(K25:K31)</totalsRowFormula>
    </tableColumn>
    <tableColumn id="8" xr3:uid="{00000000-0010-0000-0200-000008000000}" name="4. nedēļa" totalsRowFunction="custom" dataDxfId="185" totalsRowDxfId="184">
      <totalsRowFormula>SUM(L25:L31)</totalsRowFormula>
    </tableColumn>
    <tableColumn id="9" xr3:uid="{00000000-0010-0000-0200-000009000000}" name="Virsstundas    " totalsRowFunction="custom" dataDxfId="183" totalsRowDxfId="182">
      <totalsRowFormula>SUM(M25:M31)</totalsRowFormula>
    </tableColumn>
    <tableColumn id="10" xr3:uid="{00000000-0010-0000-0200-00000A000000}" name="5. nedēļa" totalsRowFunction="custom" dataDxfId="181" totalsRowDxfId="180">
      <totalsRowFormula>SUM(N25:N31)</totalsRowFormula>
    </tableColumn>
    <tableColumn id="11" xr3:uid="{00000000-0010-0000-0200-00000B000000}" name="Virsstundas     " totalsRowFunction="custom" dataDxfId="179" totalsRowDxfId="178">
      <totalsRowFormula>SUM(O25:O31)</totalsRowFormula>
    </tableColumn>
  </tableColumns>
  <tableStyleInfo name="TimeSheet" showFirstColumn="1" showLastColumn="0" showRowStripes="1" showColumnStripes="0"/>
  <extLst>
    <ext xmlns:x14="http://schemas.microsoft.com/office/spreadsheetml/2009/9/main" uri="{504A1905-F514-4f6f-8877-14C23A59335A}">
      <x14:table altTextSummary="Ievadiet pastāvīgās nostrādātās stundas un virsstundas katrai nedēļas dienai un visās marta nedēļās šajā tabulā. Nedēļas kopējais stundu skaits un kopējās pastāvīgās darba stundas tiek aprēķinātas automātiski"/>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Aprīlis" displayName="Aprīlis" ref="E35:O43" totalsRowCount="1" headerRowDxfId="177" dataDxfId="175" totalsRowDxfId="173" headerRowBorderDxfId="176" tableBorderDxfId="174">
  <autoFilter ref="E35:O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Aprīlis" totalsRowLabel="Nedēļas kopējais stundu skaits" dataDxfId="172" totalsRowDxfId="171"/>
    <tableColumn id="2" xr3:uid="{00000000-0010-0000-0300-000002000000}" name="1. nedēļa" totalsRowFunction="custom" dataDxfId="170" totalsRowDxfId="169">
      <totalsRowFormula>SUM(F36:F42)</totalsRowFormula>
    </tableColumn>
    <tableColumn id="3" xr3:uid="{00000000-0010-0000-0300-000003000000}" name="Virsstundas" totalsRowFunction="custom" dataDxfId="168" totalsRowDxfId="167">
      <totalsRowFormula>SUM(G36:G42)</totalsRowFormula>
    </tableColumn>
    <tableColumn id="4" xr3:uid="{00000000-0010-0000-0300-000004000000}" name="2. nedēļa" totalsRowFunction="custom" dataDxfId="166" totalsRowDxfId="165">
      <totalsRowFormula>SUM(H36:H42)</totalsRowFormula>
    </tableColumn>
    <tableColumn id="5" xr3:uid="{00000000-0010-0000-0300-000005000000}" name="Virsstundas  " totalsRowFunction="custom" dataDxfId="164" totalsRowDxfId="163">
      <totalsRowFormula>SUM(I36:I42)</totalsRowFormula>
    </tableColumn>
    <tableColumn id="6" xr3:uid="{00000000-0010-0000-0300-000006000000}" name="3. nedēļa" totalsRowFunction="custom" dataDxfId="162" totalsRowDxfId="161">
      <totalsRowFormula>SUM(J36:J42)</totalsRowFormula>
    </tableColumn>
    <tableColumn id="7" xr3:uid="{00000000-0010-0000-0300-000007000000}" name="Virsstundas   " totalsRowFunction="custom" dataDxfId="160" totalsRowDxfId="159">
      <totalsRowFormula>SUM(K36:K42)</totalsRowFormula>
    </tableColumn>
    <tableColumn id="8" xr3:uid="{00000000-0010-0000-0300-000008000000}" name="4. nedēļa" totalsRowFunction="custom" dataDxfId="158" totalsRowDxfId="157">
      <totalsRowFormula>SUM(L36:L42)</totalsRowFormula>
    </tableColumn>
    <tableColumn id="9" xr3:uid="{00000000-0010-0000-0300-000009000000}" name="Virsstundas    " totalsRowFunction="custom" dataDxfId="156" totalsRowDxfId="155">
      <totalsRowFormula>SUM(M36:M42)</totalsRowFormula>
    </tableColumn>
    <tableColumn id="10" xr3:uid="{00000000-0010-0000-0300-00000A000000}" name="5. nedēļa" totalsRowFunction="custom" dataDxfId="154" totalsRowDxfId="153">
      <totalsRowFormula>SUM(N36:N42)</totalsRowFormula>
    </tableColumn>
    <tableColumn id="11" xr3:uid="{00000000-0010-0000-0300-00000B000000}" name="Virsstundas     " totalsRowFunction="custom" dataDxfId="152" totalsRowDxfId="151">
      <totalsRowFormula>SUM(O36:O42)</totalsRowFormula>
    </tableColumn>
  </tableColumns>
  <tableStyleInfo name="TimeSheet" showFirstColumn="1" showLastColumn="0" showRowStripes="1" showColumnStripes="0"/>
  <extLst>
    <ext xmlns:x14="http://schemas.microsoft.com/office/spreadsheetml/2009/9/main" uri="{504A1905-F514-4f6f-8877-14C23A59335A}">
      <x14:table altTextSummary="Ievadiet pastāvīgās nostrādātās stundas un virsstundas katrai nedēļas dienai un visās aprīļa nedēļās šajā tabulā. Nedēļas kopējais stundu skaits un kopējās pastāvīgās darba stundas tiek aprēķinātas automātiski"/>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aijs" displayName="Maijs" ref="E46:O54" totalsRowCount="1" headerRowDxfId="150" dataDxfId="148" totalsRowDxfId="146" headerRowBorderDxfId="149" tableBorderDxfId="147">
  <autoFilter ref="E46:O5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aijs" totalsRowLabel="Nedēļas kopējais stundu skaits" dataDxfId="145" totalsRowDxfId="144"/>
    <tableColumn id="2" xr3:uid="{00000000-0010-0000-0400-000002000000}" name="1. nedēļa" totalsRowFunction="custom" dataDxfId="143" totalsRowDxfId="142">
      <totalsRowFormula>SUM(F47:F53)</totalsRowFormula>
    </tableColumn>
    <tableColumn id="3" xr3:uid="{00000000-0010-0000-0400-000003000000}" name="Virsstundas" totalsRowFunction="custom" dataDxfId="141" totalsRowDxfId="140">
      <totalsRowFormula>SUM(G47:G53)</totalsRowFormula>
    </tableColumn>
    <tableColumn id="4" xr3:uid="{00000000-0010-0000-0400-000004000000}" name="2. nedēļa" totalsRowFunction="custom" dataDxfId="139" totalsRowDxfId="138">
      <totalsRowFormula>SUM(H47:H53)</totalsRowFormula>
    </tableColumn>
    <tableColumn id="5" xr3:uid="{00000000-0010-0000-0400-000005000000}" name="Virsstundas  " totalsRowFunction="custom" dataDxfId="137" totalsRowDxfId="136">
      <totalsRowFormula>SUM(I47:I53)</totalsRowFormula>
    </tableColumn>
    <tableColumn id="6" xr3:uid="{00000000-0010-0000-0400-000006000000}" name="3. nedēļa" totalsRowFunction="custom" dataDxfId="135" totalsRowDxfId="134">
      <totalsRowFormula>SUM(J47:J53)</totalsRowFormula>
    </tableColumn>
    <tableColumn id="7" xr3:uid="{00000000-0010-0000-0400-000007000000}" name="Virsstundas   " totalsRowFunction="custom" dataDxfId="133" totalsRowDxfId="132">
      <totalsRowFormula>SUM(K47:K53)</totalsRowFormula>
    </tableColumn>
    <tableColumn id="8" xr3:uid="{00000000-0010-0000-0400-000008000000}" name="4. nedēļa" totalsRowFunction="custom" dataDxfId="131" totalsRowDxfId="130">
      <totalsRowFormula>SUM(L47:L53)</totalsRowFormula>
    </tableColumn>
    <tableColumn id="9" xr3:uid="{00000000-0010-0000-0400-000009000000}" name="Virsstundas    " totalsRowFunction="custom" dataDxfId="129" totalsRowDxfId="128">
      <totalsRowFormula>SUM(M47:M53)</totalsRowFormula>
    </tableColumn>
    <tableColumn id="10" xr3:uid="{00000000-0010-0000-0400-00000A000000}" name="5. nedēļa" totalsRowFunction="custom" dataDxfId="127" totalsRowDxfId="126">
      <totalsRowFormula>SUM(N47:N53)</totalsRowFormula>
    </tableColumn>
    <tableColumn id="11" xr3:uid="{00000000-0010-0000-0400-00000B000000}" name="Virsstundas     " totalsRowFunction="custom" dataDxfId="125" totalsRowDxfId="124">
      <totalsRowFormula>SUM(O47:O53)</totalsRowFormula>
    </tableColumn>
  </tableColumns>
  <tableStyleInfo name="TimeSheet" showFirstColumn="1" showLastColumn="0" showRowStripes="1" showColumnStripes="0"/>
  <extLst>
    <ext xmlns:x14="http://schemas.microsoft.com/office/spreadsheetml/2009/9/main" uri="{504A1905-F514-4f6f-8877-14C23A59335A}">
      <x14:table altTextSummary="Ievadiet pastāvīgās nostrādātās stundas un virsstundas katrai nedēļas dienai un visās maija nedēļās šajā tabulā. Nedēļas kopējais stundu skaits un kopējās pastāvīgās darba stundas tiek aprēķinātas automātiski"/>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Jūnijs" displayName="Jūnijs" ref="E57:O65" totalsRowCount="1" headerRowDxfId="123" dataDxfId="121" totalsRowDxfId="119" headerRowBorderDxfId="122" tableBorderDxfId="120">
  <autoFilter ref="E57:O6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Jūnijs" totalsRowLabel="Nedēļas kopējais stundu skaits" dataDxfId="118" totalsRowDxfId="117"/>
    <tableColumn id="2" xr3:uid="{00000000-0010-0000-0500-000002000000}" name="1. nedēļa" totalsRowFunction="custom" dataDxfId="116" totalsRowDxfId="115">
      <totalsRowFormula>SUM(F58:F64)</totalsRowFormula>
    </tableColumn>
    <tableColumn id="3" xr3:uid="{00000000-0010-0000-0500-000003000000}" name="Virsstundas" totalsRowFunction="custom" dataDxfId="114" totalsRowDxfId="113">
      <totalsRowFormula>SUM(G58:G64)</totalsRowFormula>
    </tableColumn>
    <tableColumn id="4" xr3:uid="{00000000-0010-0000-0500-000004000000}" name="2. nedēļa" totalsRowFunction="custom" dataDxfId="112" totalsRowDxfId="111">
      <totalsRowFormula>SUM(H58:H64)</totalsRowFormula>
    </tableColumn>
    <tableColumn id="5" xr3:uid="{00000000-0010-0000-0500-000005000000}" name="Virsstundas  " totalsRowFunction="custom" dataDxfId="110" totalsRowDxfId="109">
      <totalsRowFormula>SUM(I58:I64)</totalsRowFormula>
    </tableColumn>
    <tableColumn id="6" xr3:uid="{00000000-0010-0000-0500-000006000000}" name="3. nedēļa" totalsRowFunction="custom" dataDxfId="108" totalsRowDxfId="107">
      <totalsRowFormula>SUM(J58:J64)</totalsRowFormula>
    </tableColumn>
    <tableColumn id="7" xr3:uid="{00000000-0010-0000-0500-000007000000}" name="Virsstundas   " totalsRowFunction="custom" dataDxfId="106" totalsRowDxfId="105">
      <totalsRowFormula>SUM(K58:K64)</totalsRowFormula>
    </tableColumn>
    <tableColumn id="8" xr3:uid="{00000000-0010-0000-0500-000008000000}" name="4. nedēļa" totalsRowFunction="custom" dataDxfId="104" totalsRowDxfId="103">
      <totalsRowFormula>SUM(L58:L64)</totalsRowFormula>
    </tableColumn>
    <tableColumn id="9" xr3:uid="{00000000-0010-0000-0500-000009000000}" name="Virsstundas    " totalsRowFunction="custom" dataDxfId="102" totalsRowDxfId="101">
      <totalsRowFormula>SUM(M58:M64)</totalsRowFormula>
    </tableColumn>
    <tableColumn id="10" xr3:uid="{00000000-0010-0000-0500-00000A000000}" name="5. nedēļa" totalsRowFunction="custom" dataDxfId="100" totalsRowDxfId="99">
      <totalsRowFormula>SUM(N58:N64)</totalsRowFormula>
    </tableColumn>
    <tableColumn id="11" xr3:uid="{00000000-0010-0000-0500-00000B000000}" name="Virsstundas     " totalsRowFunction="custom" dataDxfId="98" totalsRowDxfId="97">
      <totalsRowFormula>SUM(O58:O64)</totalsRowFormula>
    </tableColumn>
  </tableColumns>
  <tableStyleInfo name="TimeSheet" showFirstColumn="1" showLastColumn="0" showRowStripes="1" showColumnStripes="0"/>
  <extLst>
    <ext xmlns:x14="http://schemas.microsoft.com/office/spreadsheetml/2009/9/main" uri="{504A1905-F514-4f6f-8877-14C23A59335A}">
      <x14:table altTextSummary="Ievadiet pastāvīgās nostrādātās stundas un virsstundas katrai nedēļas dienai un visās jūnija nedēļās šajā tabulā. Nedēļas kopējais stundu skaits un kopējās pastāvīgās darba stundas tiek aprēķinātas automātiski"/>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Jūlijs" displayName="Jūlijs" ref="E68:O76" totalsRowCount="1" headerRowDxfId="96" dataDxfId="94" totalsRowDxfId="92" headerRowBorderDxfId="95" tableBorderDxfId="93">
  <autoFilter ref="E68:O7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Jūlijs" totalsRowLabel="Nedēļas kopējais stundu skaits" dataDxfId="91" totalsRowDxfId="90"/>
    <tableColumn id="2" xr3:uid="{00000000-0010-0000-0600-000002000000}" name="1. nedēļa" totalsRowFunction="custom" dataDxfId="89" totalsRowDxfId="88">
      <totalsRowFormula>SUM(F69:F75)</totalsRowFormula>
    </tableColumn>
    <tableColumn id="3" xr3:uid="{00000000-0010-0000-0600-000003000000}" name="Virsstundas" totalsRowFunction="custom" dataDxfId="87" totalsRowDxfId="86">
      <totalsRowFormula>SUM(G69:G75)</totalsRowFormula>
    </tableColumn>
    <tableColumn id="4" xr3:uid="{00000000-0010-0000-0600-000004000000}" name="2. nedēļa" totalsRowFunction="custom" dataDxfId="85" totalsRowDxfId="84">
      <totalsRowFormula>SUM(H69:H75)</totalsRowFormula>
    </tableColumn>
    <tableColumn id="5" xr3:uid="{00000000-0010-0000-0600-000005000000}" name="Virsstundas " totalsRowFunction="custom" dataDxfId="83" totalsRowDxfId="82">
      <totalsRowFormula>SUM(I69:I75)</totalsRowFormula>
    </tableColumn>
    <tableColumn id="6" xr3:uid="{00000000-0010-0000-0600-000006000000}" name="3. nedēļa" totalsRowFunction="custom" dataDxfId="81" totalsRowDxfId="80">
      <totalsRowFormula>SUM(J69:J75)</totalsRowFormula>
    </tableColumn>
    <tableColumn id="7" xr3:uid="{00000000-0010-0000-0600-000007000000}" name="Virsstundas  " totalsRowFunction="custom" dataDxfId="79" totalsRowDxfId="78">
      <totalsRowFormula>SUM(K69:K75)</totalsRowFormula>
    </tableColumn>
    <tableColumn id="8" xr3:uid="{00000000-0010-0000-0600-000008000000}" name="4. nedēļa" totalsRowFunction="custom" dataDxfId="77" totalsRowDxfId="76">
      <totalsRowFormula>SUM(L69:L75)</totalsRowFormula>
    </tableColumn>
    <tableColumn id="9" xr3:uid="{00000000-0010-0000-0600-000009000000}" name="Virsstundas   " totalsRowFunction="custom" dataDxfId="75" totalsRowDxfId="74">
      <totalsRowFormula>SUM(M69:M75)</totalsRowFormula>
    </tableColumn>
    <tableColumn id="10" xr3:uid="{00000000-0010-0000-0600-00000A000000}" name="5. nedēļa" totalsRowFunction="custom" dataDxfId="73" totalsRowDxfId="72">
      <totalsRowFormula>SUM(N69:N75)</totalsRowFormula>
    </tableColumn>
    <tableColumn id="11" xr3:uid="{00000000-0010-0000-0600-00000B000000}" name="Virsstundas     " totalsRowFunction="custom" dataDxfId="71" totalsRowDxfId="70">
      <totalsRowFormula>SUM(O69:O75)</totalsRowFormula>
    </tableColumn>
  </tableColumns>
  <tableStyleInfo name="TimeSheet" showFirstColumn="1" showLastColumn="0" showRowStripes="1" showColumnStripes="0"/>
  <extLst>
    <ext xmlns:x14="http://schemas.microsoft.com/office/spreadsheetml/2009/9/main" uri="{504A1905-F514-4f6f-8877-14C23A59335A}">
      <x14:table altTextSummary="Ievadiet pastāvīgās nostrādātās stundas un virsstundas katrai nedēļas dienai un visās jūlija nedēļās šajā tabulā. Nedēļas kopējais stundu skaits un kopējās pastāvīgās darba stundas tiek aprēķinātas automātiski"/>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36DE58-F08D-41DE-B5C7-080CA996FFC3}" name="Oktobris" displayName="Oktobris" ref="E101:O109" totalsRowCount="1" headerRowDxfId="69" headerRowBorderDxfId="68" tableBorderDxfId="67">
  <autoFilter ref="E101:O108" xr:uid="{7738120B-AE60-464B-BBB2-E824483518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26FBE38-62DA-48A4-BD13-30BC4141F5C3}" name="Oktobris" totalsRowLabel="Nedēļas kopējais stundu skaits" totalsRowDxfId="66"/>
    <tableColumn id="2" xr3:uid="{EAA6CD08-D237-4AB1-A3B7-0658489595A6}" name="1. nedēļa" totalsRowFunction="sum" totalsRowDxfId="65"/>
    <tableColumn id="3" xr3:uid="{E46C106C-D054-4212-90C2-B908BE72E608}" name="Virsstundas" totalsRowFunction="sum" totalsRowDxfId="64"/>
    <tableColumn id="4" xr3:uid="{E669B4EB-D44F-428E-A64B-864E5538E354}" name="2. nedēļa" totalsRowFunction="sum" totalsRowDxfId="63"/>
    <tableColumn id="5" xr3:uid="{943D887D-EB21-43FC-97A6-D2BAAE43958D}" name="Virsstundas " totalsRowFunction="sum" totalsRowDxfId="62"/>
    <tableColumn id="6" xr3:uid="{E0410AFF-9A81-4570-8336-C1C0B94AE31F}" name="3. nedēļa" totalsRowFunction="sum" totalsRowDxfId="61"/>
    <tableColumn id="7" xr3:uid="{0A2C7DCA-4487-4AE6-A45E-EF1989C96BDD}" name="Virsstundas  " totalsRowFunction="sum" totalsRowDxfId="60"/>
    <tableColumn id="8" xr3:uid="{DE4CFC82-2A30-4F0A-8BCF-180B0B9203AE}" name="4. nedēļa" totalsRowFunction="sum" totalsRowDxfId="59"/>
    <tableColumn id="9" xr3:uid="{C83710AB-6715-448C-BFDD-C2ED42F8939A}" name="Virsstundas   " totalsRowFunction="sum" totalsRowDxfId="58"/>
    <tableColumn id="10" xr3:uid="{24B905EA-2DE0-49F5-8CCB-53B703CC28CA}" name="5. nedēļa" totalsRowFunction="sum" totalsRowDxfId="57"/>
    <tableColumn id="11" xr3:uid="{A2553B1A-B036-4F0E-9A0D-E1CEA0EE0C11}" name="Virsstundas    " totalsRowFunction="sum" totalsRowDxfId="56"/>
  </tableColumns>
  <tableStyleInfo name="TimeSheet" showFirstColumn="1" showLastColumn="0" showRowStripes="0" showColumnStripes="0"/>
  <extLst>
    <ext xmlns:x14="http://schemas.microsoft.com/office/spreadsheetml/2009/9/main" uri="{504A1905-F514-4f6f-8877-14C23A59335A}">
      <x14:table altTextSummary="Ievadiet pastāvīgās nostrādātās stundas un virsstundas katrai nedēļas dienai un visās oktobra nedēļās šajā tabulā. Nedēļas kopējais stundu skaits un kopējās pastāvīgās darba stundas tiek aprēķinātas automātiski"/>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9E75F0-9A12-46A1-B707-F17114423A31}" name="Novembris" displayName="Novembris" ref="E112:O120" totalsRowCount="1" headerRowDxfId="55" headerRowBorderDxfId="54" tableBorderDxfId="53">
  <autoFilter ref="E112:O119" xr:uid="{3A7E7495-FF0F-42C9-93ED-76669D5559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4A2CBF1-2B8D-43A2-81AC-170A2DF7CA68}" name="Novembris" totalsRowLabel="Nedēļas kopējais stundu skaits" totalsRowDxfId="52"/>
    <tableColumn id="2" xr3:uid="{FA8DA2C8-8CCB-4717-AFAB-CC50B17D67DB}" name="1. nedēļa" totalsRowFunction="sum" totalsRowDxfId="51"/>
    <tableColumn id="3" xr3:uid="{31D5831C-6591-4745-A6CF-CA386A418AED}" name="Virsstundas" totalsRowFunction="sum" totalsRowDxfId="50"/>
    <tableColumn id="4" xr3:uid="{B9E22EEC-B5FD-436F-9D89-51A4E36DEB3D}" name="2. nedēļa" totalsRowFunction="sum" totalsRowDxfId="49"/>
    <tableColumn id="5" xr3:uid="{1EA92D92-F6A2-4810-8D27-385BA5004175}" name="Virsstundas " totalsRowFunction="sum" totalsRowDxfId="48"/>
    <tableColumn id="6" xr3:uid="{CCB4FB4F-B2CF-4855-B11E-7DBFD861A163}" name="3. nedēļa" totalsRowFunction="sum" totalsRowDxfId="47"/>
    <tableColumn id="7" xr3:uid="{B05D444E-57D6-4AE6-AB56-6D5206ABC9BA}" name="Virsstundas  " totalsRowFunction="sum" totalsRowDxfId="46"/>
    <tableColumn id="8" xr3:uid="{098B34DD-5E46-4CCA-BCB7-03538BE8208A}" name="4. nedēļa" totalsRowFunction="sum" totalsRowDxfId="45"/>
    <tableColumn id="9" xr3:uid="{0D401A23-4B51-4DFF-81F1-F1B876D7BB9A}" name="Virsstundas    " totalsRowFunction="sum" totalsRowDxfId="44"/>
    <tableColumn id="10" xr3:uid="{97C5530B-7280-44ED-9B49-6834DB3BE39C}" name="5. nedēļa" totalsRowFunction="sum" totalsRowDxfId="43"/>
    <tableColumn id="11" xr3:uid="{1D1AFEAB-2784-48F3-8CBD-E02B102AB5B9}" name="Virsstundas     " totalsRowFunction="sum" totalsRowDxfId="42"/>
  </tableColumns>
  <tableStyleInfo name="TimeSheet" showFirstColumn="1" showLastColumn="0" showRowStripes="1" showColumnStripes="0"/>
  <extLst>
    <ext xmlns:x14="http://schemas.microsoft.com/office/spreadsheetml/2009/9/main" uri="{504A1905-F514-4f6f-8877-14C23A59335A}">
      <x14:table altTextSummary="Ievadiet pastāvīgās nostrādātās stundas un virsstundas katrai nedēļas dienai un visās novembra nedēļās šajā tabulā. Nedēļas kopējais stundu skaits un kopējās pastāvīgās darba stundas tiek aprēķinātas automātiski"/>
    </ext>
  </extLst>
</table>
</file>

<file path=xl/theme/theme1.xml><?xml version="1.0" encoding="utf-8"?>
<a:theme xmlns:a="http://schemas.openxmlformats.org/drawingml/2006/main" name="QLS">
  <a:themeElements>
    <a:clrScheme name="Custom 238">
      <a:dk1>
        <a:sysClr val="windowText" lastClr="000000"/>
      </a:dk1>
      <a:lt1>
        <a:sysClr val="window" lastClr="FFFFFF"/>
      </a:lt1>
      <a:dk2>
        <a:srgbClr val="232351"/>
      </a:dk2>
      <a:lt2>
        <a:srgbClr val="82FFFF"/>
      </a:lt2>
      <a:accent1>
        <a:srgbClr val="9ACD4C"/>
      </a:accent1>
      <a:accent2>
        <a:srgbClr val="F15D5F"/>
      </a:accent2>
      <a:accent3>
        <a:srgbClr val="D35940"/>
      </a:accent3>
      <a:accent4>
        <a:srgbClr val="B258D3"/>
      </a:accent4>
      <a:accent5>
        <a:srgbClr val="63A0CC"/>
      </a:accent5>
      <a:accent6>
        <a:srgbClr val="1E1838"/>
      </a:accent6>
      <a:hlink>
        <a:srgbClr val="B8FA56"/>
      </a:hlink>
      <a:folHlink>
        <a:srgbClr val="7AF8CC"/>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8"/>
  <sheetViews>
    <sheetView showGridLines="0" tabSelected="1" workbookViewId="0"/>
  </sheetViews>
  <sheetFormatPr defaultColWidth="8.7109375" defaultRowHeight="30" customHeight="1" x14ac:dyDescent="0.2"/>
  <cols>
    <col min="1" max="1" width="2.7109375" style="60" customWidth="1"/>
    <col min="2" max="2" width="82.140625" style="60" customWidth="1"/>
    <col min="3" max="3" width="2.7109375" style="60" customWidth="1"/>
    <col min="4" max="16384" width="8.7109375" style="60"/>
  </cols>
  <sheetData>
    <row r="1" spans="2:2" ht="30" customHeight="1" thickBot="1" x14ac:dyDescent="0.45">
      <c r="B1" s="59" t="s">
        <v>0</v>
      </c>
    </row>
    <row r="2" spans="2:2" ht="30" customHeight="1" thickTop="1" x14ac:dyDescent="0.2">
      <c r="B2" s="60" t="s">
        <v>1</v>
      </c>
    </row>
    <row r="3" spans="2:2" ht="30" customHeight="1" x14ac:dyDescent="0.2">
      <c r="B3" s="60" t="s">
        <v>2</v>
      </c>
    </row>
    <row r="4" spans="2:2" ht="30" customHeight="1" x14ac:dyDescent="0.2">
      <c r="B4" s="60" t="s">
        <v>3</v>
      </c>
    </row>
    <row r="5" spans="2:2" ht="30" customHeight="1" x14ac:dyDescent="0.2">
      <c r="B5" s="60" t="s">
        <v>4</v>
      </c>
    </row>
    <row r="6" spans="2:2" ht="45" customHeight="1" x14ac:dyDescent="0.2">
      <c r="B6" s="75" t="s">
        <v>5</v>
      </c>
    </row>
    <row r="7" spans="2:2" ht="45" customHeight="1" x14ac:dyDescent="0.2">
      <c r="B7" s="60" t="s">
        <v>6</v>
      </c>
    </row>
    <row r="8" spans="2:2" ht="30" customHeight="1" x14ac:dyDescent="0.2">
      <c r="B8"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autoPageBreaks="0" fitToPage="1"/>
  </sheetPr>
  <dimension ref="A1:P133"/>
  <sheetViews>
    <sheetView showGridLines="0" zoomScaleNormal="100" workbookViewId="0"/>
  </sheetViews>
  <sheetFormatPr defaultRowHeight="12.75" x14ac:dyDescent="0.2"/>
  <cols>
    <col min="1" max="1" width="2.85546875" style="57" customWidth="1"/>
    <col min="2" max="2" width="27.28515625" style="31" customWidth="1"/>
    <col min="3" max="3" width="23.42578125" style="31" customWidth="1"/>
    <col min="4" max="4" width="2.5703125" style="31" customWidth="1"/>
    <col min="5" max="5" width="37.28515625" style="31" bestFit="1" customWidth="1"/>
    <col min="6" max="6" width="12.5703125" style="31" customWidth="1"/>
    <col min="7" max="7" width="21.5703125" style="73" customWidth="1"/>
    <col min="8" max="8" width="12.5703125" style="73" customWidth="1"/>
    <col min="9" max="9" width="21.5703125" style="73" customWidth="1"/>
    <col min="10" max="10" width="12.5703125" style="73" customWidth="1"/>
    <col min="11" max="11" width="21.5703125" style="73" customWidth="1"/>
    <col min="12" max="12" width="12.5703125" style="73" customWidth="1"/>
    <col min="13" max="13" width="21.5703125" style="73" customWidth="1"/>
    <col min="14" max="14" width="12.5703125" style="73" customWidth="1"/>
    <col min="15" max="15" width="21.5703125" style="73" customWidth="1"/>
    <col min="16" max="16" width="2.5703125" style="31" customWidth="1"/>
  </cols>
  <sheetData>
    <row r="1" spans="1:16" ht="153" customHeight="1" thickBot="1" x14ac:dyDescent="0.75">
      <c r="A1" s="56" t="s">
        <v>8</v>
      </c>
      <c r="B1" s="81" t="s">
        <v>41</v>
      </c>
      <c r="C1" s="81"/>
      <c r="D1" s="72"/>
      <c r="E1" s="82" t="s">
        <v>49</v>
      </c>
      <c r="F1" s="82"/>
      <c r="G1" s="82"/>
      <c r="H1" s="82"/>
      <c r="I1" s="82"/>
      <c r="J1" s="82"/>
      <c r="K1" s="82"/>
      <c r="L1" s="82"/>
      <c r="M1" s="82"/>
      <c r="N1" s="82"/>
      <c r="O1" s="82"/>
      <c r="P1" s="74"/>
    </row>
    <row r="2" spans="1:16" ht="30" customHeight="1" thickTop="1" thickBot="1" x14ac:dyDescent="0.35">
      <c r="A2" s="58" t="s">
        <v>9</v>
      </c>
      <c r="B2" s="71" t="s">
        <v>42</v>
      </c>
      <c r="C2" s="87"/>
      <c r="D2" s="32"/>
      <c r="E2" s="29" t="s">
        <v>50</v>
      </c>
      <c r="F2" s="1" t="s">
        <v>73</v>
      </c>
      <c r="G2" s="1" t="s">
        <v>74</v>
      </c>
      <c r="H2" s="1" t="s">
        <v>75</v>
      </c>
      <c r="I2" s="1" t="s">
        <v>76</v>
      </c>
      <c r="J2" s="1" t="s">
        <v>78</v>
      </c>
      <c r="K2" s="1" t="s">
        <v>79</v>
      </c>
      <c r="L2" s="1" t="s">
        <v>80</v>
      </c>
      <c r="M2" s="1" t="s">
        <v>81</v>
      </c>
      <c r="N2" s="1" t="s">
        <v>82</v>
      </c>
      <c r="O2" s="1" t="s">
        <v>83</v>
      </c>
      <c r="P2" s="36"/>
    </row>
    <row r="3" spans="1:16" ht="15" thickBot="1" x14ac:dyDescent="0.35">
      <c r="A3" s="57" t="s">
        <v>10</v>
      </c>
      <c r="B3" s="33" t="s">
        <v>43</v>
      </c>
      <c r="C3" s="88"/>
      <c r="D3" s="35"/>
      <c r="E3" s="30" t="s">
        <v>51</v>
      </c>
      <c r="F3" s="27">
        <v>8</v>
      </c>
      <c r="G3" s="28"/>
      <c r="H3" s="28"/>
      <c r="I3" s="28"/>
      <c r="J3" s="28"/>
      <c r="K3" s="28"/>
      <c r="L3" s="28"/>
      <c r="M3" s="28"/>
      <c r="N3" s="28"/>
      <c r="O3" s="28"/>
      <c r="P3" s="36"/>
    </row>
    <row r="4" spans="1:16" ht="15" thickBot="1" x14ac:dyDescent="0.35">
      <c r="A4" s="57" t="s">
        <v>11</v>
      </c>
      <c r="B4" s="33" t="s">
        <v>44</v>
      </c>
      <c r="C4" s="34"/>
      <c r="D4" s="35"/>
      <c r="E4" s="30" t="s">
        <v>52</v>
      </c>
      <c r="F4" s="27">
        <v>8</v>
      </c>
      <c r="G4" s="28">
        <v>2</v>
      </c>
      <c r="H4" s="28"/>
      <c r="I4" s="28"/>
      <c r="J4" s="28"/>
      <c r="K4" s="28"/>
      <c r="L4" s="28"/>
      <c r="M4" s="28"/>
      <c r="N4" s="28"/>
      <c r="O4" s="28"/>
      <c r="P4" s="36"/>
    </row>
    <row r="5" spans="1:16" ht="15" thickBot="1" x14ac:dyDescent="0.35">
      <c r="A5" s="57" t="s">
        <v>12</v>
      </c>
      <c r="B5" s="33" t="s">
        <v>45</v>
      </c>
      <c r="C5" s="34"/>
      <c r="D5" s="36"/>
      <c r="E5" s="30" t="s">
        <v>53</v>
      </c>
      <c r="F5" s="27"/>
      <c r="G5" s="28"/>
      <c r="H5" s="28"/>
      <c r="I5" s="28"/>
      <c r="J5" s="28"/>
      <c r="K5" s="28"/>
      <c r="L5" s="28"/>
      <c r="M5" s="28"/>
      <c r="N5" s="28"/>
      <c r="O5" s="28"/>
      <c r="P5" s="36"/>
    </row>
    <row r="6" spans="1:16" ht="14.25" x14ac:dyDescent="0.3">
      <c r="D6" s="36"/>
      <c r="E6" s="30" t="s">
        <v>54</v>
      </c>
      <c r="F6" s="27"/>
      <c r="G6" s="28"/>
      <c r="H6" s="28"/>
      <c r="I6" s="28"/>
      <c r="J6" s="28"/>
      <c r="K6" s="28"/>
      <c r="L6" s="28"/>
      <c r="M6" s="28"/>
      <c r="N6" s="28"/>
      <c r="O6" s="28"/>
      <c r="P6" s="36"/>
    </row>
    <row r="7" spans="1:16" ht="14.25" x14ac:dyDescent="0.3">
      <c r="B7" s="33"/>
      <c r="D7" s="36"/>
      <c r="E7" s="30" t="s">
        <v>55</v>
      </c>
      <c r="F7" s="27"/>
      <c r="G7" s="28"/>
      <c r="H7" s="28"/>
      <c r="I7" s="28"/>
      <c r="J7" s="28"/>
      <c r="K7" s="28"/>
      <c r="L7" s="28"/>
      <c r="M7" s="28"/>
      <c r="N7" s="28"/>
      <c r="O7" s="28"/>
      <c r="P7" s="36"/>
    </row>
    <row r="8" spans="1:16" ht="14.25" x14ac:dyDescent="0.3">
      <c r="D8" s="36"/>
      <c r="E8" s="30" t="s">
        <v>56</v>
      </c>
      <c r="F8" s="27"/>
      <c r="G8" s="28"/>
      <c r="H8" s="28"/>
      <c r="I8" s="28"/>
      <c r="J8" s="28"/>
      <c r="K8" s="28"/>
      <c r="L8" s="28"/>
      <c r="M8" s="28"/>
      <c r="N8" s="28"/>
      <c r="O8" s="28"/>
      <c r="P8" s="36"/>
    </row>
    <row r="9" spans="1:16" ht="15" thickBot="1" x14ac:dyDescent="0.35">
      <c r="A9" s="57" t="s">
        <v>13</v>
      </c>
      <c r="B9" s="71" t="s">
        <v>46</v>
      </c>
      <c r="C9" s="37">
        <f>Pastāvīgās_nostrādātās_stundas</f>
        <v>31</v>
      </c>
      <c r="D9" s="39"/>
      <c r="E9" s="30" t="s">
        <v>57</v>
      </c>
      <c r="F9" s="27"/>
      <c r="G9" s="28"/>
      <c r="H9" s="28"/>
      <c r="I9" s="28"/>
      <c r="J9" s="28"/>
      <c r="K9" s="28"/>
      <c r="L9" s="28"/>
      <c r="M9" s="28"/>
      <c r="N9" s="28"/>
      <c r="O9" s="28"/>
      <c r="P9" s="36"/>
    </row>
    <row r="10" spans="1:16" ht="29.25" thickBot="1" x14ac:dyDescent="0.35">
      <c r="A10" s="57" t="s">
        <v>14</v>
      </c>
      <c r="B10" s="33" t="s">
        <v>47</v>
      </c>
      <c r="C10" s="38">
        <f>Virsstundas</f>
        <v>4</v>
      </c>
      <c r="D10" s="40"/>
      <c r="E10" s="47" t="s">
        <v>58</v>
      </c>
      <c r="F10" s="24">
        <f t="shared" ref="F10:O10" si="0">SUM(F3:F9)</f>
        <v>16</v>
      </c>
      <c r="G10" s="25">
        <f t="shared" si="0"/>
        <v>2</v>
      </c>
      <c r="H10" s="25">
        <f t="shared" si="0"/>
        <v>0</v>
      </c>
      <c r="I10" s="25">
        <f t="shared" si="0"/>
        <v>0</v>
      </c>
      <c r="J10" s="25">
        <f t="shared" si="0"/>
        <v>0</v>
      </c>
      <c r="K10" s="25">
        <f t="shared" si="0"/>
        <v>0</v>
      </c>
      <c r="L10" s="25">
        <f t="shared" si="0"/>
        <v>0</v>
      </c>
      <c r="M10" s="25">
        <f t="shared" si="0"/>
        <v>0</v>
      </c>
      <c r="N10" s="25">
        <f t="shared" si="0"/>
        <v>0</v>
      </c>
      <c r="O10" s="26">
        <f t="shared" si="0"/>
        <v>0</v>
      </c>
      <c r="P10" s="36"/>
    </row>
    <row r="11" spans="1:16" ht="23.1" customHeight="1" thickBot="1" x14ac:dyDescent="0.35">
      <c r="A11" s="57" t="s">
        <v>15</v>
      </c>
      <c r="B11" s="42" t="s">
        <v>48</v>
      </c>
      <c r="C11" s="21">
        <f>Pastāvīgās_nostrādātās_stundas+Virsstundas</f>
        <v>35</v>
      </c>
      <c r="D11" s="41"/>
      <c r="E11" s="9" t="str">
        <f ca="1">TEXT(DATEVALUE(Janvāris[[#Headers],[Janvāris]]&amp;"  "&amp;YEAR(TODAY())),"mmm.")&amp;"kopā: Pastāvīgās darba stundas"</f>
        <v>janv.kopā: Pastāvīgās darba stundas</v>
      </c>
      <c r="F11" s="51">
        <f>SUM(Janvāris[1. nedēļa],Janvāris[2. nedēļa],Janvāris[3. nedēļa],Janvāris[4. nedēļa],Janvāris[5. nedēļa])</f>
        <v>16</v>
      </c>
      <c r="G11" s="84" t="str">
        <f ca="1">TEXT(DATEVALUE(Janvāris[[#Headers],[Janvāris]]&amp;"  "&amp;YEAR(TODAY())),"mmm.")&amp;" kopā: Virsstundas"</f>
        <v>janv. kopā: Virsstundas</v>
      </c>
      <c r="H11" s="84"/>
      <c r="I11" s="52">
        <f>SUM(Janvāris[Virsstundas],Janvāris[[Virsstundas  ]],Janvāris[[Virsstundas   ]],Janvāris[[Virsstundas    ]],Janvāris[[Virsstundas     ]])</f>
        <v>2</v>
      </c>
      <c r="J11" s="18"/>
      <c r="K11" s="18"/>
      <c r="L11" s="18"/>
      <c r="M11" s="18"/>
      <c r="N11" s="18"/>
      <c r="O11" s="19"/>
      <c r="P11" s="36"/>
    </row>
    <row r="12" spans="1:16" ht="22.5" customHeight="1" x14ac:dyDescent="0.3">
      <c r="B12" s="42"/>
      <c r="D12" s="36"/>
      <c r="E12" s="36"/>
      <c r="F12" s="36"/>
      <c r="G12" s="69"/>
      <c r="H12" s="69"/>
      <c r="I12" s="69"/>
      <c r="J12" s="69"/>
      <c r="K12" s="69"/>
      <c r="L12" s="69"/>
      <c r="M12" s="69"/>
      <c r="N12" s="69"/>
      <c r="O12" s="70"/>
      <c r="P12" s="36"/>
    </row>
    <row r="13" spans="1:16" ht="30" customHeight="1" thickBot="1" x14ac:dyDescent="0.25">
      <c r="A13" s="57" t="s">
        <v>16</v>
      </c>
      <c r="B13" s="43"/>
      <c r="D13" s="36"/>
      <c r="E13" s="29" t="s">
        <v>59</v>
      </c>
      <c r="F13" s="1" t="s">
        <v>73</v>
      </c>
      <c r="G13" s="12" t="s">
        <v>74</v>
      </c>
      <c r="H13" s="12" t="s">
        <v>75</v>
      </c>
      <c r="I13" s="12" t="s">
        <v>76</v>
      </c>
      <c r="J13" s="12" t="s">
        <v>78</v>
      </c>
      <c r="K13" s="12" t="s">
        <v>79</v>
      </c>
      <c r="L13" s="12" t="s">
        <v>80</v>
      </c>
      <c r="M13" s="12" t="s">
        <v>81</v>
      </c>
      <c r="N13" s="12" t="s">
        <v>82</v>
      </c>
      <c r="O13" s="22" t="s">
        <v>83</v>
      </c>
      <c r="P13" s="36"/>
    </row>
    <row r="14" spans="1:16" ht="14.25" x14ac:dyDescent="0.3">
      <c r="D14" s="36"/>
      <c r="E14" s="5" t="s">
        <v>51</v>
      </c>
      <c r="F14" s="6">
        <v>8</v>
      </c>
      <c r="G14" s="13"/>
      <c r="H14" s="13"/>
      <c r="I14" s="13"/>
      <c r="J14" s="13"/>
      <c r="K14" s="13"/>
      <c r="L14" s="13"/>
      <c r="M14" s="13"/>
      <c r="N14" s="13"/>
      <c r="O14" s="15"/>
      <c r="P14" s="36"/>
    </row>
    <row r="15" spans="1:16" ht="14.25" x14ac:dyDescent="0.3">
      <c r="B15" s="43"/>
      <c r="D15" s="39"/>
      <c r="E15" s="4" t="s">
        <v>52</v>
      </c>
      <c r="F15" s="2">
        <v>7</v>
      </c>
      <c r="G15" s="14">
        <v>2</v>
      </c>
      <c r="H15" s="14"/>
      <c r="I15" s="14"/>
      <c r="J15" s="14"/>
      <c r="K15" s="14"/>
      <c r="L15" s="14"/>
      <c r="M15" s="14"/>
      <c r="N15" s="14"/>
      <c r="O15" s="23"/>
      <c r="P15" s="36"/>
    </row>
    <row r="16" spans="1:16" ht="14.25" x14ac:dyDescent="0.3">
      <c r="B16" s="43"/>
      <c r="D16" s="36"/>
      <c r="E16" s="5" t="s">
        <v>53</v>
      </c>
      <c r="F16" s="6"/>
      <c r="G16" s="13"/>
      <c r="H16" s="13"/>
      <c r="I16" s="13"/>
      <c r="J16" s="13"/>
      <c r="K16" s="13"/>
      <c r="L16" s="13"/>
      <c r="M16" s="13"/>
      <c r="N16" s="13"/>
      <c r="O16" s="15"/>
      <c r="P16" s="36"/>
    </row>
    <row r="17" spans="1:16" ht="14.25" x14ac:dyDescent="0.3">
      <c r="D17" s="36"/>
      <c r="E17" s="4" t="s">
        <v>54</v>
      </c>
      <c r="F17" s="2"/>
      <c r="G17" s="14"/>
      <c r="H17" s="14"/>
      <c r="I17" s="14"/>
      <c r="J17" s="14"/>
      <c r="K17" s="14"/>
      <c r="L17" s="14"/>
      <c r="M17" s="14"/>
      <c r="N17" s="14"/>
      <c r="O17" s="23"/>
      <c r="P17" s="36"/>
    </row>
    <row r="18" spans="1:16" ht="14.25" x14ac:dyDescent="0.3">
      <c r="D18" s="36"/>
      <c r="E18" s="5" t="s">
        <v>55</v>
      </c>
      <c r="F18" s="6"/>
      <c r="G18" s="13"/>
      <c r="H18" s="13"/>
      <c r="I18" s="13"/>
      <c r="J18" s="13"/>
      <c r="K18" s="13"/>
      <c r="L18" s="13"/>
      <c r="M18" s="13"/>
      <c r="N18" s="13"/>
      <c r="O18" s="15"/>
      <c r="P18" s="36"/>
    </row>
    <row r="19" spans="1:16" ht="14.25" x14ac:dyDescent="0.3">
      <c r="D19" s="36"/>
      <c r="E19" s="4" t="s">
        <v>56</v>
      </c>
      <c r="F19" s="2"/>
      <c r="G19" s="14"/>
      <c r="H19" s="14"/>
      <c r="I19" s="14"/>
      <c r="J19" s="14"/>
      <c r="K19" s="14"/>
      <c r="L19" s="14"/>
      <c r="M19" s="14"/>
      <c r="N19" s="14"/>
      <c r="O19" s="23"/>
      <c r="P19" s="36"/>
    </row>
    <row r="20" spans="1:16" ht="14.25" x14ac:dyDescent="0.3">
      <c r="D20" s="36"/>
      <c r="E20" s="7" t="s">
        <v>57</v>
      </c>
      <c r="F20" s="8"/>
      <c r="G20" s="15"/>
      <c r="H20" s="15"/>
      <c r="I20" s="15"/>
      <c r="J20" s="15"/>
      <c r="K20" s="15"/>
      <c r="L20" s="15"/>
      <c r="M20" s="15"/>
      <c r="N20" s="15"/>
      <c r="O20" s="15"/>
      <c r="P20" s="36"/>
    </row>
    <row r="21" spans="1:16" ht="29.25" thickBot="1" x14ac:dyDescent="0.35">
      <c r="D21" s="41"/>
      <c r="E21" s="47" t="s">
        <v>58</v>
      </c>
      <c r="F21" s="44">
        <f t="shared" ref="F21:O21" si="1">SUM(F14:F20)</f>
        <v>15</v>
      </c>
      <c r="G21" s="45">
        <f t="shared" si="1"/>
        <v>2</v>
      </c>
      <c r="H21" s="45">
        <f t="shared" si="1"/>
        <v>0</v>
      </c>
      <c r="I21" s="45">
        <f t="shared" si="1"/>
        <v>0</v>
      </c>
      <c r="J21" s="45">
        <f t="shared" si="1"/>
        <v>0</v>
      </c>
      <c r="K21" s="45">
        <f t="shared" si="1"/>
        <v>0</v>
      </c>
      <c r="L21" s="45">
        <f t="shared" si="1"/>
        <v>0</v>
      </c>
      <c r="M21" s="45">
        <f t="shared" si="1"/>
        <v>0</v>
      </c>
      <c r="N21" s="45">
        <f t="shared" si="1"/>
        <v>0</v>
      </c>
      <c r="O21" s="46">
        <f t="shared" si="1"/>
        <v>0</v>
      </c>
      <c r="P21" s="36"/>
    </row>
    <row r="22" spans="1:16" ht="23.1" customHeight="1" x14ac:dyDescent="0.3">
      <c r="A22" s="57" t="s">
        <v>17</v>
      </c>
      <c r="D22" s="41"/>
      <c r="E22" s="68" t="str">
        <f ca="1">TEXT(DATEVALUE(Februāris[[#Headers],[Februāris]]&amp;"  "&amp;YEAR(TODAY())),"mmm.")&amp;"kopā: Pastāvīgās darba stundas"</f>
        <v>febr.kopā: Pastāvīgās darba stundas</v>
      </c>
      <c r="F22" s="49">
        <f>SUM(Februāris[1. nedēļa],Februāris[2. nedēļa],Februāris[3. nedēļa],Februāris[4. nedēļa],Februāris[5. nedēļa])</f>
        <v>15</v>
      </c>
      <c r="G22" s="76" t="str">
        <f ca="1">TEXT(DATEVALUE(Februāris[[#Headers],[Februāris]]&amp;" "&amp;YEAR(TODAY())),"mmm.")&amp;" kopā: Virsstundas"</f>
        <v>febr. kopā: Virsstundas</v>
      </c>
      <c r="H22" s="76"/>
      <c r="I22" s="50">
        <f>SUM(Februāris[Virsstundas],Februāris[[Virsstundas  ]],Februāris[[Virsstundas   ]],Februāris[[Virsstundas    ]],Februāris[[Virsstundas     ]])</f>
        <v>2</v>
      </c>
      <c r="J22" s="16"/>
      <c r="K22" s="16"/>
      <c r="L22" s="16"/>
      <c r="M22" s="16"/>
      <c r="N22" s="16"/>
      <c r="O22" s="20"/>
      <c r="P22" s="36"/>
    </row>
    <row r="23" spans="1:16" s="3" customFormat="1" x14ac:dyDescent="0.2">
      <c r="A23" s="57"/>
      <c r="B23" s="31"/>
      <c r="C23" s="31"/>
      <c r="D23" s="36"/>
      <c r="E23" s="36"/>
      <c r="F23" s="36"/>
      <c r="G23" s="69"/>
      <c r="H23" s="69"/>
      <c r="I23" s="69"/>
      <c r="J23" s="69"/>
      <c r="K23" s="69"/>
      <c r="L23" s="69"/>
      <c r="M23" s="69"/>
      <c r="N23" s="69"/>
      <c r="O23" s="70"/>
      <c r="P23" s="36"/>
    </row>
    <row r="24" spans="1:16" ht="30" customHeight="1" thickBot="1" x14ac:dyDescent="0.25">
      <c r="A24" s="57" t="s">
        <v>18</v>
      </c>
      <c r="D24" s="36"/>
      <c r="E24" s="48" t="s">
        <v>60</v>
      </c>
      <c r="F24" s="1" t="s">
        <v>73</v>
      </c>
      <c r="G24" s="12" t="s">
        <v>74</v>
      </c>
      <c r="H24" s="12" t="s">
        <v>75</v>
      </c>
      <c r="I24" s="12" t="s">
        <v>77</v>
      </c>
      <c r="J24" s="12" t="s">
        <v>78</v>
      </c>
      <c r="K24" s="12" t="s">
        <v>76</v>
      </c>
      <c r="L24" s="12" t="s">
        <v>80</v>
      </c>
      <c r="M24" s="12" t="s">
        <v>81</v>
      </c>
      <c r="N24" s="12" t="s">
        <v>82</v>
      </c>
      <c r="O24" s="22" t="s">
        <v>83</v>
      </c>
      <c r="P24" s="36"/>
    </row>
    <row r="25" spans="1:16" ht="14.25" x14ac:dyDescent="0.3">
      <c r="D25" s="36"/>
      <c r="E25" s="5" t="s">
        <v>51</v>
      </c>
      <c r="F25" s="6"/>
      <c r="G25" s="13"/>
      <c r="H25" s="13"/>
      <c r="I25" s="13"/>
      <c r="J25" s="13"/>
      <c r="K25" s="13"/>
      <c r="L25" s="13"/>
      <c r="M25" s="13"/>
      <c r="N25" s="13"/>
      <c r="O25" s="15"/>
      <c r="P25" s="36"/>
    </row>
    <row r="26" spans="1:16" ht="14.25" x14ac:dyDescent="0.3">
      <c r="D26" s="36"/>
      <c r="E26" s="4" t="s">
        <v>52</v>
      </c>
      <c r="F26" s="2"/>
      <c r="G26" s="14"/>
      <c r="H26" s="14"/>
      <c r="I26" s="14"/>
      <c r="J26" s="14"/>
      <c r="K26" s="14"/>
      <c r="L26" s="14"/>
      <c r="M26" s="14"/>
      <c r="N26" s="14"/>
      <c r="O26" s="23"/>
      <c r="P26" s="36"/>
    </row>
    <row r="27" spans="1:16" ht="14.25" x14ac:dyDescent="0.3">
      <c r="D27" s="36"/>
      <c r="E27" s="5" t="s">
        <v>53</v>
      </c>
      <c r="F27" s="6"/>
      <c r="G27" s="13"/>
      <c r="H27" s="13"/>
      <c r="I27" s="13"/>
      <c r="J27" s="13"/>
      <c r="K27" s="13"/>
      <c r="L27" s="13"/>
      <c r="M27" s="13"/>
      <c r="N27" s="13"/>
      <c r="O27" s="15"/>
      <c r="P27" s="36"/>
    </row>
    <row r="28" spans="1:16" ht="14.25" x14ac:dyDescent="0.3">
      <c r="D28" s="36"/>
      <c r="E28" s="4" t="s">
        <v>54</v>
      </c>
      <c r="F28" s="2"/>
      <c r="G28" s="14"/>
      <c r="H28" s="14"/>
      <c r="I28" s="14"/>
      <c r="J28" s="14"/>
      <c r="K28" s="14"/>
      <c r="L28" s="14"/>
      <c r="M28" s="14"/>
      <c r="N28" s="14"/>
      <c r="O28" s="23"/>
      <c r="P28" s="36"/>
    </row>
    <row r="29" spans="1:16" ht="14.25" x14ac:dyDescent="0.3">
      <c r="D29" s="36"/>
      <c r="E29" s="5" t="s">
        <v>55</v>
      </c>
      <c r="F29" s="6"/>
      <c r="G29" s="13"/>
      <c r="H29" s="13"/>
      <c r="I29" s="13"/>
      <c r="J29" s="13"/>
      <c r="K29" s="13"/>
      <c r="L29" s="13"/>
      <c r="M29" s="13"/>
      <c r="N29" s="13"/>
      <c r="O29" s="15"/>
      <c r="P29" s="36"/>
    </row>
    <row r="30" spans="1:16" ht="14.25" x14ac:dyDescent="0.3">
      <c r="D30" s="36"/>
      <c r="E30" s="4" t="s">
        <v>56</v>
      </c>
      <c r="F30" s="2"/>
      <c r="G30" s="14"/>
      <c r="H30" s="14"/>
      <c r="I30" s="14"/>
      <c r="J30" s="14"/>
      <c r="K30" s="14"/>
      <c r="L30" s="14"/>
      <c r="M30" s="14"/>
      <c r="N30" s="14"/>
      <c r="O30" s="23"/>
      <c r="P30" s="36"/>
    </row>
    <row r="31" spans="1:16" ht="14.25" x14ac:dyDescent="0.3">
      <c r="D31" s="36"/>
      <c r="E31" s="7" t="s">
        <v>57</v>
      </c>
      <c r="F31" s="8"/>
      <c r="G31" s="15"/>
      <c r="H31" s="15"/>
      <c r="I31" s="15"/>
      <c r="J31" s="15"/>
      <c r="K31" s="15"/>
      <c r="L31" s="15"/>
      <c r="M31" s="15"/>
      <c r="N31" s="15"/>
      <c r="O31" s="15"/>
      <c r="P31" s="36"/>
    </row>
    <row r="32" spans="1:16" ht="29.25" thickBot="1" x14ac:dyDescent="0.35">
      <c r="D32" s="36"/>
      <c r="E32" s="47" t="s">
        <v>58</v>
      </c>
      <c r="F32" s="44">
        <f t="shared" ref="F32:O32" si="2">SUM(F25:F31)</f>
        <v>0</v>
      </c>
      <c r="G32" s="45">
        <f t="shared" si="2"/>
        <v>0</v>
      </c>
      <c r="H32" s="45">
        <f t="shared" si="2"/>
        <v>0</v>
      </c>
      <c r="I32" s="45">
        <f t="shared" si="2"/>
        <v>0</v>
      </c>
      <c r="J32" s="45">
        <f t="shared" si="2"/>
        <v>0</v>
      </c>
      <c r="K32" s="45">
        <f t="shared" si="2"/>
        <v>0</v>
      </c>
      <c r="L32" s="45">
        <f t="shared" si="2"/>
        <v>0</v>
      </c>
      <c r="M32" s="45">
        <f t="shared" si="2"/>
        <v>0</v>
      </c>
      <c r="N32" s="45">
        <f t="shared" si="2"/>
        <v>0</v>
      </c>
      <c r="O32" s="46">
        <f t="shared" si="2"/>
        <v>0</v>
      </c>
      <c r="P32" s="36"/>
    </row>
    <row r="33" spans="1:16" ht="23.1" customHeight="1" x14ac:dyDescent="0.3">
      <c r="A33" s="57" t="s">
        <v>19</v>
      </c>
      <c r="D33" s="41"/>
      <c r="E33" s="55" t="str">
        <f ca="1">TEXT(DATEVALUE(Marts[[#Headers],[Marts]]&amp;" "&amp;YEAR(TODAY())),"mmm.")&amp;"kopā: Pastāvīgās darba stundas"</f>
        <v>marts.kopā: Pastāvīgās darba stundas</v>
      </c>
      <c r="F33" s="53">
        <f>SUM(Marts[1. nedēļa],Marts[2. nedēļa],Marts[3. nedēļa],Marts[4. nedēļa],Marts[5. nedēļa])</f>
        <v>0</v>
      </c>
      <c r="G33" s="76" t="str">
        <f ca="1">TEXT(DATEVALUE(Marts[[#Headers],[Marts]]&amp;" "&amp;YEAR(TODAY())),"mmm.")&amp;" kopā: Virsstundas"</f>
        <v>marts. kopā: Virsstundas</v>
      </c>
      <c r="H33" s="76"/>
      <c r="I33" s="54">
        <f>SUM(Marts[Virsstundas],Marts[[Virsstundas ]],Marts[[Virsstundas  ]],Marts[[Virsstundas    ]],Marts[[Virsstundas     ]])</f>
        <v>0</v>
      </c>
      <c r="J33" s="16"/>
      <c r="K33" s="16"/>
      <c r="L33" s="16"/>
      <c r="M33" s="16"/>
      <c r="N33" s="16"/>
      <c r="O33" s="20"/>
      <c r="P33" s="36"/>
    </row>
    <row r="34" spans="1:16" ht="42" customHeight="1" thickBot="1" x14ac:dyDescent="0.45">
      <c r="A34" s="57" t="s">
        <v>20</v>
      </c>
      <c r="D34" s="41"/>
      <c r="E34" s="83" t="s">
        <v>61</v>
      </c>
      <c r="F34" s="83"/>
      <c r="G34" s="83"/>
      <c r="H34" s="83"/>
      <c r="I34" s="83"/>
      <c r="J34" s="83"/>
      <c r="K34" s="83"/>
      <c r="L34" s="83"/>
      <c r="M34" s="83"/>
      <c r="N34" s="83"/>
      <c r="O34" s="83"/>
      <c r="P34" s="36"/>
    </row>
    <row r="35" spans="1:16" ht="30" customHeight="1" thickTop="1" thickBot="1" x14ac:dyDescent="0.25">
      <c r="A35" s="57" t="s">
        <v>21</v>
      </c>
      <c r="D35" s="36"/>
      <c r="E35" s="48" t="s">
        <v>62</v>
      </c>
      <c r="F35" s="1" t="s">
        <v>73</v>
      </c>
      <c r="G35" s="12" t="s">
        <v>74</v>
      </c>
      <c r="H35" s="12" t="s">
        <v>75</v>
      </c>
      <c r="I35" s="12" t="s">
        <v>76</v>
      </c>
      <c r="J35" s="12" t="s">
        <v>78</v>
      </c>
      <c r="K35" s="12" t="s">
        <v>79</v>
      </c>
      <c r="L35" s="12" t="s">
        <v>80</v>
      </c>
      <c r="M35" s="12" t="s">
        <v>81</v>
      </c>
      <c r="N35" s="12" t="s">
        <v>82</v>
      </c>
      <c r="O35" s="22" t="s">
        <v>83</v>
      </c>
      <c r="P35" s="36"/>
    </row>
    <row r="36" spans="1:16" ht="14.25" x14ac:dyDescent="0.3">
      <c r="D36" s="36"/>
      <c r="E36" s="5" t="s">
        <v>51</v>
      </c>
      <c r="F36" s="6"/>
      <c r="G36" s="13"/>
      <c r="H36" s="13"/>
      <c r="I36" s="13"/>
      <c r="J36" s="13"/>
      <c r="K36" s="13"/>
      <c r="L36" s="13"/>
      <c r="M36" s="13"/>
      <c r="N36" s="13"/>
      <c r="O36" s="15"/>
      <c r="P36" s="36"/>
    </row>
    <row r="37" spans="1:16" ht="14.25" x14ac:dyDescent="0.3">
      <c r="D37" s="36"/>
      <c r="E37" s="4" t="s">
        <v>52</v>
      </c>
      <c r="F37" s="2"/>
      <c r="G37" s="14"/>
      <c r="H37" s="14"/>
      <c r="I37" s="14"/>
      <c r="J37" s="14"/>
      <c r="K37" s="14"/>
      <c r="L37" s="14"/>
      <c r="M37" s="14"/>
      <c r="N37" s="14"/>
      <c r="O37" s="23"/>
      <c r="P37" s="36"/>
    </row>
    <row r="38" spans="1:16" ht="14.25" x14ac:dyDescent="0.3">
      <c r="D38" s="36"/>
      <c r="E38" s="5" t="s">
        <v>53</v>
      </c>
      <c r="F38" s="6"/>
      <c r="G38" s="13"/>
      <c r="H38" s="13"/>
      <c r="I38" s="13"/>
      <c r="J38" s="13"/>
      <c r="K38" s="13"/>
      <c r="L38" s="13"/>
      <c r="M38" s="13"/>
      <c r="N38" s="13"/>
      <c r="O38" s="15"/>
      <c r="P38" s="36"/>
    </row>
    <row r="39" spans="1:16" ht="14.25" x14ac:dyDescent="0.3">
      <c r="D39" s="36"/>
      <c r="E39" s="4" t="s">
        <v>54</v>
      </c>
      <c r="F39" s="2"/>
      <c r="G39" s="14"/>
      <c r="H39" s="14"/>
      <c r="I39" s="14"/>
      <c r="J39" s="14"/>
      <c r="K39" s="14"/>
      <c r="L39" s="14"/>
      <c r="M39" s="14"/>
      <c r="N39" s="14"/>
      <c r="O39" s="23"/>
      <c r="P39" s="36"/>
    </row>
    <row r="40" spans="1:16" ht="14.25" x14ac:dyDescent="0.3">
      <c r="D40" s="36"/>
      <c r="E40" s="5" t="s">
        <v>55</v>
      </c>
      <c r="F40" s="6"/>
      <c r="G40" s="13"/>
      <c r="H40" s="13"/>
      <c r="I40" s="13"/>
      <c r="J40" s="13"/>
      <c r="K40" s="13"/>
      <c r="L40" s="13"/>
      <c r="M40" s="13"/>
      <c r="N40" s="13"/>
      <c r="O40" s="15"/>
      <c r="P40" s="36"/>
    </row>
    <row r="41" spans="1:16" ht="14.25" x14ac:dyDescent="0.3">
      <c r="D41" s="36"/>
      <c r="E41" s="4" t="s">
        <v>56</v>
      </c>
      <c r="F41" s="2"/>
      <c r="G41" s="14"/>
      <c r="H41" s="14"/>
      <c r="I41" s="14"/>
      <c r="J41" s="14"/>
      <c r="K41" s="14"/>
      <c r="L41" s="14"/>
      <c r="M41" s="14"/>
      <c r="N41" s="14"/>
      <c r="O41" s="23"/>
      <c r="P41" s="36"/>
    </row>
    <row r="42" spans="1:16" ht="14.25" x14ac:dyDescent="0.3">
      <c r="D42" s="36"/>
      <c r="E42" s="7" t="s">
        <v>57</v>
      </c>
      <c r="F42" s="8"/>
      <c r="G42" s="15"/>
      <c r="H42" s="15"/>
      <c r="I42" s="15"/>
      <c r="J42" s="15"/>
      <c r="K42" s="15"/>
      <c r="L42" s="15"/>
      <c r="M42" s="15"/>
      <c r="N42" s="15"/>
      <c r="O42" s="15"/>
      <c r="P42" s="36"/>
    </row>
    <row r="43" spans="1:16" ht="15" customHeight="1" thickBot="1" x14ac:dyDescent="0.35">
      <c r="D43" s="41"/>
      <c r="E43" s="47" t="s">
        <v>58</v>
      </c>
      <c r="F43" s="44">
        <f t="shared" ref="F43:O43" si="3">SUM(F36:F42)</f>
        <v>0</v>
      </c>
      <c r="G43" s="45">
        <f t="shared" si="3"/>
        <v>0</v>
      </c>
      <c r="H43" s="45">
        <f t="shared" si="3"/>
        <v>0</v>
      </c>
      <c r="I43" s="45">
        <f t="shared" si="3"/>
        <v>0</v>
      </c>
      <c r="J43" s="45">
        <f t="shared" si="3"/>
        <v>0</v>
      </c>
      <c r="K43" s="45">
        <f t="shared" si="3"/>
        <v>0</v>
      </c>
      <c r="L43" s="45">
        <f t="shared" si="3"/>
        <v>0</v>
      </c>
      <c r="M43" s="45">
        <f t="shared" si="3"/>
        <v>0</v>
      </c>
      <c r="N43" s="45">
        <f t="shared" si="3"/>
        <v>0</v>
      </c>
      <c r="O43" s="46">
        <f t="shared" si="3"/>
        <v>0</v>
      </c>
      <c r="P43" s="36"/>
    </row>
    <row r="44" spans="1:16" ht="21.95" customHeight="1" x14ac:dyDescent="0.3">
      <c r="A44" s="57" t="s">
        <v>22</v>
      </c>
      <c r="D44" s="41"/>
      <c r="E44" s="10" t="str">
        <f ca="1">TEXT(DATEVALUE(Aprīlis[[#Headers],[Aprīlis]]&amp;" "&amp;YEAR(TODAY())),"mmm.")&amp;"kopā: Pastāvīgās darba stundas"</f>
        <v>apr.kopā: Pastāvīgās darba stundas</v>
      </c>
      <c r="F44" s="53">
        <f>SUM(Aprīlis[1. nedēļa],Aprīlis[2. nedēļa],Aprīlis[3. nedēļa],Aprīlis[4. nedēļa],Aprīlis[5. nedēļa])</f>
        <v>0</v>
      </c>
      <c r="G44" s="76" t="str">
        <f ca="1">TEXT(DATEVALUE(Aprīlis[[#Headers],[Aprīlis]]&amp;" "&amp;YEAR(TODAY())),"mmm.")&amp;" kopā: Virsstundas"</f>
        <v>apr. kopā: Virsstundas</v>
      </c>
      <c r="H44" s="76"/>
      <c r="I44" s="54">
        <f>SUM(Aprīlis[Virsstundas],Aprīlis[[Virsstundas  ]],Aprīlis[[Virsstundas   ]],Aprīlis[[Virsstundas    ]],Aprīlis[[Virsstundas     ]])</f>
        <v>0</v>
      </c>
      <c r="J44" s="16"/>
      <c r="K44" s="16"/>
      <c r="L44" s="16"/>
      <c r="M44" s="16"/>
      <c r="N44" s="16"/>
      <c r="O44" s="20"/>
      <c r="P44" s="36"/>
    </row>
    <row r="45" spans="1:16" x14ac:dyDescent="0.2">
      <c r="D45" s="36"/>
      <c r="E45" s="36"/>
      <c r="F45" s="36"/>
      <c r="G45" s="69"/>
      <c r="H45" s="69"/>
      <c r="I45" s="69"/>
      <c r="J45" s="69"/>
      <c r="K45" s="69"/>
      <c r="L45" s="69"/>
      <c r="M45" s="69"/>
      <c r="N45" s="69"/>
      <c r="O45" s="69"/>
      <c r="P45" s="36"/>
    </row>
    <row r="46" spans="1:16" ht="30" customHeight="1" thickBot="1" x14ac:dyDescent="0.25">
      <c r="A46" s="57" t="s">
        <v>23</v>
      </c>
      <c r="D46" s="36"/>
      <c r="E46" s="48" t="s">
        <v>63</v>
      </c>
      <c r="F46" s="1" t="s">
        <v>73</v>
      </c>
      <c r="G46" s="12" t="s">
        <v>74</v>
      </c>
      <c r="H46" s="12" t="s">
        <v>75</v>
      </c>
      <c r="I46" s="12" t="s">
        <v>76</v>
      </c>
      <c r="J46" s="12" t="s">
        <v>78</v>
      </c>
      <c r="K46" s="12" t="s">
        <v>79</v>
      </c>
      <c r="L46" s="12" t="s">
        <v>80</v>
      </c>
      <c r="M46" s="12" t="s">
        <v>81</v>
      </c>
      <c r="N46" s="12" t="s">
        <v>82</v>
      </c>
      <c r="O46" s="22" t="s">
        <v>83</v>
      </c>
      <c r="P46" s="36"/>
    </row>
    <row r="47" spans="1:16" ht="14.25" x14ac:dyDescent="0.3">
      <c r="D47" s="36"/>
      <c r="E47" s="5" t="s">
        <v>51</v>
      </c>
      <c r="F47" s="6"/>
      <c r="G47" s="13"/>
      <c r="H47" s="13"/>
      <c r="I47" s="13"/>
      <c r="J47" s="13"/>
      <c r="K47" s="13"/>
      <c r="L47" s="13"/>
      <c r="M47" s="13"/>
      <c r="N47" s="13"/>
      <c r="O47" s="15"/>
      <c r="P47" s="36"/>
    </row>
    <row r="48" spans="1:16" ht="14.25" x14ac:dyDescent="0.3">
      <c r="D48" s="36"/>
      <c r="E48" s="4" t="s">
        <v>52</v>
      </c>
      <c r="F48" s="2"/>
      <c r="G48" s="14"/>
      <c r="H48" s="14"/>
      <c r="I48" s="14"/>
      <c r="J48" s="14"/>
      <c r="K48" s="14"/>
      <c r="L48" s="14"/>
      <c r="M48" s="14"/>
      <c r="N48" s="14"/>
      <c r="O48" s="23"/>
      <c r="P48" s="36"/>
    </row>
    <row r="49" spans="1:16" ht="14.25" x14ac:dyDescent="0.3">
      <c r="D49" s="36"/>
      <c r="E49" s="5" t="s">
        <v>53</v>
      </c>
      <c r="F49" s="6"/>
      <c r="G49" s="13"/>
      <c r="H49" s="13"/>
      <c r="I49" s="13"/>
      <c r="J49" s="13"/>
      <c r="K49" s="13"/>
      <c r="L49" s="13"/>
      <c r="M49" s="13"/>
      <c r="N49" s="13"/>
      <c r="O49" s="15"/>
      <c r="P49" s="36"/>
    </row>
    <row r="50" spans="1:16" ht="14.25" x14ac:dyDescent="0.3">
      <c r="D50" s="36"/>
      <c r="E50" s="4" t="s">
        <v>54</v>
      </c>
      <c r="F50" s="2"/>
      <c r="G50" s="14"/>
      <c r="H50" s="14"/>
      <c r="I50" s="14"/>
      <c r="J50" s="14"/>
      <c r="K50" s="14"/>
      <c r="L50" s="14"/>
      <c r="M50" s="14"/>
      <c r="N50" s="14"/>
      <c r="O50" s="23"/>
      <c r="P50" s="36"/>
    </row>
    <row r="51" spans="1:16" ht="14.25" x14ac:dyDescent="0.3">
      <c r="D51" s="36"/>
      <c r="E51" s="5" t="s">
        <v>55</v>
      </c>
      <c r="F51" s="6"/>
      <c r="G51" s="13"/>
      <c r="H51" s="13"/>
      <c r="I51" s="13"/>
      <c r="J51" s="13"/>
      <c r="K51" s="13"/>
      <c r="L51" s="13"/>
      <c r="M51" s="13"/>
      <c r="N51" s="13"/>
      <c r="O51" s="15"/>
      <c r="P51" s="36"/>
    </row>
    <row r="52" spans="1:16" ht="14.25" x14ac:dyDescent="0.3">
      <c r="D52" s="36"/>
      <c r="E52" s="4" t="s">
        <v>56</v>
      </c>
      <c r="F52" s="2"/>
      <c r="G52" s="14"/>
      <c r="H52" s="14"/>
      <c r="I52" s="14"/>
      <c r="J52" s="14"/>
      <c r="K52" s="14"/>
      <c r="L52" s="14"/>
      <c r="M52" s="14"/>
      <c r="N52" s="14"/>
      <c r="O52" s="23"/>
      <c r="P52" s="36"/>
    </row>
    <row r="53" spans="1:16" ht="15" customHeight="1" x14ac:dyDescent="0.3">
      <c r="D53" s="36"/>
      <c r="E53" s="7" t="s">
        <v>57</v>
      </c>
      <c r="F53" s="8"/>
      <c r="G53" s="15"/>
      <c r="H53" s="15"/>
      <c r="I53" s="15"/>
      <c r="J53" s="15"/>
      <c r="K53" s="15"/>
      <c r="L53" s="15"/>
      <c r="M53" s="15"/>
      <c r="N53" s="15"/>
      <c r="O53" s="15"/>
      <c r="P53" s="36"/>
    </row>
    <row r="54" spans="1:16" ht="29.25" thickBot="1" x14ac:dyDescent="0.35">
      <c r="D54" s="41"/>
      <c r="E54" s="47" t="s">
        <v>58</v>
      </c>
      <c r="F54" s="44">
        <f t="shared" ref="F54:O54" si="4">SUM(F47:F53)</f>
        <v>0</v>
      </c>
      <c r="G54" s="45">
        <f t="shared" si="4"/>
        <v>0</v>
      </c>
      <c r="H54" s="45">
        <f t="shared" si="4"/>
        <v>0</v>
      </c>
      <c r="I54" s="45">
        <f t="shared" si="4"/>
        <v>0</v>
      </c>
      <c r="J54" s="45">
        <f t="shared" si="4"/>
        <v>0</v>
      </c>
      <c r="K54" s="45">
        <f t="shared" si="4"/>
        <v>0</v>
      </c>
      <c r="L54" s="45">
        <f t="shared" si="4"/>
        <v>0</v>
      </c>
      <c r="M54" s="45">
        <f t="shared" si="4"/>
        <v>0</v>
      </c>
      <c r="N54" s="45">
        <f t="shared" si="4"/>
        <v>0</v>
      </c>
      <c r="O54" s="46">
        <f t="shared" si="4"/>
        <v>0</v>
      </c>
      <c r="P54" s="36"/>
    </row>
    <row r="55" spans="1:16" ht="21.95" customHeight="1" x14ac:dyDescent="0.3">
      <c r="A55" s="57" t="s">
        <v>24</v>
      </c>
      <c r="D55" s="41"/>
      <c r="E55" s="10" t="str">
        <f ca="1">TEXT(DATEVALUE(Maijs[[#Headers],[Maijs]]&amp;" "&amp;YEAR(TODAY())),"mmm.")&amp;"kopā: Pastāvīgās darba stundas"</f>
        <v>maijs.kopā: Pastāvīgās darba stundas</v>
      </c>
      <c r="F55" s="53">
        <f>SUM(Maijs[1. nedēļa],Maijs[2. nedēļa],Maijs[3. nedēļa],Maijs[4. nedēļa],Maijs[5. nedēļa])</f>
        <v>0</v>
      </c>
      <c r="G55" s="76" t="str">
        <f ca="1">TEXT(DATEVALUE(Maijs[[#Headers],[Maijs]]&amp;" "&amp;YEAR(TODAY())),"mmm.")&amp;" kopā: Virsstundas"</f>
        <v>maijs. kopā: Virsstundas</v>
      </c>
      <c r="H55" s="76"/>
      <c r="I55" s="54">
        <f>SUM(Maijs[Virsstundas],Maijs[[Virsstundas  ]],Maijs[[Virsstundas   ]],Maijs[[Virsstundas    ]],Maijs[[Virsstundas     ]])</f>
        <v>0</v>
      </c>
      <c r="J55" s="16"/>
      <c r="K55" s="16"/>
      <c r="L55" s="16"/>
      <c r="M55" s="16"/>
      <c r="N55" s="16"/>
      <c r="O55" s="20"/>
      <c r="P55" s="36"/>
    </row>
    <row r="56" spans="1:16" x14ac:dyDescent="0.2">
      <c r="D56" s="36"/>
      <c r="E56" s="36"/>
      <c r="F56" s="36"/>
      <c r="G56" s="69"/>
      <c r="H56" s="69"/>
      <c r="I56" s="69"/>
      <c r="J56" s="69"/>
      <c r="K56" s="69"/>
      <c r="L56" s="69"/>
      <c r="M56" s="69"/>
      <c r="N56" s="69"/>
      <c r="O56" s="69"/>
      <c r="P56" s="36"/>
    </row>
    <row r="57" spans="1:16" ht="30" customHeight="1" thickBot="1" x14ac:dyDescent="0.25">
      <c r="A57" s="57" t="s">
        <v>25</v>
      </c>
      <c r="D57" s="36"/>
      <c r="E57" s="48" t="s">
        <v>64</v>
      </c>
      <c r="F57" s="1" t="s">
        <v>73</v>
      </c>
      <c r="G57" s="12" t="s">
        <v>74</v>
      </c>
      <c r="H57" s="12" t="s">
        <v>75</v>
      </c>
      <c r="I57" s="12" t="s">
        <v>76</v>
      </c>
      <c r="J57" s="12" t="s">
        <v>78</v>
      </c>
      <c r="K57" s="12" t="s">
        <v>79</v>
      </c>
      <c r="L57" s="12" t="s">
        <v>80</v>
      </c>
      <c r="M57" s="12" t="s">
        <v>81</v>
      </c>
      <c r="N57" s="12" t="s">
        <v>82</v>
      </c>
      <c r="O57" s="22" t="s">
        <v>83</v>
      </c>
      <c r="P57" s="36"/>
    </row>
    <row r="58" spans="1:16" ht="14.25" x14ac:dyDescent="0.3">
      <c r="D58" s="36"/>
      <c r="E58" s="5" t="s">
        <v>51</v>
      </c>
      <c r="F58" s="6"/>
      <c r="G58" s="13"/>
      <c r="H58" s="13"/>
      <c r="I58" s="13"/>
      <c r="J58" s="13"/>
      <c r="K58" s="13"/>
      <c r="L58" s="13"/>
      <c r="M58" s="13"/>
      <c r="N58" s="13"/>
      <c r="O58" s="15"/>
      <c r="P58" s="36"/>
    </row>
    <row r="59" spans="1:16" ht="14.25" x14ac:dyDescent="0.3">
      <c r="D59" s="36"/>
      <c r="E59" s="4" t="s">
        <v>52</v>
      </c>
      <c r="F59" s="2"/>
      <c r="G59" s="14"/>
      <c r="H59" s="14"/>
      <c r="I59" s="14"/>
      <c r="J59" s="14"/>
      <c r="K59" s="14"/>
      <c r="L59" s="14"/>
      <c r="M59" s="14"/>
      <c r="N59" s="14"/>
      <c r="O59" s="23"/>
      <c r="P59" s="36"/>
    </row>
    <row r="60" spans="1:16" ht="14.25" x14ac:dyDescent="0.3">
      <c r="D60" s="36"/>
      <c r="E60" s="5" t="s">
        <v>53</v>
      </c>
      <c r="F60" s="6"/>
      <c r="G60" s="13"/>
      <c r="H60" s="13"/>
      <c r="I60" s="13"/>
      <c r="J60" s="13"/>
      <c r="K60" s="13"/>
      <c r="L60" s="13"/>
      <c r="M60" s="13"/>
      <c r="N60" s="13"/>
      <c r="O60" s="15"/>
      <c r="P60" s="36"/>
    </row>
    <row r="61" spans="1:16" ht="14.25" x14ac:dyDescent="0.3">
      <c r="D61" s="36"/>
      <c r="E61" s="4" t="s">
        <v>54</v>
      </c>
      <c r="F61" s="2"/>
      <c r="G61" s="14"/>
      <c r="H61" s="14"/>
      <c r="I61" s="14"/>
      <c r="J61" s="14"/>
      <c r="K61" s="14"/>
      <c r="L61" s="14"/>
      <c r="M61" s="14"/>
      <c r="N61" s="14"/>
      <c r="O61" s="23"/>
      <c r="P61" s="36"/>
    </row>
    <row r="62" spans="1:16" ht="14.25" x14ac:dyDescent="0.3">
      <c r="D62" s="36"/>
      <c r="E62" s="5" t="s">
        <v>55</v>
      </c>
      <c r="F62" s="6"/>
      <c r="G62" s="13"/>
      <c r="H62" s="13"/>
      <c r="I62" s="13"/>
      <c r="J62" s="13"/>
      <c r="K62" s="13"/>
      <c r="L62" s="13"/>
      <c r="M62" s="13"/>
      <c r="N62" s="13"/>
      <c r="O62" s="15"/>
      <c r="P62" s="36"/>
    </row>
    <row r="63" spans="1:16" ht="15" customHeight="1" x14ac:dyDescent="0.3">
      <c r="D63" s="36"/>
      <c r="E63" s="4" t="s">
        <v>56</v>
      </c>
      <c r="F63" s="2"/>
      <c r="G63" s="14"/>
      <c r="H63" s="14"/>
      <c r="I63" s="14"/>
      <c r="J63" s="14"/>
      <c r="K63" s="14"/>
      <c r="L63" s="14"/>
      <c r="M63" s="14"/>
      <c r="N63" s="14"/>
      <c r="O63" s="23"/>
      <c r="P63" s="36"/>
    </row>
    <row r="64" spans="1:16" ht="15" customHeight="1" x14ac:dyDescent="0.3">
      <c r="D64" s="36"/>
      <c r="E64" s="7" t="s">
        <v>57</v>
      </c>
      <c r="F64" s="8"/>
      <c r="G64" s="15"/>
      <c r="H64" s="15"/>
      <c r="I64" s="15"/>
      <c r="J64" s="15"/>
      <c r="K64" s="15"/>
      <c r="L64" s="15"/>
      <c r="M64" s="15"/>
      <c r="N64" s="15"/>
      <c r="O64" s="15"/>
      <c r="P64" s="36"/>
    </row>
    <row r="65" spans="1:16" ht="15" customHeight="1" thickBot="1" x14ac:dyDescent="0.35">
      <c r="D65" s="41"/>
      <c r="E65" s="47" t="s">
        <v>58</v>
      </c>
      <c r="F65" s="44">
        <f t="shared" ref="F65:O65" si="5">SUM(F58:F64)</f>
        <v>0</v>
      </c>
      <c r="G65" s="45">
        <f t="shared" si="5"/>
        <v>0</v>
      </c>
      <c r="H65" s="45">
        <f t="shared" si="5"/>
        <v>0</v>
      </c>
      <c r="I65" s="45">
        <f t="shared" si="5"/>
        <v>0</v>
      </c>
      <c r="J65" s="45">
        <f t="shared" si="5"/>
        <v>0</v>
      </c>
      <c r="K65" s="45">
        <f t="shared" si="5"/>
        <v>0</v>
      </c>
      <c r="L65" s="45">
        <f t="shared" si="5"/>
        <v>0</v>
      </c>
      <c r="M65" s="45">
        <f t="shared" si="5"/>
        <v>0</v>
      </c>
      <c r="N65" s="45">
        <f t="shared" si="5"/>
        <v>0</v>
      </c>
      <c r="O65" s="46">
        <f t="shared" si="5"/>
        <v>0</v>
      </c>
      <c r="P65" s="36"/>
    </row>
    <row r="66" spans="1:16" ht="21.95" customHeight="1" x14ac:dyDescent="0.3">
      <c r="A66" s="57" t="s">
        <v>26</v>
      </c>
      <c r="D66" s="41"/>
      <c r="E66" s="10" t="str">
        <f ca="1">TEXT(DATEVALUE(Jūnijs[[#Headers],[Jūnijs]]&amp;" "&amp;YEAR(TODAY())),"mmm.")&amp;"kopā: Pastāvīgās darba stundas"</f>
        <v>jūn.kopā: Pastāvīgās darba stundas</v>
      </c>
      <c r="F66" s="53">
        <f>SUM(Jūnijs[1. nedēļa],Jūnijs[2. nedēļa],Jūnijs[3. nedēļa],Jūnijs[4. nedēļa],Jūnijs[5. nedēļa])</f>
        <v>0</v>
      </c>
      <c r="G66" s="76" t="str">
        <f ca="1">TEXT(DATEVALUE(Jūnijs[[#Headers],[Jūnijs]]&amp;" "&amp;YEAR(TODAY())),"mmm.")&amp;" kopā: Virsstundas"</f>
        <v>jūn. kopā: Virsstundas</v>
      </c>
      <c r="H66" s="76"/>
      <c r="I66" s="54">
        <f>SUM(Jūnijs[Virsstundas],Jūnijs[[Virsstundas  ]],Jūnijs[[Virsstundas   ]],Jūnijs[[Virsstundas    ]],Jūnijs[[Virsstundas     ]])</f>
        <v>0</v>
      </c>
      <c r="J66" s="16"/>
      <c r="K66" s="16"/>
      <c r="L66" s="16"/>
      <c r="M66" s="16"/>
      <c r="N66" s="16"/>
      <c r="O66" s="20"/>
      <c r="P66" s="36"/>
    </row>
    <row r="67" spans="1:16" ht="42" customHeight="1" x14ac:dyDescent="0.4">
      <c r="A67" s="57" t="s">
        <v>27</v>
      </c>
      <c r="D67" s="41"/>
      <c r="E67" s="80" t="s">
        <v>65</v>
      </c>
      <c r="F67" s="80"/>
      <c r="G67" s="80"/>
      <c r="H67" s="80"/>
      <c r="I67" s="80"/>
      <c r="J67" s="80"/>
      <c r="K67" s="80"/>
      <c r="L67" s="80"/>
      <c r="M67" s="80"/>
      <c r="N67" s="80"/>
      <c r="O67" s="80"/>
      <c r="P67" s="36"/>
    </row>
    <row r="68" spans="1:16" ht="30" customHeight="1" thickBot="1" x14ac:dyDescent="0.25">
      <c r="A68" s="57" t="s">
        <v>28</v>
      </c>
      <c r="D68" s="36"/>
      <c r="E68" s="48" t="s">
        <v>66</v>
      </c>
      <c r="F68" s="1" t="s">
        <v>73</v>
      </c>
      <c r="G68" s="12" t="s">
        <v>74</v>
      </c>
      <c r="H68" s="12" t="s">
        <v>75</v>
      </c>
      <c r="I68" s="12" t="s">
        <v>77</v>
      </c>
      <c r="J68" s="12" t="s">
        <v>78</v>
      </c>
      <c r="K68" s="12" t="s">
        <v>76</v>
      </c>
      <c r="L68" s="12" t="s">
        <v>80</v>
      </c>
      <c r="M68" s="12" t="s">
        <v>79</v>
      </c>
      <c r="N68" s="12" t="s">
        <v>82</v>
      </c>
      <c r="O68" s="22" t="s">
        <v>83</v>
      </c>
      <c r="P68" s="36"/>
    </row>
    <row r="69" spans="1:16" ht="14.25" customHeight="1" x14ac:dyDescent="0.3">
      <c r="D69" s="36"/>
      <c r="E69" s="5" t="s">
        <v>51</v>
      </c>
      <c r="F69" s="6"/>
      <c r="G69" s="13"/>
      <c r="H69" s="13"/>
      <c r="I69" s="13"/>
      <c r="J69" s="13"/>
      <c r="K69" s="13"/>
      <c r="L69" s="13"/>
      <c r="M69" s="13"/>
      <c r="N69" s="13"/>
      <c r="O69" s="15"/>
      <c r="P69" s="36"/>
    </row>
    <row r="70" spans="1:16" ht="14.25" customHeight="1" x14ac:dyDescent="0.3">
      <c r="D70" s="36"/>
      <c r="E70" s="4" t="s">
        <v>52</v>
      </c>
      <c r="F70" s="2"/>
      <c r="G70" s="14"/>
      <c r="H70" s="14"/>
      <c r="I70" s="14"/>
      <c r="J70" s="14"/>
      <c r="K70" s="14"/>
      <c r="L70" s="14"/>
      <c r="M70" s="14"/>
      <c r="N70" s="14"/>
      <c r="O70" s="23"/>
      <c r="P70" s="36"/>
    </row>
    <row r="71" spans="1:16" ht="14.25" customHeight="1" x14ac:dyDescent="0.3">
      <c r="D71" s="36"/>
      <c r="E71" s="5" t="s">
        <v>53</v>
      </c>
      <c r="F71" s="6"/>
      <c r="G71" s="13"/>
      <c r="H71" s="13"/>
      <c r="I71" s="13"/>
      <c r="J71" s="13"/>
      <c r="K71" s="13"/>
      <c r="L71" s="13"/>
      <c r="M71" s="13"/>
      <c r="N71" s="13"/>
      <c r="O71" s="15"/>
      <c r="P71" s="36"/>
    </row>
    <row r="72" spans="1:16" ht="14.25" customHeight="1" x14ac:dyDescent="0.3">
      <c r="D72" s="36"/>
      <c r="E72" s="4" t="s">
        <v>54</v>
      </c>
      <c r="F72" s="2"/>
      <c r="G72" s="14"/>
      <c r="H72" s="14"/>
      <c r="I72" s="14"/>
      <c r="J72" s="14"/>
      <c r="K72" s="14"/>
      <c r="L72" s="14"/>
      <c r="M72" s="14"/>
      <c r="N72" s="14"/>
      <c r="O72" s="23"/>
      <c r="P72" s="36"/>
    </row>
    <row r="73" spans="1:16" ht="14.25" customHeight="1" x14ac:dyDescent="0.3">
      <c r="D73" s="36"/>
      <c r="E73" s="5" t="s">
        <v>55</v>
      </c>
      <c r="F73" s="6"/>
      <c r="G73" s="13"/>
      <c r="H73" s="13"/>
      <c r="I73" s="13"/>
      <c r="J73" s="13"/>
      <c r="K73" s="13"/>
      <c r="L73" s="13"/>
      <c r="M73" s="13"/>
      <c r="N73" s="13"/>
      <c r="O73" s="15"/>
      <c r="P73" s="36"/>
    </row>
    <row r="74" spans="1:16" ht="14.25" customHeight="1" x14ac:dyDescent="0.3">
      <c r="D74" s="36"/>
      <c r="E74" s="4" t="s">
        <v>56</v>
      </c>
      <c r="F74" s="2"/>
      <c r="G74" s="14"/>
      <c r="H74" s="14"/>
      <c r="I74" s="14"/>
      <c r="J74" s="14"/>
      <c r="K74" s="14"/>
      <c r="L74" s="14"/>
      <c r="M74" s="14"/>
      <c r="N74" s="14"/>
      <c r="O74" s="23"/>
      <c r="P74" s="36"/>
    </row>
    <row r="75" spans="1:16" ht="14.25" customHeight="1" x14ac:dyDescent="0.3">
      <c r="D75" s="36"/>
      <c r="E75" s="7" t="s">
        <v>57</v>
      </c>
      <c r="F75" s="8"/>
      <c r="G75" s="15"/>
      <c r="H75" s="15"/>
      <c r="I75" s="15"/>
      <c r="J75" s="15"/>
      <c r="K75" s="15"/>
      <c r="L75" s="15"/>
      <c r="M75" s="15"/>
      <c r="N75" s="15"/>
      <c r="O75" s="15"/>
      <c r="P75" s="36"/>
    </row>
    <row r="76" spans="1:16" ht="29.25" thickBot="1" x14ac:dyDescent="0.35">
      <c r="D76" s="41"/>
      <c r="E76" s="47" t="s">
        <v>58</v>
      </c>
      <c r="F76" s="44">
        <f t="shared" ref="F76:O76" si="6">SUM(F69:F75)</f>
        <v>0</v>
      </c>
      <c r="G76" s="45">
        <f t="shared" si="6"/>
        <v>0</v>
      </c>
      <c r="H76" s="45">
        <f t="shared" si="6"/>
        <v>0</v>
      </c>
      <c r="I76" s="45">
        <f t="shared" si="6"/>
        <v>0</v>
      </c>
      <c r="J76" s="45">
        <f t="shared" si="6"/>
        <v>0</v>
      </c>
      <c r="K76" s="45">
        <f t="shared" si="6"/>
        <v>0</v>
      </c>
      <c r="L76" s="45">
        <f t="shared" si="6"/>
        <v>0</v>
      </c>
      <c r="M76" s="45">
        <f t="shared" si="6"/>
        <v>0</v>
      </c>
      <c r="N76" s="45">
        <f t="shared" si="6"/>
        <v>0</v>
      </c>
      <c r="O76" s="46">
        <f t="shared" si="6"/>
        <v>0</v>
      </c>
      <c r="P76" s="36"/>
    </row>
    <row r="77" spans="1:16" ht="21.95" customHeight="1" x14ac:dyDescent="0.3">
      <c r="A77" s="57" t="s">
        <v>29</v>
      </c>
      <c r="D77" s="41"/>
      <c r="E77" s="10" t="str">
        <f ca="1">TEXT(DATEVALUE(Jūlijs[[#Headers],[Jūlijs]]&amp;" "&amp;YEAR(TODAY())),"mmm.")&amp;"kopā: Pastāvīgās darba stundas"</f>
        <v>jūl.kopā: Pastāvīgās darba stundas</v>
      </c>
      <c r="F77" s="53">
        <f>SUM(Jūlijs[1. nedēļa],Jūlijs[2. nedēļa],Jūlijs[3. nedēļa],Jūlijs[4. nedēļa],Jūlijs[5. nedēļa])</f>
        <v>0</v>
      </c>
      <c r="G77" s="76" t="str">
        <f ca="1">TEXT(DATEVALUE(Jūlijs[[#Headers],[Jūlijs]]&amp;" "&amp;YEAR(TODAY())),"mmm.")&amp;" kopā: Virsstundas"</f>
        <v>jūl. kopā: Virsstundas</v>
      </c>
      <c r="H77" s="76"/>
      <c r="I77" s="54">
        <f>SUM(Jūlijs[Virsstundas],Jūlijs[[Virsstundas ]],Jūlijs[[Virsstundas  ]],Jūlijs[[Virsstundas   ]],Jūlijs[[Virsstundas     ]])</f>
        <v>0</v>
      </c>
      <c r="J77" s="16"/>
      <c r="K77" s="16"/>
      <c r="L77" s="16"/>
      <c r="M77" s="16"/>
      <c r="N77" s="16"/>
      <c r="O77" s="20"/>
      <c r="P77" s="36"/>
    </row>
    <row r="78" spans="1:16" x14ac:dyDescent="0.2">
      <c r="D78" s="36"/>
      <c r="E78" s="36"/>
      <c r="F78" s="36"/>
      <c r="G78" s="69"/>
      <c r="H78" s="69"/>
      <c r="I78" s="69"/>
      <c r="J78" s="69"/>
      <c r="K78" s="69"/>
      <c r="L78" s="69"/>
      <c r="M78" s="69"/>
      <c r="N78" s="69"/>
      <c r="O78" s="69"/>
      <c r="P78" s="36"/>
    </row>
    <row r="79" spans="1:16" s="66" customFormat="1" ht="30" customHeight="1" thickBot="1" x14ac:dyDescent="0.25">
      <c r="A79" s="63" t="s">
        <v>30</v>
      </c>
      <c r="B79" s="64"/>
      <c r="C79" s="64"/>
      <c r="D79" s="65"/>
      <c r="E79" s="48" t="s">
        <v>67</v>
      </c>
      <c r="F79" s="12" t="s">
        <v>73</v>
      </c>
      <c r="G79" s="12" t="s">
        <v>74</v>
      </c>
      <c r="H79" s="12" t="s">
        <v>75</v>
      </c>
      <c r="I79" s="12" t="s">
        <v>77</v>
      </c>
      <c r="J79" s="12" t="s">
        <v>78</v>
      </c>
      <c r="K79" s="12" t="s">
        <v>79</v>
      </c>
      <c r="L79" s="12" t="s">
        <v>80</v>
      </c>
      <c r="M79" s="12" t="s">
        <v>76</v>
      </c>
      <c r="N79" s="12" t="s">
        <v>82</v>
      </c>
      <c r="O79" s="22" t="s">
        <v>81</v>
      </c>
      <c r="P79" s="65"/>
    </row>
    <row r="80" spans="1:16" ht="14.25" customHeight="1" x14ac:dyDescent="0.3">
      <c r="D80" s="36"/>
      <c r="E80" s="5" t="s">
        <v>51</v>
      </c>
      <c r="F80" s="6"/>
      <c r="G80" s="13"/>
      <c r="H80" s="13"/>
      <c r="I80" s="13"/>
      <c r="J80" s="13"/>
      <c r="K80" s="13"/>
      <c r="L80" s="13"/>
      <c r="M80" s="13"/>
      <c r="N80" s="13"/>
      <c r="O80" s="15"/>
      <c r="P80" s="36"/>
    </row>
    <row r="81" spans="1:16" ht="14.25" customHeight="1" x14ac:dyDescent="0.3">
      <c r="D81" s="36"/>
      <c r="E81" s="4" t="s">
        <v>52</v>
      </c>
      <c r="F81" s="2"/>
      <c r="G81" s="14"/>
      <c r="H81" s="14"/>
      <c r="I81" s="14"/>
      <c r="J81" s="14"/>
      <c r="K81" s="14"/>
      <c r="L81" s="14"/>
      <c r="M81" s="14"/>
      <c r="N81" s="14"/>
      <c r="O81" s="23"/>
      <c r="P81" s="36"/>
    </row>
    <row r="82" spans="1:16" ht="14.25" customHeight="1" x14ac:dyDescent="0.3">
      <c r="D82" s="36"/>
      <c r="E82" s="5" t="s">
        <v>53</v>
      </c>
      <c r="F82" s="6"/>
      <c r="G82" s="13"/>
      <c r="H82" s="13"/>
      <c r="I82" s="13"/>
      <c r="J82" s="13"/>
      <c r="K82" s="13"/>
      <c r="L82" s="13"/>
      <c r="M82" s="13"/>
      <c r="N82" s="13"/>
      <c r="O82" s="15"/>
      <c r="P82" s="36"/>
    </row>
    <row r="83" spans="1:16" ht="14.25" customHeight="1" x14ac:dyDescent="0.3">
      <c r="D83" s="36"/>
      <c r="E83" s="4" t="s">
        <v>54</v>
      </c>
      <c r="F83" s="2"/>
      <c r="G83" s="14"/>
      <c r="H83" s="14"/>
      <c r="I83" s="14"/>
      <c r="J83" s="14"/>
      <c r="K83" s="14"/>
      <c r="L83" s="14"/>
      <c r="M83" s="14"/>
      <c r="N83" s="14"/>
      <c r="O83" s="23"/>
      <c r="P83" s="36"/>
    </row>
    <row r="84" spans="1:16" ht="14.25" customHeight="1" x14ac:dyDescent="0.3">
      <c r="D84" s="36"/>
      <c r="E84" s="5" t="s">
        <v>55</v>
      </c>
      <c r="F84" s="6"/>
      <c r="G84" s="13"/>
      <c r="H84" s="13"/>
      <c r="I84" s="13"/>
      <c r="J84" s="13"/>
      <c r="K84" s="13"/>
      <c r="L84" s="13"/>
      <c r="M84" s="13"/>
      <c r="N84" s="13"/>
      <c r="O84" s="15"/>
      <c r="P84" s="36"/>
    </row>
    <row r="85" spans="1:16" ht="14.25" customHeight="1" x14ac:dyDescent="0.3">
      <c r="D85" s="36"/>
      <c r="E85" s="4" t="s">
        <v>56</v>
      </c>
      <c r="F85" s="2"/>
      <c r="G85" s="14"/>
      <c r="H85" s="14"/>
      <c r="I85" s="14"/>
      <c r="J85" s="14"/>
      <c r="K85" s="14"/>
      <c r="L85" s="14"/>
      <c r="M85" s="14"/>
      <c r="N85" s="14"/>
      <c r="O85" s="23"/>
      <c r="P85" s="36"/>
    </row>
    <row r="86" spans="1:16" ht="14.25" customHeight="1" thickBot="1" x14ac:dyDescent="0.35">
      <c r="D86" s="36"/>
      <c r="E86" s="7" t="s">
        <v>57</v>
      </c>
      <c r="F86" s="8"/>
      <c r="G86" s="15"/>
      <c r="H86" s="15"/>
      <c r="I86" s="15"/>
      <c r="J86" s="15"/>
      <c r="K86" s="15"/>
      <c r="L86" s="15"/>
      <c r="M86" s="15"/>
      <c r="N86" s="15"/>
      <c r="O86" s="15"/>
      <c r="P86" s="36"/>
    </row>
    <row r="87" spans="1:16" ht="29.25" thickBot="1" x14ac:dyDescent="0.35">
      <c r="D87" s="36"/>
      <c r="E87" s="61" t="s">
        <v>58</v>
      </c>
      <c r="F87" s="2">
        <f>SUBTOTAL(109,Augusts[1. nedēļa])</f>
        <v>0</v>
      </c>
      <c r="G87" s="2">
        <f>SUBTOTAL(109,Augusts[Virsstundas])</f>
        <v>0</v>
      </c>
      <c r="H87" s="2">
        <f>SUBTOTAL(109,Augusts[2. nedēļa])</f>
        <v>0</v>
      </c>
      <c r="I87" s="2">
        <f>SUBTOTAL(109,Augusts[[Virsstundas ]])</f>
        <v>0</v>
      </c>
      <c r="J87" s="2">
        <f>SUBTOTAL(109,Augusts[3. nedēļa])</f>
        <v>0</v>
      </c>
      <c r="K87" s="2">
        <f>SUBTOTAL(109,Augusts[[Virsstundas   ]])</f>
        <v>0</v>
      </c>
      <c r="L87" s="2">
        <f>SUBTOTAL(109,Augusts[4. nedēļa])</f>
        <v>0</v>
      </c>
      <c r="M87" s="2">
        <f>SUBTOTAL(109,Augusts[[Virsstundas  ]])</f>
        <v>0</v>
      </c>
      <c r="N87" s="2">
        <f>SUBTOTAL(109,Augusts[5. nedēļa])</f>
        <v>0</v>
      </c>
      <c r="O87" s="2">
        <f>SUBTOTAL(109,Augusts[[Virsstundas    ]])</f>
        <v>0</v>
      </c>
      <c r="P87" s="36"/>
    </row>
    <row r="88" spans="1:16" ht="21.95" customHeight="1" x14ac:dyDescent="0.3">
      <c r="A88" s="57" t="s">
        <v>31</v>
      </c>
      <c r="D88" s="41"/>
      <c r="E88" s="10" t="str">
        <f ca="1">TEXT(DATEVALUE(Augusts[[#Headers],[Augusts]]&amp;" "&amp;YEAR(TODAY())),"mmm.")&amp;"kopā: Pastāvīgās darba stundas"</f>
        <v>aug.kopā: Pastāvīgās darba stundas</v>
      </c>
      <c r="F88" s="85">
        <f>SUM(Augusts[1. nedēļa],Augusts[2. nedēļa],Augusts[3. nedēļa],Augusts[4. nedēļa],Augusts[5. nedēļa])</f>
        <v>0</v>
      </c>
      <c r="G88" s="76" t="str">
        <f ca="1">TEXT(DATEVALUE(Augusts[[#Headers],[Augusts]]&amp;" "&amp;YEAR(TODAY())),"mmm.")&amp;" kopā: Virsstundas"</f>
        <v>aug. kopā: Virsstundas</v>
      </c>
      <c r="H88" s="76"/>
      <c r="I88" s="86">
        <f>SUM(Augusts[Virsstundas],Augusts[[Virsstundas ]],Augusts[[Virsstundas   ]],Augusts[[Virsstundas  ]],Augusts[[Virsstundas    ]])</f>
        <v>0</v>
      </c>
      <c r="J88" s="16"/>
      <c r="K88" s="16"/>
      <c r="L88" s="16"/>
      <c r="M88" s="16"/>
      <c r="N88" s="16"/>
      <c r="O88" s="20"/>
      <c r="P88" s="36"/>
    </row>
    <row r="89" spans="1:16" x14ac:dyDescent="0.2">
      <c r="D89" s="36"/>
      <c r="E89" s="36"/>
      <c r="F89" s="36"/>
      <c r="G89" s="69"/>
      <c r="H89" s="69"/>
      <c r="I89" s="69"/>
      <c r="J89" s="69"/>
      <c r="K89" s="69"/>
      <c r="L89" s="69"/>
      <c r="M89" s="69"/>
      <c r="N89" s="69"/>
      <c r="O89" s="69"/>
      <c r="P89" s="36"/>
    </row>
    <row r="90" spans="1:16" s="66" customFormat="1" ht="30" customHeight="1" thickBot="1" x14ac:dyDescent="0.25">
      <c r="A90" s="63" t="s">
        <v>32</v>
      </c>
      <c r="B90" s="64"/>
      <c r="C90" s="64"/>
      <c r="D90" s="65"/>
      <c r="E90" s="48" t="s">
        <v>68</v>
      </c>
      <c r="F90" s="12" t="s">
        <v>73</v>
      </c>
      <c r="G90" s="12" t="s">
        <v>74</v>
      </c>
      <c r="H90" s="12" t="s">
        <v>75</v>
      </c>
      <c r="I90" s="12" t="s">
        <v>77</v>
      </c>
      <c r="J90" s="12" t="s">
        <v>78</v>
      </c>
      <c r="K90" s="12" t="s">
        <v>76</v>
      </c>
      <c r="L90" s="12" t="s">
        <v>80</v>
      </c>
      <c r="M90" s="12" t="s">
        <v>79</v>
      </c>
      <c r="N90" s="12" t="s">
        <v>82</v>
      </c>
      <c r="O90" s="22" t="s">
        <v>81</v>
      </c>
      <c r="P90" s="65"/>
    </row>
    <row r="91" spans="1:16" ht="14.25" customHeight="1" x14ac:dyDescent="0.3">
      <c r="D91" s="36"/>
      <c r="E91" s="5" t="s">
        <v>51</v>
      </c>
      <c r="F91" s="6"/>
      <c r="G91" s="13"/>
      <c r="H91" s="13"/>
      <c r="I91" s="13"/>
      <c r="J91" s="13"/>
      <c r="K91" s="13"/>
      <c r="L91" s="13"/>
      <c r="M91" s="13"/>
      <c r="N91" s="13"/>
      <c r="O91" s="15"/>
      <c r="P91" s="36"/>
    </row>
    <row r="92" spans="1:16" ht="14.25" customHeight="1" x14ac:dyDescent="0.3">
      <c r="D92" s="36"/>
      <c r="E92" s="4" t="s">
        <v>52</v>
      </c>
      <c r="F92" s="2"/>
      <c r="G92" s="14"/>
      <c r="H92" s="14"/>
      <c r="I92" s="14"/>
      <c r="J92" s="14"/>
      <c r="K92" s="14"/>
      <c r="L92" s="14"/>
      <c r="M92" s="14"/>
      <c r="N92" s="14"/>
      <c r="O92" s="23"/>
      <c r="P92" s="36"/>
    </row>
    <row r="93" spans="1:16" ht="14.25" customHeight="1" x14ac:dyDescent="0.3">
      <c r="D93" s="36"/>
      <c r="E93" s="5" t="s">
        <v>53</v>
      </c>
      <c r="F93" s="6"/>
      <c r="G93" s="13"/>
      <c r="H93" s="13"/>
      <c r="I93" s="13"/>
      <c r="J93" s="13"/>
      <c r="K93" s="13"/>
      <c r="L93" s="13"/>
      <c r="M93" s="13"/>
      <c r="N93" s="13"/>
      <c r="O93" s="15"/>
      <c r="P93" s="36"/>
    </row>
    <row r="94" spans="1:16" ht="14.25" customHeight="1" x14ac:dyDescent="0.3">
      <c r="D94" s="36"/>
      <c r="E94" s="4" t="s">
        <v>54</v>
      </c>
      <c r="F94" s="2"/>
      <c r="G94" s="14"/>
      <c r="H94" s="14"/>
      <c r="I94" s="14"/>
      <c r="J94" s="14"/>
      <c r="K94" s="14"/>
      <c r="L94" s="14"/>
      <c r="M94" s="14"/>
      <c r="N94" s="14"/>
      <c r="O94" s="23"/>
      <c r="P94" s="36"/>
    </row>
    <row r="95" spans="1:16" ht="14.25" customHeight="1" x14ac:dyDescent="0.3">
      <c r="D95" s="36"/>
      <c r="E95" s="5" t="s">
        <v>55</v>
      </c>
      <c r="F95" s="6"/>
      <c r="G95" s="13"/>
      <c r="H95" s="13"/>
      <c r="I95" s="13"/>
      <c r="J95" s="13"/>
      <c r="K95" s="13"/>
      <c r="L95" s="13"/>
      <c r="M95" s="13"/>
      <c r="N95" s="13"/>
      <c r="O95" s="15"/>
      <c r="P95" s="36"/>
    </row>
    <row r="96" spans="1:16" ht="14.25" customHeight="1" x14ac:dyDescent="0.3">
      <c r="D96" s="36"/>
      <c r="E96" s="4" t="s">
        <v>56</v>
      </c>
      <c r="F96" s="2"/>
      <c r="G96" s="14"/>
      <c r="H96" s="14"/>
      <c r="I96" s="14"/>
      <c r="J96" s="14"/>
      <c r="K96" s="14"/>
      <c r="L96" s="14"/>
      <c r="M96" s="14"/>
      <c r="N96" s="14"/>
      <c r="O96" s="23"/>
      <c r="P96" s="36"/>
    </row>
    <row r="97" spans="1:16" ht="14.25" customHeight="1" thickBot="1" x14ac:dyDescent="0.35">
      <c r="D97" s="36"/>
      <c r="E97" s="7" t="s">
        <v>57</v>
      </c>
      <c r="F97" s="8"/>
      <c r="G97" s="15"/>
      <c r="H97" s="15"/>
      <c r="I97" s="15"/>
      <c r="J97" s="15"/>
      <c r="K97" s="15"/>
      <c r="L97" s="15"/>
      <c r="M97" s="15"/>
      <c r="N97" s="15"/>
      <c r="O97" s="15"/>
      <c r="P97" s="36"/>
    </row>
    <row r="98" spans="1:16" ht="29.25" thickBot="1" x14ac:dyDescent="0.35">
      <c r="D98" s="36"/>
      <c r="E98" s="61" t="s">
        <v>58</v>
      </c>
      <c r="F98" s="2">
        <f>SUBTOTAL(109,Septembris[1. nedēļa])</f>
        <v>0</v>
      </c>
      <c r="G98" s="2">
        <f>SUBTOTAL(109,Septembris[Virsstundas])</f>
        <v>0</v>
      </c>
      <c r="H98" s="2">
        <f>SUBTOTAL(109,Septembris[2. nedēļa])</f>
        <v>0</v>
      </c>
      <c r="I98" s="2">
        <f>SUBTOTAL(109,Septembris[[Virsstundas ]])</f>
        <v>0</v>
      </c>
      <c r="J98" s="2">
        <f>SUBTOTAL(109,Septembris[3. nedēļa])</f>
        <v>0</v>
      </c>
      <c r="K98" s="2">
        <f>SUBTOTAL(109,Septembris[[Virsstundas  ]])</f>
        <v>0</v>
      </c>
      <c r="L98" s="2">
        <f>SUBTOTAL(109,Septembris[4. nedēļa])</f>
        <v>0</v>
      </c>
      <c r="M98" s="2">
        <f>SUBTOTAL(109,Septembris[[Virsstundas   ]])</f>
        <v>0</v>
      </c>
      <c r="N98" s="2">
        <f>SUBTOTAL(109,Septembris[5. nedēļa])</f>
        <v>0</v>
      </c>
      <c r="O98" s="2">
        <f>SUBTOTAL(109,Septembris[[Virsstundas    ]])</f>
        <v>0</v>
      </c>
      <c r="P98" s="36"/>
    </row>
    <row r="99" spans="1:16" ht="21.95" customHeight="1" x14ac:dyDescent="0.3">
      <c r="A99" s="57" t="s">
        <v>33</v>
      </c>
      <c r="D99" s="41"/>
      <c r="E99" s="10" t="str">
        <f ca="1">TEXT(DATEVALUE(Septembris[[#Headers],[Septembris]]&amp;" "&amp;YEAR(TODAY())),"mmm.")&amp;"kopā: Pastāvīgās darba stundas"</f>
        <v>sept.kopā: Pastāvīgās darba stundas</v>
      </c>
      <c r="F99" s="85">
        <f>SUM(Septembris[1. nedēļa],Septembris[2. nedēļa],Septembris[3. nedēļa],Septembris[4. nedēļa],Septembris[5. nedēļa])</f>
        <v>0</v>
      </c>
      <c r="G99" s="76" t="str">
        <f ca="1">TEXT(DATEVALUE(Septembris[[#Headers],[Septembris]]&amp;" "&amp;YEAR(TODAY())),"mmm.")&amp;" kopā: Virsstundas"</f>
        <v>sept. kopā: Virsstundas</v>
      </c>
      <c r="H99" s="76"/>
      <c r="I99" s="86">
        <f>SUM(Septembris[Virsstundas],Septembris[[Virsstundas ]],Septembris[[Virsstundas  ]],Septembris[[Virsstundas   ]],Septembris[[Virsstundas    ]])</f>
        <v>0</v>
      </c>
      <c r="J99" s="16"/>
      <c r="K99" s="16"/>
      <c r="L99" s="16"/>
      <c r="M99" s="16"/>
      <c r="N99" s="16"/>
      <c r="O99" s="20"/>
      <c r="P99" s="36"/>
    </row>
    <row r="100" spans="1:16" ht="42" customHeight="1" thickBot="1" x14ac:dyDescent="0.25">
      <c r="A100" s="57" t="s">
        <v>34</v>
      </c>
      <c r="D100" s="36"/>
      <c r="E100" s="77" t="s">
        <v>69</v>
      </c>
      <c r="F100" s="78"/>
      <c r="G100" s="78"/>
      <c r="H100" s="78"/>
      <c r="I100" s="78"/>
      <c r="J100" s="78"/>
      <c r="K100" s="78"/>
      <c r="L100" s="78"/>
      <c r="M100" s="78"/>
      <c r="N100" s="78"/>
      <c r="O100" s="79"/>
      <c r="P100" s="36"/>
    </row>
    <row r="101" spans="1:16" ht="30" customHeight="1" thickTop="1" thickBot="1" x14ac:dyDescent="0.25">
      <c r="A101" s="57" t="s">
        <v>35</v>
      </c>
      <c r="D101" s="36"/>
      <c r="E101" s="48" t="s">
        <v>70</v>
      </c>
      <c r="F101" s="1" t="s">
        <v>73</v>
      </c>
      <c r="G101" s="12" t="s">
        <v>74</v>
      </c>
      <c r="H101" s="12" t="s">
        <v>75</v>
      </c>
      <c r="I101" s="12" t="s">
        <v>77</v>
      </c>
      <c r="J101" s="12" t="s">
        <v>78</v>
      </c>
      <c r="K101" s="12" t="s">
        <v>76</v>
      </c>
      <c r="L101" s="12" t="s">
        <v>80</v>
      </c>
      <c r="M101" s="12" t="s">
        <v>79</v>
      </c>
      <c r="N101" s="12" t="s">
        <v>82</v>
      </c>
      <c r="O101" s="22" t="s">
        <v>81</v>
      </c>
      <c r="P101" s="36"/>
    </row>
    <row r="102" spans="1:16" ht="14.25" customHeight="1" x14ac:dyDescent="0.3">
      <c r="D102" s="36"/>
      <c r="E102" s="5" t="s">
        <v>51</v>
      </c>
      <c r="F102" s="6"/>
      <c r="G102" s="13"/>
      <c r="H102" s="13"/>
      <c r="I102" s="13"/>
      <c r="J102" s="13"/>
      <c r="K102" s="13"/>
      <c r="L102" s="13"/>
      <c r="M102" s="13"/>
      <c r="N102" s="13"/>
      <c r="O102" s="15"/>
      <c r="P102" s="36"/>
    </row>
    <row r="103" spans="1:16" ht="14.25" customHeight="1" x14ac:dyDescent="0.3">
      <c r="D103" s="36"/>
      <c r="E103" s="4" t="s">
        <v>52</v>
      </c>
      <c r="F103" s="2"/>
      <c r="G103" s="14"/>
      <c r="H103" s="14"/>
      <c r="I103" s="14"/>
      <c r="J103" s="14"/>
      <c r="K103" s="14"/>
      <c r="L103" s="14"/>
      <c r="M103" s="14"/>
      <c r="N103" s="14"/>
      <c r="O103" s="23"/>
      <c r="P103" s="36"/>
    </row>
    <row r="104" spans="1:16" ht="14.25" customHeight="1" x14ac:dyDescent="0.3">
      <c r="D104" s="36"/>
      <c r="E104" s="5" t="s">
        <v>53</v>
      </c>
      <c r="F104" s="6"/>
      <c r="G104" s="13"/>
      <c r="H104" s="13"/>
      <c r="I104" s="13"/>
      <c r="J104" s="13"/>
      <c r="K104" s="13"/>
      <c r="L104" s="13"/>
      <c r="M104" s="13"/>
      <c r="N104" s="13"/>
      <c r="O104" s="15"/>
      <c r="P104" s="36"/>
    </row>
    <row r="105" spans="1:16" ht="14.25" customHeight="1" x14ac:dyDescent="0.3">
      <c r="D105" s="36"/>
      <c r="E105" s="4" t="s">
        <v>54</v>
      </c>
      <c r="F105" s="2"/>
      <c r="G105" s="14"/>
      <c r="H105" s="14"/>
      <c r="I105" s="14"/>
      <c r="J105" s="14"/>
      <c r="K105" s="14"/>
      <c r="L105" s="14"/>
      <c r="M105" s="14"/>
      <c r="N105" s="14"/>
      <c r="O105" s="23"/>
      <c r="P105" s="36"/>
    </row>
    <row r="106" spans="1:16" ht="14.25" customHeight="1" x14ac:dyDescent="0.3">
      <c r="D106" s="36"/>
      <c r="E106" s="5" t="s">
        <v>55</v>
      </c>
      <c r="F106" s="6"/>
      <c r="G106" s="13"/>
      <c r="H106" s="13"/>
      <c r="I106" s="13"/>
      <c r="J106" s="13"/>
      <c r="K106" s="13"/>
      <c r="L106" s="13"/>
      <c r="M106" s="13"/>
      <c r="N106" s="13"/>
      <c r="O106" s="15"/>
      <c r="P106" s="36"/>
    </row>
    <row r="107" spans="1:16" ht="14.25" customHeight="1" x14ac:dyDescent="0.3">
      <c r="D107" s="36"/>
      <c r="E107" s="4" t="s">
        <v>56</v>
      </c>
      <c r="F107" s="2"/>
      <c r="G107" s="14"/>
      <c r="H107" s="14"/>
      <c r="I107" s="14"/>
      <c r="J107" s="14"/>
      <c r="K107" s="14"/>
      <c r="L107" s="14"/>
      <c r="M107" s="14"/>
      <c r="N107" s="14"/>
      <c r="O107" s="23"/>
      <c r="P107" s="36"/>
    </row>
    <row r="108" spans="1:16" ht="14.25" customHeight="1" thickBot="1" x14ac:dyDescent="0.35">
      <c r="D108" s="36"/>
      <c r="E108" s="7" t="s">
        <v>57</v>
      </c>
      <c r="F108" s="8"/>
      <c r="G108" s="15"/>
      <c r="H108" s="15"/>
      <c r="I108" s="15"/>
      <c r="J108" s="15"/>
      <c r="K108" s="15"/>
      <c r="L108" s="15"/>
      <c r="M108" s="15"/>
      <c r="N108" s="15"/>
      <c r="O108" s="15"/>
      <c r="P108" s="36"/>
    </row>
    <row r="109" spans="1:16" ht="29.25" thickBot="1" x14ac:dyDescent="0.35">
      <c r="D109" s="36"/>
      <c r="E109" s="61" t="s">
        <v>58</v>
      </c>
      <c r="F109" s="2">
        <f>SUBTOTAL(109,Oktobris[1. nedēļa])</f>
        <v>0</v>
      </c>
      <c r="G109" s="2">
        <f>SUBTOTAL(109,Oktobris[Virsstundas])</f>
        <v>0</v>
      </c>
      <c r="H109" s="2">
        <f>SUBTOTAL(109,Oktobris[2. nedēļa])</f>
        <v>0</v>
      </c>
      <c r="I109" s="2">
        <f>SUBTOTAL(109,Oktobris[[Virsstundas ]])</f>
        <v>0</v>
      </c>
      <c r="J109" s="2">
        <f>SUBTOTAL(109,Oktobris[3. nedēļa])</f>
        <v>0</v>
      </c>
      <c r="K109" s="2">
        <f>SUBTOTAL(109,Oktobris[[Virsstundas  ]])</f>
        <v>0</v>
      </c>
      <c r="L109" s="2">
        <f>SUBTOTAL(109,Oktobris[4. nedēļa])</f>
        <v>0</v>
      </c>
      <c r="M109" s="2">
        <f>SUBTOTAL(109,Oktobris[[Virsstundas   ]])</f>
        <v>0</v>
      </c>
      <c r="N109" s="2">
        <f>SUBTOTAL(109,Oktobris[5. nedēļa])</f>
        <v>0</v>
      </c>
      <c r="O109" s="2">
        <f>SUBTOTAL(109,Oktobris[[Virsstundas    ]])</f>
        <v>0</v>
      </c>
      <c r="P109" s="36"/>
    </row>
    <row r="110" spans="1:16" ht="21.95" customHeight="1" x14ac:dyDescent="0.3">
      <c r="A110" s="57" t="s">
        <v>36</v>
      </c>
      <c r="D110" s="41"/>
      <c r="E110" s="10" t="str">
        <f ca="1">TEXT(DATEVALUE(Oktobris[[#Headers],[Oktobris]]&amp;" "&amp;YEAR(TODAY())),"mmm.")&amp;"kopā: Pastāvīgās darba stundas"</f>
        <v>okt.kopā: Pastāvīgās darba stundas</v>
      </c>
      <c r="F110" s="85">
        <f>SUM(Oktobris[1. nedēļa],Oktobris[2. nedēļa],Oktobris[3. nedēļa],Oktobris[4. nedēļa],Oktobris[5. nedēļa])</f>
        <v>0</v>
      </c>
      <c r="G110" s="76" t="str">
        <f ca="1">TEXT(DATEVALUE(Oktobris[[#Headers],[Oktobris]]&amp;" "&amp;YEAR(TODAY())),"mmm.")&amp;" kopā: Virsstundas"</f>
        <v>okt. kopā: Virsstundas</v>
      </c>
      <c r="H110" s="76"/>
      <c r="I110" s="86">
        <f>SUM(Oktobris[Virsstundas],Oktobris[[Virsstundas ]],Oktobris[[Virsstundas  ]],Oktobris[[Virsstundas   ]],Oktobris[[Virsstundas    ]])</f>
        <v>0</v>
      </c>
      <c r="J110" s="16"/>
      <c r="K110" s="16"/>
      <c r="L110" s="16"/>
      <c r="M110" s="16"/>
      <c r="N110" s="16"/>
      <c r="O110" s="20"/>
      <c r="P110" s="36"/>
    </row>
    <row r="111" spans="1:16" x14ac:dyDescent="0.2">
      <c r="D111" s="36"/>
      <c r="E111" s="36"/>
      <c r="F111" s="36"/>
      <c r="G111" s="69"/>
      <c r="H111" s="69"/>
      <c r="I111" s="69"/>
      <c r="J111" s="69"/>
      <c r="K111" s="69"/>
      <c r="L111" s="69"/>
      <c r="M111" s="69"/>
      <c r="N111" s="69"/>
      <c r="O111" s="69"/>
      <c r="P111" s="36"/>
    </row>
    <row r="112" spans="1:16" s="66" customFormat="1" ht="30" customHeight="1" thickBot="1" x14ac:dyDescent="0.25">
      <c r="A112" s="63" t="s">
        <v>37</v>
      </c>
      <c r="B112" s="64"/>
      <c r="C112" s="64"/>
      <c r="D112" s="65"/>
      <c r="E112" s="48" t="s">
        <v>71</v>
      </c>
      <c r="F112" s="12" t="s">
        <v>73</v>
      </c>
      <c r="G112" s="12" t="s">
        <v>74</v>
      </c>
      <c r="H112" s="12" t="s">
        <v>75</v>
      </c>
      <c r="I112" s="12" t="s">
        <v>77</v>
      </c>
      <c r="J112" s="12" t="s">
        <v>78</v>
      </c>
      <c r="K112" s="12" t="s">
        <v>76</v>
      </c>
      <c r="L112" s="12" t="s">
        <v>80</v>
      </c>
      <c r="M112" s="12" t="s">
        <v>81</v>
      </c>
      <c r="N112" s="12" t="s">
        <v>82</v>
      </c>
      <c r="O112" s="22" t="s">
        <v>83</v>
      </c>
      <c r="P112" s="65"/>
    </row>
    <row r="113" spans="1:16" ht="14.25" customHeight="1" x14ac:dyDescent="0.3">
      <c r="D113" s="36"/>
      <c r="E113" s="5" t="s">
        <v>51</v>
      </c>
      <c r="F113" s="6"/>
      <c r="G113" s="13"/>
      <c r="H113" s="13"/>
      <c r="I113" s="13"/>
      <c r="J113" s="13"/>
      <c r="K113" s="13"/>
      <c r="L113" s="13"/>
      <c r="M113" s="13"/>
      <c r="N113" s="13"/>
      <c r="O113" s="15"/>
      <c r="P113" s="36"/>
    </row>
    <row r="114" spans="1:16" ht="14.25" customHeight="1" x14ac:dyDescent="0.3">
      <c r="D114" s="36"/>
      <c r="E114" s="4" t="s">
        <v>52</v>
      </c>
      <c r="F114" s="2"/>
      <c r="G114" s="14"/>
      <c r="H114" s="14"/>
      <c r="I114" s="14"/>
      <c r="J114" s="14"/>
      <c r="K114" s="14"/>
      <c r="L114" s="14"/>
      <c r="M114" s="14"/>
      <c r="N114" s="14"/>
      <c r="O114" s="23"/>
      <c r="P114" s="36"/>
    </row>
    <row r="115" spans="1:16" ht="14.25" customHeight="1" x14ac:dyDescent="0.3">
      <c r="D115" s="36"/>
      <c r="E115" s="5" t="s">
        <v>53</v>
      </c>
      <c r="F115" s="6"/>
      <c r="G115" s="13"/>
      <c r="H115" s="13"/>
      <c r="I115" s="13"/>
      <c r="J115" s="13"/>
      <c r="K115" s="13"/>
      <c r="L115" s="13"/>
      <c r="M115" s="13"/>
      <c r="N115" s="13"/>
      <c r="O115" s="15"/>
      <c r="P115" s="36"/>
    </row>
    <row r="116" spans="1:16" ht="14.25" customHeight="1" x14ac:dyDescent="0.3">
      <c r="D116" s="36"/>
      <c r="E116" s="4" t="s">
        <v>54</v>
      </c>
      <c r="F116" s="11"/>
      <c r="G116" s="17"/>
      <c r="H116" s="17"/>
      <c r="I116" s="17"/>
      <c r="J116" s="17"/>
      <c r="K116" s="17"/>
      <c r="L116" s="17"/>
      <c r="M116" s="17"/>
      <c r="N116" s="17"/>
      <c r="O116" s="62"/>
      <c r="P116" s="36"/>
    </row>
    <row r="117" spans="1:16" ht="14.25" customHeight="1" x14ac:dyDescent="0.3">
      <c r="D117" s="36"/>
      <c r="E117" s="5" t="s">
        <v>55</v>
      </c>
      <c r="F117" s="6"/>
      <c r="G117" s="13"/>
      <c r="H117" s="13"/>
      <c r="I117" s="13"/>
      <c r="J117" s="13"/>
      <c r="K117" s="13"/>
      <c r="L117" s="13"/>
      <c r="M117" s="13"/>
      <c r="N117" s="13"/>
      <c r="O117" s="15"/>
      <c r="P117" s="36"/>
    </row>
    <row r="118" spans="1:16" ht="14.25" customHeight="1" x14ac:dyDescent="0.3">
      <c r="D118" s="36"/>
      <c r="E118" s="4" t="s">
        <v>56</v>
      </c>
      <c r="F118" s="11"/>
      <c r="G118" s="17"/>
      <c r="H118" s="17"/>
      <c r="I118" s="17"/>
      <c r="J118" s="17"/>
      <c r="K118" s="17"/>
      <c r="L118" s="17"/>
      <c r="M118" s="17"/>
      <c r="N118" s="17"/>
      <c r="O118" s="62"/>
      <c r="P118" s="36"/>
    </row>
    <row r="119" spans="1:16" ht="14.25" customHeight="1" thickBot="1" x14ac:dyDescent="0.35">
      <c r="D119" s="36"/>
      <c r="E119" s="7" t="s">
        <v>57</v>
      </c>
      <c r="F119" s="8"/>
      <c r="G119" s="15"/>
      <c r="H119" s="15"/>
      <c r="I119" s="15"/>
      <c r="J119" s="15"/>
      <c r="K119" s="15"/>
      <c r="L119" s="15"/>
      <c r="M119" s="15"/>
      <c r="N119" s="15"/>
      <c r="O119" s="15"/>
      <c r="P119" s="36"/>
    </row>
    <row r="120" spans="1:16" ht="29.25" thickBot="1" x14ac:dyDescent="0.35">
      <c r="D120" s="36"/>
      <c r="E120" s="61" t="s">
        <v>58</v>
      </c>
      <c r="F120" s="2">
        <f>SUBTOTAL(109,Novembris[1. nedēļa])</f>
        <v>0</v>
      </c>
      <c r="G120" s="2">
        <f>SUBTOTAL(109,Novembris[Virsstundas])</f>
        <v>0</v>
      </c>
      <c r="H120" s="2">
        <f>SUBTOTAL(109,Novembris[2. nedēļa])</f>
        <v>0</v>
      </c>
      <c r="I120" s="2">
        <f>SUBTOTAL(109,Novembris[[Virsstundas ]])</f>
        <v>0</v>
      </c>
      <c r="J120" s="2">
        <f>SUBTOTAL(109,Novembris[3. nedēļa])</f>
        <v>0</v>
      </c>
      <c r="K120" s="2">
        <f>SUBTOTAL(109,Novembris[[Virsstundas  ]])</f>
        <v>0</v>
      </c>
      <c r="L120" s="2">
        <f>SUBTOTAL(109,Novembris[4. nedēļa])</f>
        <v>0</v>
      </c>
      <c r="M120" s="2">
        <f>SUBTOTAL(109,Novembris[[Virsstundas    ]])</f>
        <v>0</v>
      </c>
      <c r="N120" s="2">
        <f>SUBTOTAL(109,Novembris[5. nedēļa])</f>
        <v>0</v>
      </c>
      <c r="O120" s="2">
        <f>SUBTOTAL(109,Novembris[[Virsstundas     ]])</f>
        <v>0</v>
      </c>
      <c r="P120" s="36"/>
    </row>
    <row r="121" spans="1:16" ht="21.95" customHeight="1" x14ac:dyDescent="0.3">
      <c r="A121" s="57" t="s">
        <v>38</v>
      </c>
      <c r="D121" s="41"/>
      <c r="E121" s="10" t="str">
        <f ca="1">TEXT(DATEVALUE(Novembris[[#Headers],[Novembris]]&amp;" "&amp;YEAR(TODAY())),"mmm.")&amp;"kopā: Pastāvīgās darba stundas"</f>
        <v>nov.kopā: Pastāvīgās darba stundas</v>
      </c>
      <c r="F121" s="85">
        <f>SUM(Novembris[1. nedēļa],Novembris[2. nedēļa],Novembris[3. nedēļa],Novembris[4. nedēļa],Novembris[5. nedēļa])</f>
        <v>0</v>
      </c>
      <c r="G121" s="76" t="str">
        <f ca="1">TEXT(DATEVALUE(Novembris[[#Headers],[Novembris]]&amp;" "&amp;YEAR(TODAY())),"mmm.")&amp;" kopā: Virsstundas"</f>
        <v>nov. kopā: Virsstundas</v>
      </c>
      <c r="H121" s="76"/>
      <c r="I121" s="86">
        <f>SUM(Novembris[Virsstundas],Novembris[[Virsstundas ]],Novembris[[Virsstundas  ]],Novembris[[Virsstundas    ]],Novembris[[Virsstundas     ]])</f>
        <v>0</v>
      </c>
      <c r="J121" s="16"/>
      <c r="K121" s="16"/>
      <c r="L121" s="16"/>
      <c r="M121" s="16"/>
      <c r="N121" s="16"/>
      <c r="O121" s="20"/>
      <c r="P121" s="36"/>
    </row>
    <row r="122" spans="1:16" x14ac:dyDescent="0.2">
      <c r="D122" s="36"/>
      <c r="E122" s="36"/>
      <c r="F122" s="36"/>
      <c r="G122" s="69"/>
      <c r="H122" s="69"/>
      <c r="I122" s="69"/>
      <c r="J122" s="69"/>
      <c r="K122" s="69"/>
      <c r="L122" s="69"/>
      <c r="M122" s="69"/>
      <c r="N122" s="69"/>
      <c r="O122" s="69"/>
      <c r="P122" s="36"/>
    </row>
    <row r="123" spans="1:16" s="66" customFormat="1" ht="30" customHeight="1" thickBot="1" x14ac:dyDescent="0.25">
      <c r="A123" s="63" t="s">
        <v>39</v>
      </c>
      <c r="B123" s="64"/>
      <c r="C123" s="64"/>
      <c r="D123" s="67"/>
      <c r="E123" s="48" t="s">
        <v>72</v>
      </c>
      <c r="F123" s="12" t="s">
        <v>73</v>
      </c>
      <c r="G123" s="12" t="s">
        <v>74</v>
      </c>
      <c r="H123" s="12" t="s">
        <v>75</v>
      </c>
      <c r="I123" s="12" t="s">
        <v>77</v>
      </c>
      <c r="J123" s="12" t="s">
        <v>78</v>
      </c>
      <c r="K123" s="12" t="s">
        <v>76</v>
      </c>
      <c r="L123" s="12" t="s">
        <v>80</v>
      </c>
      <c r="M123" s="12" t="s">
        <v>79</v>
      </c>
      <c r="N123" s="12" t="s">
        <v>82</v>
      </c>
      <c r="O123" s="22" t="s">
        <v>81</v>
      </c>
      <c r="P123" s="65"/>
    </row>
    <row r="124" spans="1:16" ht="14.25" customHeight="1" x14ac:dyDescent="0.3">
      <c r="D124" s="41"/>
      <c r="E124" s="5" t="s">
        <v>51</v>
      </c>
      <c r="F124" s="6"/>
      <c r="G124" s="13"/>
      <c r="H124" s="13"/>
      <c r="I124" s="13"/>
      <c r="J124" s="13"/>
      <c r="K124" s="13"/>
      <c r="L124" s="13"/>
      <c r="M124" s="13"/>
      <c r="N124" s="13"/>
      <c r="O124" s="15"/>
      <c r="P124" s="36"/>
    </row>
    <row r="125" spans="1:16" ht="14.25" customHeight="1" x14ac:dyDescent="0.3">
      <c r="D125" s="41"/>
      <c r="E125" s="4" t="s">
        <v>52</v>
      </c>
      <c r="F125" s="2"/>
      <c r="G125" s="14"/>
      <c r="H125" s="14"/>
      <c r="I125" s="14"/>
      <c r="J125" s="14"/>
      <c r="K125" s="14"/>
      <c r="L125" s="14"/>
      <c r="M125" s="14"/>
      <c r="N125" s="14"/>
      <c r="O125" s="23"/>
      <c r="P125" s="36"/>
    </row>
    <row r="126" spans="1:16" ht="14.25" customHeight="1" x14ac:dyDescent="0.3">
      <c r="D126" s="41"/>
      <c r="E126" s="5" t="s">
        <v>53</v>
      </c>
      <c r="F126" s="6"/>
      <c r="G126" s="13"/>
      <c r="H126" s="13"/>
      <c r="I126" s="13"/>
      <c r="J126" s="13"/>
      <c r="K126" s="13"/>
      <c r="L126" s="13"/>
      <c r="M126" s="13"/>
      <c r="N126" s="13"/>
      <c r="O126" s="15"/>
      <c r="P126" s="36"/>
    </row>
    <row r="127" spans="1:16" ht="14.25" customHeight="1" x14ac:dyDescent="0.3">
      <c r="E127" s="4" t="s">
        <v>54</v>
      </c>
      <c r="F127" s="2"/>
      <c r="G127" s="14"/>
      <c r="H127" s="14"/>
      <c r="I127" s="14"/>
      <c r="J127" s="14"/>
      <c r="K127" s="14"/>
      <c r="L127" s="14"/>
      <c r="M127" s="14"/>
      <c r="N127" s="14"/>
      <c r="O127" s="23"/>
    </row>
    <row r="128" spans="1:16" ht="14.25" customHeight="1" x14ac:dyDescent="0.3">
      <c r="E128" s="5" t="s">
        <v>55</v>
      </c>
      <c r="F128" s="6"/>
      <c r="G128" s="13"/>
      <c r="H128" s="13"/>
      <c r="I128" s="13"/>
      <c r="J128" s="13"/>
      <c r="K128" s="13"/>
      <c r="L128" s="13"/>
      <c r="M128" s="13"/>
      <c r="N128" s="13"/>
      <c r="O128" s="15"/>
    </row>
    <row r="129" spans="1:15" ht="14.25" customHeight="1" x14ac:dyDescent="0.3">
      <c r="E129" s="4" t="s">
        <v>56</v>
      </c>
      <c r="F129" s="2"/>
      <c r="G129" s="14"/>
      <c r="H129" s="14"/>
      <c r="I129" s="14"/>
      <c r="J129" s="14"/>
      <c r="K129" s="14"/>
      <c r="L129" s="14"/>
      <c r="M129" s="14"/>
      <c r="N129" s="14"/>
      <c r="O129" s="23"/>
    </row>
    <row r="130" spans="1:15" ht="14.25" customHeight="1" thickBot="1" x14ac:dyDescent="0.35">
      <c r="E130" s="7" t="s">
        <v>57</v>
      </c>
      <c r="F130" s="8"/>
      <c r="G130" s="15"/>
      <c r="H130" s="15"/>
      <c r="I130" s="15"/>
      <c r="J130" s="15"/>
      <c r="K130" s="15"/>
      <c r="L130" s="15"/>
      <c r="M130" s="15"/>
      <c r="N130" s="15"/>
      <c r="O130" s="15"/>
    </row>
    <row r="131" spans="1:15" ht="29.25" thickBot="1" x14ac:dyDescent="0.35">
      <c r="E131" s="61" t="s">
        <v>58</v>
      </c>
      <c r="F131" s="2">
        <f>SUBTOTAL(109,Decembris[1. nedēļa])</f>
        <v>0</v>
      </c>
      <c r="G131" s="2">
        <f>SUBTOTAL(109,Decembris[Virsstundas])</f>
        <v>0</v>
      </c>
      <c r="H131" s="2">
        <f>SUBTOTAL(109,Decembris[2. nedēļa])</f>
        <v>0</v>
      </c>
      <c r="I131" s="2">
        <f>SUBTOTAL(109,Decembris[[Virsstundas ]])</f>
        <v>0</v>
      </c>
      <c r="J131" s="2">
        <f>SUBTOTAL(109,Decembris[3. nedēļa])</f>
        <v>0</v>
      </c>
      <c r="K131" s="2">
        <f>SUBTOTAL(109,Decembris[[Virsstundas  ]])</f>
        <v>0</v>
      </c>
      <c r="L131" s="2">
        <f>SUBTOTAL(109,Decembris[4. nedēļa])</f>
        <v>0</v>
      </c>
      <c r="M131" s="2">
        <f>SUBTOTAL(109,Decembris[[Virsstundas   ]])</f>
        <v>0</v>
      </c>
      <c r="N131" s="2">
        <f>SUBTOTAL(109,Decembris[5. nedēļa])</f>
        <v>0</v>
      </c>
      <c r="O131" s="2">
        <f>SUBTOTAL(109,Decembris[[Virsstundas    ]])</f>
        <v>0</v>
      </c>
    </row>
    <row r="132" spans="1:15" ht="21.95" customHeight="1" x14ac:dyDescent="0.3">
      <c r="A132" s="57" t="s">
        <v>40</v>
      </c>
      <c r="E132" s="10" t="str">
        <f ca="1">TEXT(DATEVALUE(Decembris[[#Headers],[Decembris]]&amp;" "&amp;YEAR(TODAY())),"mmm.")&amp;"kopā: Pastāvīgās darba stundas"</f>
        <v>dec.kopā: Pastāvīgās darba stundas</v>
      </c>
      <c r="F132" s="85">
        <f>SUM(Decembris[1. nedēļa],Decembris[2. nedēļa],Decembris[3. nedēļa],Decembris[4. nedēļa],Decembris[5. nedēļa])</f>
        <v>0</v>
      </c>
      <c r="G132" s="76" t="str">
        <f ca="1">TEXT(DATEVALUE(Decembris[[#Headers],[Decembris]]&amp;" "&amp;YEAR(TODAY())),"mmm.")&amp;" kopā: Virsstundas"</f>
        <v>dec. kopā: Virsstundas</v>
      </c>
      <c r="H132" s="76"/>
      <c r="I132" s="86">
        <f>SUM(G124:G130,I124:I130,K124:K130,M124:M130,O124:O130)</f>
        <v>0</v>
      </c>
      <c r="J132" s="16"/>
      <c r="K132" s="16"/>
      <c r="L132" s="16"/>
      <c r="M132" s="16"/>
      <c r="N132" s="16"/>
      <c r="O132" s="20"/>
    </row>
    <row r="133" spans="1:15" x14ac:dyDescent="0.2">
      <c r="E133" s="36"/>
      <c r="F133" s="36"/>
      <c r="G133" s="69"/>
      <c r="H133" s="69"/>
      <c r="I133" s="69"/>
      <c r="J133" s="69"/>
      <c r="K133" s="69"/>
      <c r="L133" s="69"/>
      <c r="M133" s="69"/>
      <c r="N133" s="69"/>
      <c r="O133" s="69"/>
    </row>
  </sheetData>
  <mergeCells count="17">
    <mergeCell ref="G33:H33"/>
    <mergeCell ref="G44:H44"/>
    <mergeCell ref="B1:C1"/>
    <mergeCell ref="G55:H55"/>
    <mergeCell ref="G121:H121"/>
    <mergeCell ref="E1:O1"/>
    <mergeCell ref="E34:O34"/>
    <mergeCell ref="G11:H11"/>
    <mergeCell ref="G22:H22"/>
    <mergeCell ref="G132:H132"/>
    <mergeCell ref="G66:H66"/>
    <mergeCell ref="G77:H77"/>
    <mergeCell ref="G88:H88"/>
    <mergeCell ref="G99:H99"/>
    <mergeCell ref="G110:H110"/>
    <mergeCell ref="E100:O100"/>
    <mergeCell ref="E67:O67"/>
  </mergeCells>
  <printOptions horizontalCentered="1"/>
  <pageMargins left="0.4" right="0.4" top="0.4" bottom="0.5" header="0.3" footer="0.3"/>
  <pageSetup paperSize="9" fitToHeight="0" orientation="landscape" horizontalDpi="4294967293" verticalDpi="200" r:id="rId1"/>
  <headerFooter differentFirst="1">
    <oddFooter>Page &amp;P of &amp;N</oddFooter>
  </headerFooter>
  <ignoredErrors>
    <ignoredError sqref="C11 F132 I132 F121 I121 F11 I11 F22 F33 I33 F44 I44 F55 I55 F66 I66 F77 I77 F88 I88 F99 I99 F110 I110"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Darblapas</vt:lpstr>
      </vt:variant>
      <vt:variant>
        <vt:i4>2</vt:i4>
      </vt:variant>
    </vt:vector>
  </HeadingPairs>
  <TitlesOfParts>
    <vt:vector size="2" baseType="lpstr">
      <vt:lpstr>SĀKUMS</vt:lpstr>
      <vt:lpstr>GADA DARBA LAIKA UZSK. TABULA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2018-05-25T08:57:01Z</dcterms:created>
  <dcterms:modified xsi:type="dcterms:W3CDTF">2018-09-27T12:33:38Z</dcterms:modified>
</cp:coreProperties>
</file>

<file path=docProps/custom.xml><?xml version="1.0" encoding="utf-8"?>
<Properties xmlns="http://schemas.openxmlformats.org/officeDocument/2006/custom-properties" xmlns:vt="http://schemas.openxmlformats.org/officeDocument/2006/docPropsVTypes"/>
</file>