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eli\projects\Office_Online\technicians\PBarborik\templates\LVI_currency_O15\LVI\TP\"/>
    </mc:Choice>
  </mc:AlternateContent>
  <bookViews>
    <workbookView xWindow="240" yWindow="75" windowWidth="20115" windowHeight="7740" tabRatio="717"/>
  </bookViews>
  <sheets>
    <sheet name="Ballītes pārskats" sheetId="4" r:id="rId1"/>
    <sheet name="Viesu saraksts" sheetId="2" r:id="rId2"/>
    <sheet name="Ēdieni un dzērieni" sheetId="1" r:id="rId3"/>
    <sheet name="Citas svarīgas lietas" sheetId="3" r:id="rId4"/>
    <sheet name="Vietu plānojums" sheetId="5" r:id="rId5"/>
  </sheets>
  <definedNames>
    <definedName name="Apstiprinātie_viesi">Dalībnieku_kopsavilkums[[#Totals],[Kopā apstiprinājuši ierašanos]]</definedName>
    <definedName name="Bērnu_kopskaits">'Ballītes pārskats'!$E$10</definedName>
    <definedName name="_xlnm.Print_Area" localSheetId="4">'Vietu plānojums'!$A$1:$AH$44</definedName>
    <definedName name="Neatbildējušie_uzaicinātie">COUNTIF(Viesu_tabula[VAI IERADĪSIES?],"&lt;&gt;"&amp;"*")</definedName>
    <definedName name="Pieaugušo_kopskaits">'Ballītes pārskats'!$E$9</definedName>
    <definedName name="PNP_izmaksas_vienam_viesim">(Tabula_1_budžets[[#Totals],[Vērtība]]+Tabula_2_budžets[[#Totals],[Vērtība]]+Tabula_3_budžets[[#Totals],[Vērtība]])/Dalībnieku_kopsavilkums[[#Totals],[Kopā apstiprinājuši ierašanos]]</definedName>
    <definedName name="Tabula_1_virsraksts">'Citas svarīgas lietas'!$B$6</definedName>
    <definedName name="Tabula_2_virsraksts">'Citas svarīgas lietas'!$B$17</definedName>
    <definedName name="Tabula_3_virsraksts">'Citas svarīgas lietas'!$B$25</definedName>
  </definedNames>
  <calcPr calcId="152511" calcMode="manual"/>
</workbook>
</file>

<file path=xl/calcChain.xml><?xml version="1.0" encoding="utf-8"?>
<calcChain xmlns="http://schemas.openxmlformats.org/spreadsheetml/2006/main">
  <c r="G11" i="4" l="1"/>
  <c r="F11" i="4"/>
  <c r="T36" i="5" l="1"/>
  <c r="H6" i="4" l="1"/>
  <c r="U42" i="5" l="1"/>
  <c r="U41" i="5"/>
  <c r="U40" i="5"/>
  <c r="U39" i="5"/>
  <c r="U38" i="5"/>
  <c r="E10" i="4" l="1"/>
  <c r="E9" i="4"/>
  <c r="E21" i="4" l="1"/>
  <c r="E20" i="4"/>
  <c r="E19" i="4"/>
  <c r="E18" i="4"/>
  <c r="E22" i="4" l="1"/>
  <c r="C30" i="3"/>
  <c r="G21" i="4" s="1"/>
  <c r="H21" i="4" s="1"/>
  <c r="C22" i="3"/>
  <c r="G20" i="4" s="1"/>
  <c r="H20" i="4" s="1"/>
  <c r="C14" i="3"/>
  <c r="G19" i="4" s="1"/>
  <c r="H19" i="4" s="1"/>
  <c r="E25" i="1"/>
  <c r="D25" i="1"/>
  <c r="C25" i="1"/>
  <c r="G18" i="4" s="1"/>
  <c r="L22" i="2"/>
  <c r="L21" i="2"/>
  <c r="L20" i="2"/>
  <c r="L19" i="2"/>
  <c r="L18" i="2"/>
  <c r="L17" i="2"/>
  <c r="L16" i="2"/>
  <c r="L15" i="2"/>
  <c r="L14" i="2"/>
  <c r="L13" i="2"/>
  <c r="L12" i="2"/>
  <c r="L11" i="2"/>
  <c r="L10" i="2"/>
  <c r="L9" i="2"/>
  <c r="L8" i="2"/>
  <c r="F22" i="4"/>
  <c r="D21" i="4"/>
  <c r="D20" i="4"/>
  <c r="D19" i="4"/>
  <c r="F16" i="1" l="1"/>
  <c r="G16" i="1" s="1"/>
  <c r="F18" i="1"/>
  <c r="G18" i="1" s="1"/>
  <c r="F17" i="1"/>
  <c r="G17" i="1" s="1"/>
  <c r="E11" i="4"/>
  <c r="G9" i="4" s="1"/>
  <c r="G22" i="4"/>
  <c r="H18" i="4"/>
  <c r="F7" i="1"/>
  <c r="G7" i="1" s="1"/>
  <c r="F8" i="1"/>
  <c r="G8" i="1" s="1"/>
  <c r="F9" i="1"/>
  <c r="G9" i="1" s="1"/>
  <c r="F10" i="1"/>
  <c r="G10" i="1" s="1"/>
  <c r="F11" i="1"/>
  <c r="G11" i="1" s="1"/>
  <c r="F12" i="1"/>
  <c r="G12" i="1" s="1"/>
  <c r="F13" i="1"/>
  <c r="G13" i="1" s="1"/>
  <c r="F14" i="1"/>
  <c r="G14" i="1" s="1"/>
  <c r="F15" i="1"/>
  <c r="G15" i="1" s="1"/>
  <c r="F19" i="1"/>
  <c r="G19" i="1" s="1"/>
  <c r="F20" i="1"/>
  <c r="G20" i="1" s="1"/>
  <c r="F21" i="1"/>
  <c r="G21" i="1" s="1"/>
  <c r="F22" i="1"/>
  <c r="G22" i="1" s="1"/>
  <c r="F23" i="1"/>
  <c r="G23" i="1" s="1"/>
  <c r="F24" i="1"/>
  <c r="G24" i="1" s="1"/>
  <c r="G10" i="4" l="1"/>
  <c r="H18" i="1"/>
  <c r="I18" i="1"/>
  <c r="I17" i="1"/>
  <c r="H17" i="1"/>
  <c r="I16" i="1"/>
  <c r="H16" i="1"/>
  <c r="I21" i="1"/>
  <c r="H21" i="1"/>
  <c r="I19" i="1"/>
  <c r="H19" i="1"/>
  <c r="I14" i="1"/>
  <c r="H14" i="1"/>
  <c r="I12" i="1"/>
  <c r="H12" i="1"/>
  <c r="I10" i="1"/>
  <c r="H10" i="1"/>
  <c r="I8" i="1"/>
  <c r="H8" i="1"/>
  <c r="I22" i="1"/>
  <c r="H22" i="1"/>
  <c r="I20" i="1"/>
  <c r="H20" i="1"/>
  <c r="I15" i="1"/>
  <c r="H15" i="1"/>
  <c r="I13" i="1"/>
  <c r="H13" i="1"/>
  <c r="I11" i="1"/>
  <c r="H11" i="1"/>
  <c r="I9" i="1"/>
  <c r="H9" i="1"/>
  <c r="I7" i="1"/>
  <c r="H7" i="1"/>
  <c r="H23" i="1"/>
  <c r="I23" i="1"/>
  <c r="I24" i="1"/>
  <c r="H24" i="1"/>
  <c r="H22" i="4"/>
  <c r="F25" i="1"/>
  <c r="I25" i="1" l="1"/>
  <c r="F9" i="4" s="1"/>
  <c r="G25" i="1"/>
  <c r="H25" i="1"/>
  <c r="F10" i="4" s="1"/>
  <c r="H10" i="4" s="1"/>
  <c r="H9" i="4" l="1"/>
  <c r="H11" i="4" l="1"/>
</calcChain>
</file>

<file path=xl/sharedStrings.xml><?xml version="1.0" encoding="utf-8"?>
<sst xmlns="http://schemas.openxmlformats.org/spreadsheetml/2006/main" count="253" uniqueCount="215">
  <si>
    <t>Bērni</t>
  </si>
  <si>
    <t>Pieaugušie</t>
  </si>
  <si>
    <t>Kopā</t>
  </si>
  <si>
    <t>Pudiņa trauciņi</t>
  </si>
  <si>
    <t>Jā</t>
  </si>
  <si>
    <t>Nē</t>
  </si>
  <si>
    <t>Pildītas sēnes</t>
  </si>
  <si>
    <t>Piezīmes</t>
  </si>
  <si>
    <t>Rotājumi</t>
  </si>
  <si>
    <t>Baloni</t>
  </si>
  <si>
    <t>Vērtība</t>
  </si>
  <si>
    <t>Nopirkts</t>
  </si>
  <si>
    <t>Maizītes</t>
  </si>
  <si>
    <t>Šampinjoni pildīti ar sieru un desu</t>
  </si>
  <si>
    <t>Galda rotājumi</t>
  </si>
  <si>
    <t>Citi</t>
  </si>
  <si>
    <t>Fotogrāfs</t>
  </si>
  <si>
    <t>Ielūgumi</t>
  </si>
  <si>
    <t>Pastmarkas</t>
  </si>
  <si>
    <t>Noma</t>
  </si>
  <si>
    <t>2 stundas (no plkst. 14:00 līdz 16:00)</t>
  </si>
  <si>
    <t>Stikla vāzes</t>
  </si>
  <si>
    <t>Galdauti</t>
  </si>
  <si>
    <t>Galdi un krēsli</t>
  </si>
  <si>
    <t>Telpas/zāles noma</t>
  </si>
  <si>
    <t>Kopā 10</t>
  </si>
  <si>
    <t>Aizņemšos no Ilzes</t>
  </si>
  <si>
    <t>Vīns</t>
  </si>
  <si>
    <t>2 litru pudeles</t>
  </si>
  <si>
    <t>Sulas kārbas</t>
  </si>
  <si>
    <t>Dzērienu salvetes</t>
  </si>
  <si>
    <t>Pusdienu salvetes</t>
  </si>
  <si>
    <t>Galda piederumi</t>
  </si>
  <si>
    <t>Hēlija balons</t>
  </si>
  <si>
    <t>Ballītes atšķirības zīmes</t>
  </si>
  <si>
    <t>Torte</t>
  </si>
  <si>
    <t>1. ģimene</t>
  </si>
  <si>
    <t>2. ģimene</t>
  </si>
  <si>
    <t>3. ģimene</t>
  </si>
  <si>
    <t>4. ģimene</t>
  </si>
  <si>
    <t>5. ģimene</t>
  </si>
  <si>
    <t>6. ģimene</t>
  </si>
  <si>
    <t>7. ģimene</t>
  </si>
  <si>
    <t>8. ģimene</t>
  </si>
  <si>
    <t>9. ģimene</t>
  </si>
  <si>
    <t>10. ģimene</t>
  </si>
  <si>
    <t>11. ģimene</t>
  </si>
  <si>
    <t>12. ģimene</t>
  </si>
  <si>
    <t>13. ģimene</t>
  </si>
  <si>
    <t>14. ģimene</t>
  </si>
  <si>
    <t>15. ģimene</t>
  </si>
  <si>
    <t>Vistu spārniņi</t>
  </si>
  <si>
    <t>Pastēte</t>
  </si>
  <si>
    <t>Biezpiena bumbiņas</t>
  </si>
  <si>
    <t>Saldējums</t>
  </si>
  <si>
    <t>Dažādi dārzeņi</t>
  </si>
  <si>
    <t>Jāpagatavo iepriekšējā vakarā</t>
  </si>
  <si>
    <t>Kraukšķmaizītes ar sieru</t>
  </si>
  <si>
    <t>1. adrese</t>
  </si>
  <si>
    <t>2. adrese</t>
  </si>
  <si>
    <t>3. adrese</t>
  </si>
  <si>
    <t>4. adrese</t>
  </si>
  <si>
    <t>5. adrese</t>
  </si>
  <si>
    <t>6. adrese</t>
  </si>
  <si>
    <t>7. adrese</t>
  </si>
  <si>
    <t>8. adrese</t>
  </si>
  <si>
    <t>9. adrese</t>
  </si>
  <si>
    <t>10. adrese</t>
  </si>
  <si>
    <t>11. adrese</t>
  </si>
  <si>
    <t>12. adrese</t>
  </si>
  <si>
    <t>13. adrese</t>
  </si>
  <si>
    <t>14. adrese</t>
  </si>
  <si>
    <t>15. adrese</t>
  </si>
  <si>
    <t>1. pilsēta</t>
  </si>
  <si>
    <t>2. pilsēta</t>
  </si>
  <si>
    <t>3. pilsēta</t>
  </si>
  <si>
    <t>4. pilsēta</t>
  </si>
  <si>
    <t>5. pilsēta</t>
  </si>
  <si>
    <t>6. pilsēta</t>
  </si>
  <si>
    <t>7. pilsēta</t>
  </si>
  <si>
    <t>8. pilsēta</t>
  </si>
  <si>
    <t>9. pilsēta</t>
  </si>
  <si>
    <t>10. pilsēta</t>
  </si>
  <si>
    <t>11. pilsēta</t>
  </si>
  <si>
    <t>12. pilsēta</t>
  </si>
  <si>
    <t>13. pilsēta</t>
  </si>
  <si>
    <t>14. pilsēta</t>
  </si>
  <si>
    <t>15. pilsēta</t>
  </si>
  <si>
    <t>1. novads</t>
  </si>
  <si>
    <t>2. novads</t>
  </si>
  <si>
    <t>3. novads</t>
  </si>
  <si>
    <t>4. novads</t>
  </si>
  <si>
    <t>5. novads</t>
  </si>
  <si>
    <t>6. novads</t>
  </si>
  <si>
    <t>7. novads</t>
  </si>
  <si>
    <t>8. novads</t>
  </si>
  <si>
    <t>9. novads</t>
  </si>
  <si>
    <t>10. novads</t>
  </si>
  <si>
    <t>11. novads</t>
  </si>
  <si>
    <t>12. novads</t>
  </si>
  <si>
    <t>13. novads</t>
  </si>
  <si>
    <t>14. novads</t>
  </si>
  <si>
    <t>15. novads</t>
  </si>
  <si>
    <t>1. e-pasta adrese</t>
  </si>
  <si>
    <t>1. pasta indekss</t>
  </si>
  <si>
    <t>1. tālrunis</t>
  </si>
  <si>
    <t>2. pasta indekss</t>
  </si>
  <si>
    <t>3. pasta indekss</t>
  </si>
  <si>
    <t>4. pasta indekss</t>
  </si>
  <si>
    <t>5. pasta indekss</t>
  </si>
  <si>
    <t>6. pasta indekss</t>
  </si>
  <si>
    <t>7. pasta indekss</t>
  </si>
  <si>
    <t>8. pasta indekss</t>
  </si>
  <si>
    <t>9. pasta indekss</t>
  </si>
  <si>
    <t>10. pasta indekss</t>
  </si>
  <si>
    <t>11. pasta indekss</t>
  </si>
  <si>
    <t>12. pasta indekss</t>
  </si>
  <si>
    <t>13. pasta indekss</t>
  </si>
  <si>
    <t>14. pasta indekss</t>
  </si>
  <si>
    <t>15. pasta indekss</t>
  </si>
  <si>
    <t>2. e-pasta adrese</t>
  </si>
  <si>
    <t>3. e-pasta adrese</t>
  </si>
  <si>
    <t>4. e-pasta adrese</t>
  </si>
  <si>
    <t>5. e-pasta adrese</t>
  </si>
  <si>
    <t>6. e-pasta adrese</t>
  </si>
  <si>
    <t>7. e-pasta adrese</t>
  </si>
  <si>
    <t>8. e-pasta adrese</t>
  </si>
  <si>
    <t>9. e-pasta adrese</t>
  </si>
  <si>
    <t>10. e-pasta adrese</t>
  </si>
  <si>
    <t>11. e-pasta adrese</t>
  </si>
  <si>
    <t>12. e-pasta adrese</t>
  </si>
  <si>
    <t>13. e-pasta adrese</t>
  </si>
  <si>
    <t>14. e-pasta adrese</t>
  </si>
  <si>
    <t>15. e-pasta adrese</t>
  </si>
  <si>
    <t>2. tālrunis</t>
  </si>
  <si>
    <t>3. tālrunis</t>
  </si>
  <si>
    <t>4. tālrunis</t>
  </si>
  <si>
    <t>5. tālrunis</t>
  </si>
  <si>
    <t>6. tālrunis</t>
  </si>
  <si>
    <t>7. tālrunis</t>
  </si>
  <si>
    <t>8. tālrunis</t>
  </si>
  <si>
    <t>9. tālrunis</t>
  </si>
  <si>
    <t>10. tālrunis</t>
  </si>
  <si>
    <t>11. tālrunis</t>
  </si>
  <si>
    <t>12. tālrunis</t>
  </si>
  <si>
    <t>13. tālrunis</t>
  </si>
  <si>
    <t>14. tālrunis</t>
  </si>
  <si>
    <t>15. tālrunis</t>
  </si>
  <si>
    <t xml:space="preserve">Tomāti un baziliks </t>
  </si>
  <si>
    <t>Jānopērk vietējā gaļas veikalā</t>
  </si>
  <si>
    <t>Jāpasūta beķerejā</t>
  </si>
  <si>
    <t>Stikla trauki</t>
  </si>
  <si>
    <t>*1 rūts = apm. 1 kvafrātpēda</t>
  </si>
  <si>
    <t>Vietu plānojums</t>
  </si>
  <si>
    <t>(Vēlamais attālums starp galdiem: 42 collas)</t>
  </si>
  <si>
    <t>Kopā apstiprinājuši ierašanos</t>
  </si>
  <si>
    <t>Limonādes</t>
  </si>
  <si>
    <t>Ēdieni un dzērieni</t>
  </si>
  <si>
    <t>Ievadiet izmaksas un aprēķinātās porcijas, lai automātiski aprēķinātu kopējo gabalu skaitu un porcijas izmaksas, pamatojoties uz kopējo dalībnieku skaitu.</t>
  </si>
  <si>
    <t>Iekļauts zāles īrē</t>
  </si>
  <si>
    <t>No plkst. 14:00 līdz 16:00</t>
  </si>
  <si>
    <t>Vecāsmammas 75. dzimšanas diena</t>
  </si>
  <si>
    <t>Ēdieni</t>
  </si>
  <si>
    <t>Žāvēts lasis</t>
  </si>
  <si>
    <t>Baranciņas</t>
  </si>
  <si>
    <t>Kausētais siers</t>
  </si>
  <si>
    <t>Kaperi</t>
  </si>
  <si>
    <t>4 maisiņi, dažādas</t>
  </si>
  <si>
    <t>3 skārdenes</t>
  </si>
  <si>
    <t>2 lielās kārbas</t>
  </si>
  <si>
    <t>Dažādi: kausētais siers, pikantais siers ar riekstiem</t>
  </si>
  <si>
    <t>Krekeri</t>
  </si>
  <si>
    <t>Dažādi</t>
  </si>
  <si>
    <t>Ābolu un gaišo vīnogu</t>
  </si>
  <si>
    <t>Jānopērk iepakotie trauciņi: vaniļas un šokolādes</t>
  </si>
  <si>
    <t>Burkānu stienīši, selerija, brokoļi, puķkāposti, sarkanā un zaļā paprika</t>
  </si>
  <si>
    <t>Varat izmantot jebkuru no šiem galdu izkārtojumiem:</t>
  </si>
  <si>
    <t>Krustmātes Indras māja</t>
  </si>
  <si>
    <t>Aprīkojums un piederumi</t>
  </si>
  <si>
    <t>Ballītes pārskats</t>
  </si>
  <si>
    <t>NOTIKUMS</t>
  </si>
  <si>
    <t>DATUMS</t>
  </si>
  <si>
    <t>LAIKS</t>
  </si>
  <si>
    <t>VIETA</t>
  </si>
  <si>
    <t>KOPSAVILKUMS PAR VIESIEM</t>
  </si>
  <si>
    <t>BUDŽETA KOPSAVILKUMS</t>
  </si>
  <si>
    <t>POZĪCIJA</t>
  </si>
  <si>
    <t>SKAITS</t>
  </si>
  <si>
    <t>BUDŽETA SUMMA</t>
  </si>
  <si>
    <t>KOPĒJĀS IZMAKSAS</t>
  </si>
  <si>
    <t>STARPĪBA</t>
  </si>
  <si>
    <t>Viesi, kas apstiprinājuši ierašanos</t>
  </si>
  <si>
    <t>PĀRSKATS PAR IERAŠANOS</t>
  </si>
  <si>
    <t>IZMAKSAS UZ VIESI</t>
  </si>
  <si>
    <t>Viesu saraksts</t>
  </si>
  <si>
    <t>Citas svarīgas lietas</t>
  </si>
  <si>
    <t>VĀRDS, UZVĀRDS</t>
  </si>
  <si>
    <t>ADRESE</t>
  </si>
  <si>
    <t>PILSĒTA</t>
  </si>
  <si>
    <t>NOVADS</t>
  </si>
  <si>
    <t>PASTA INDEKSS</t>
  </si>
  <si>
    <t>TĀLRUNIS</t>
  </si>
  <si>
    <t>E-PASTS</t>
  </si>
  <si>
    <t>VAI IERADĪSIES?</t>
  </si>
  <si>
    <t>BĒRNI</t>
  </si>
  <si>
    <t>PIEAUGUŠIE</t>
  </si>
  <si>
    <t>KOPĀ</t>
  </si>
  <si>
    <t>BĒRNA PORCIJA</t>
  </si>
  <si>
    <t>PIEAUGUŠĀ PORCIJA</t>
  </si>
  <si>
    <t>PORCIJAS KOPĀ</t>
  </si>
  <si>
    <t>PORCIJAS IZMAKSAS</t>
  </si>
  <si>
    <t>IZMAKSAS UZ BĒRNU</t>
  </si>
  <si>
    <t>IZMAKSAS UZ PIEAUGUŠO</t>
  </si>
  <si>
    <t>PIEZĪMES</t>
  </si>
  <si>
    <t>ĒDIENA VAI DZĒRIENA POZĪCIJA1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</si>
</sst>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
    <numFmt numFmtId="165" formatCode="[&lt;=9999999]###\-####;\(###\)\ ###\-####"/>
    <numFmt numFmtId="166" formatCode="yyyy/\ &quot;gada&quot;\ d/\ mmmm"/>
    <numFmt numFmtId="167" formatCode="[$€-2]\ #,##0.00"/>
    <numFmt numFmtId="168" formatCode="#,##0.00\ [$€-1]"/>
  </numFmts>
  <fonts count="26" x14ac:knownFonts="1">
    <font>
      <sz val="12"/>
      <color theme="1" tint="0.24994659260841701"/>
      <name val="Calibri"/>
      <family val="2"/>
      <scheme val="minor"/>
    </font>
    <font>
      <b/>
      <sz val="11"/>
      <color theme="3"/>
      <name val="Calibri"/>
      <family val="2"/>
      <scheme val="minor"/>
    </font>
    <font>
      <b/>
      <sz val="11"/>
      <color theme="0"/>
      <name val="Calibri"/>
      <family val="2"/>
      <scheme val="minor"/>
    </font>
    <font>
      <sz val="10"/>
      <color theme="1"/>
      <name val="Calibri"/>
      <family val="2"/>
      <scheme val="minor"/>
    </font>
    <font>
      <i/>
      <sz val="10"/>
      <color theme="1"/>
      <name val="Calibri"/>
      <family val="2"/>
      <scheme val="minor"/>
    </font>
    <font>
      <b/>
      <sz val="12"/>
      <color theme="3"/>
      <name val="Garamond"/>
      <family val="2"/>
      <scheme val="major"/>
    </font>
    <font>
      <sz val="10"/>
      <name val="Calibri"/>
      <family val="2"/>
      <scheme val="minor"/>
    </font>
    <font>
      <sz val="10"/>
      <name val="MS Sans Serif"/>
      <family val="2"/>
    </font>
    <font>
      <sz val="8"/>
      <name val="Calibri"/>
      <family val="2"/>
      <scheme val="minor"/>
    </font>
    <font>
      <i/>
      <sz val="10"/>
      <name val="Calibri"/>
      <family val="2"/>
      <scheme val="minor"/>
    </font>
    <font>
      <sz val="10"/>
      <color indexed="63"/>
      <name val="Calibri"/>
      <family val="2"/>
      <scheme val="minor"/>
    </font>
    <font>
      <b/>
      <sz val="28"/>
      <color theme="1" tint="0.34998626667073579"/>
      <name val="Calibri"/>
      <family val="2"/>
      <scheme val="minor"/>
    </font>
    <font>
      <sz val="11"/>
      <name val="Calibri"/>
      <family val="2"/>
      <scheme val="minor"/>
    </font>
    <font>
      <sz val="10"/>
      <color rgb="FF000000"/>
      <name val="Calibri"/>
      <family val="2"/>
      <scheme val="minor"/>
    </font>
    <font>
      <b/>
      <sz val="10"/>
      <color theme="0"/>
      <name val="Calibri"/>
      <family val="2"/>
      <scheme val="minor"/>
    </font>
    <font>
      <sz val="10"/>
      <color theme="4" tint="-0.499984740745262"/>
      <name val="Garamond"/>
      <family val="5"/>
      <scheme val="major"/>
    </font>
    <font>
      <b/>
      <sz val="12"/>
      <color theme="0"/>
      <name val="Calibri"/>
      <family val="2"/>
      <scheme val="minor"/>
    </font>
    <font>
      <b/>
      <sz val="16"/>
      <color theme="1" tint="0.24994659260841701"/>
      <name val="Garamond"/>
      <family val="1"/>
      <scheme val="major"/>
    </font>
    <font>
      <b/>
      <sz val="16"/>
      <color theme="1" tint="0.24994659260841701"/>
      <name val="Garamond"/>
      <family val="5"/>
      <scheme val="major"/>
    </font>
    <font>
      <b/>
      <sz val="16"/>
      <color theme="4"/>
      <name val="Garamond"/>
      <family val="1"/>
      <scheme val="major"/>
    </font>
    <font>
      <b/>
      <sz val="36"/>
      <color theme="0"/>
      <name val="Garamond"/>
      <family val="2"/>
      <scheme val="major"/>
    </font>
    <font>
      <b/>
      <sz val="36"/>
      <color theme="1" tint="0.249977111117893"/>
      <name val="Garamond"/>
      <family val="2"/>
      <scheme val="major"/>
    </font>
    <font>
      <b/>
      <i/>
      <strike/>
      <condense/>
      <extend/>
      <outline/>
      <shadow/>
      <sz val="12"/>
      <color theme="1" tint="0.24994659260841701"/>
      <name val="Calibri"/>
      <family val="2"/>
      <charset val="186"/>
      <scheme val="minor"/>
    </font>
    <font>
      <sz val="12"/>
      <color theme="1" tint="0.24994659260841701"/>
      <name val="Calibri"/>
      <family val="2"/>
      <charset val="186"/>
      <scheme val="minor"/>
    </font>
    <font>
      <b/>
      <i/>
      <strike/>
      <condense/>
      <extend/>
      <outline/>
      <shadow/>
      <sz val="10"/>
      <color theme="3"/>
      <name val="Calibri"/>
      <family val="2"/>
      <charset val="186"/>
      <scheme val="minor"/>
    </font>
    <font>
      <sz val="12"/>
      <name val="Calibri"/>
      <family val="2"/>
      <scheme val="minor"/>
    </font>
  </fonts>
  <fills count="7">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499984740745262"/>
        <bgColor indexed="64"/>
      </patternFill>
    </fill>
    <fill>
      <patternFill patternType="solid">
        <fgColor theme="1"/>
        <bgColor indexed="64"/>
      </patternFill>
    </fill>
    <fill>
      <patternFill patternType="solid">
        <fgColor theme="4"/>
        <bgColor indexed="64"/>
      </patternFill>
    </fill>
  </fills>
  <borders count="15">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3" tint="0.39994506668294322"/>
      </right>
      <top/>
      <bottom/>
      <diagonal/>
    </border>
    <border>
      <left style="thin">
        <color theme="3" tint="0.39994506668294322"/>
      </left>
      <right/>
      <top/>
      <bottom/>
      <diagonal/>
    </border>
    <border>
      <left/>
      <right/>
      <top style="thin">
        <color theme="3" tint="0.39994506668294322"/>
      </top>
      <bottom style="thin">
        <color theme="3" tint="0.39994506668294322"/>
      </bottom>
      <diagonal/>
    </border>
    <border>
      <left/>
      <right/>
      <top style="thin">
        <color indexed="44"/>
      </top>
      <bottom/>
      <diagonal/>
    </border>
    <border>
      <left/>
      <right/>
      <top/>
      <bottom style="thin">
        <color theme="3" tint="0.39994506668294322"/>
      </bottom>
      <diagonal/>
    </border>
    <border>
      <left style="thin">
        <color theme="3" tint="0.39994506668294322"/>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39994506668294322"/>
      </left>
      <right style="thin">
        <color theme="3" tint="0.39994506668294322"/>
      </right>
      <top/>
      <bottom/>
      <diagonal/>
    </border>
  </borders>
  <cellStyleXfs count="11">
    <xf numFmtId="0" fontId="0" fillId="0" borderId="0">
      <alignment vertical="center"/>
    </xf>
    <xf numFmtId="0" fontId="20" fillId="5" borderId="0" applyNumberFormat="0" applyBorder="0" applyAlignment="0" applyProtection="0"/>
    <xf numFmtId="0" fontId="6" fillId="0" borderId="0"/>
    <xf numFmtId="0" fontId="7" fillId="0" borderId="0"/>
    <xf numFmtId="0" fontId="10" fillId="3" borderId="0" applyNumberFormat="0" applyBorder="0" applyAlignment="0" applyProtection="0"/>
    <xf numFmtId="0" fontId="2" fillId="2" borderId="1" applyNumberFormat="0" applyAlignment="0" applyProtection="0"/>
    <xf numFmtId="0" fontId="11" fillId="0" borderId="0" applyNumberFormat="0" applyFill="0" applyAlignment="0" applyProtection="0"/>
    <xf numFmtId="0" fontId="12" fillId="0" borderId="0"/>
    <xf numFmtId="0" fontId="18" fillId="0" borderId="0" applyNumberFormat="0" applyFill="0" applyBorder="0" applyProtection="0">
      <alignment horizontal="left" vertical="center"/>
    </xf>
    <xf numFmtId="0" fontId="19" fillId="0" borderId="0" applyNumberFormat="0" applyFill="0" applyBorder="0" applyProtection="0">
      <alignment horizontal="left"/>
    </xf>
    <xf numFmtId="0" fontId="17" fillId="0" borderId="0" applyNumberFormat="0" applyFill="0" applyBorder="0" applyAlignment="0" applyProtection="0"/>
  </cellStyleXfs>
  <cellXfs count="97">
    <xf numFmtId="0" fontId="0" fillId="0" borderId="0" xfId="0">
      <alignment vertical="center"/>
    </xf>
    <xf numFmtId="0" fontId="0" fillId="0" borderId="0" xfId="0" applyBorder="1">
      <alignment vertical="center"/>
    </xf>
    <xf numFmtId="0" fontId="1" fillId="0" borderId="0" xfId="0" applyFont="1" applyAlignment="1">
      <alignment horizontal="center"/>
    </xf>
    <xf numFmtId="0" fontId="1" fillId="0" borderId="0" xfId="0" applyFont="1">
      <alignment vertical="center"/>
    </xf>
    <xf numFmtId="0" fontId="6" fillId="0" borderId="0" xfId="2" applyFont="1" applyFill="1"/>
    <xf numFmtId="0" fontId="6" fillId="0" borderId="0" xfId="2"/>
    <xf numFmtId="0" fontId="6" fillId="0" borderId="0" xfId="2" applyFont="1" applyFill="1" applyBorder="1"/>
    <xf numFmtId="0" fontId="3" fillId="0" borderId="0" xfId="0" applyFont="1" applyBorder="1">
      <alignment vertical="center"/>
    </xf>
    <xf numFmtId="0" fontId="13" fillId="0" borderId="0" xfId="0" applyFont="1" applyBorder="1" applyAlignment="1">
      <alignment horizontal="left" indent="1"/>
    </xf>
    <xf numFmtId="0" fontId="0" fillId="0" borderId="0" xfId="0" applyAlignment="1">
      <alignment vertical="center" wrapText="1"/>
    </xf>
    <xf numFmtId="0" fontId="6" fillId="0" borderId="5" xfId="2" applyFont="1" applyFill="1" applyBorder="1"/>
    <xf numFmtId="0" fontId="6" fillId="0" borderId="0" xfId="2" applyBorder="1"/>
    <xf numFmtId="0" fontId="18" fillId="0" borderId="0" xfId="8">
      <alignment horizontal="left" vertical="center"/>
    </xf>
    <xf numFmtId="0" fontId="0" fillId="0" borderId="0" xfId="0" applyFont="1">
      <alignment vertical="center"/>
    </xf>
    <xf numFmtId="0" fontId="15" fillId="0" borderId="0" xfId="8" applyFont="1" applyAlignment="1">
      <alignment horizontal="left"/>
    </xf>
    <xf numFmtId="0" fontId="0" fillId="0" borderId="0" xfId="0" applyFont="1" applyBorder="1">
      <alignment vertical="center"/>
    </xf>
    <xf numFmtId="0" fontId="15" fillId="0" borderId="0" xfId="8" applyFont="1" applyAlignment="1">
      <alignment horizontal="left" vertical="center"/>
    </xf>
    <xf numFmtId="0" fontId="0" fillId="0" borderId="0" xfId="0" applyFont="1" applyAlignment="1">
      <alignment horizontal="center"/>
    </xf>
    <xf numFmtId="164" fontId="0" fillId="0" borderId="0" xfId="0" applyNumberFormat="1" applyFont="1" applyAlignment="1">
      <alignment horizontal="center"/>
    </xf>
    <xf numFmtId="164" fontId="0" fillId="0" borderId="0" xfId="0" applyNumberFormat="1" applyFont="1">
      <alignment vertical="center"/>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Border="1" applyAlignment="1">
      <alignment horizontal="left" vertical="center" wrapText="1" indent="1"/>
    </xf>
    <xf numFmtId="0" fontId="0"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Font="1" applyFill="1" applyBorder="1" applyAlignment="1">
      <alignment horizontal="left" vertical="center" indent="1"/>
    </xf>
    <xf numFmtId="0" fontId="0" fillId="0" borderId="0" xfId="0" applyFont="1" applyFill="1" applyBorder="1" applyAlignment="1">
      <alignment horizontal="right" vertical="center" wrapText="1" indent="1"/>
    </xf>
    <xf numFmtId="0" fontId="0" fillId="0" borderId="0" xfId="0" applyAlignment="1">
      <alignment vertical="center"/>
    </xf>
    <xf numFmtId="0" fontId="4" fillId="0" borderId="0" xfId="0" applyFont="1" applyAlignment="1"/>
    <xf numFmtId="0" fontId="0" fillId="0" borderId="0" xfId="0" applyFont="1" applyFill="1" applyBorder="1" applyAlignment="1">
      <alignment horizontal="left"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6" fillId="0" borderId="10" xfId="2" applyFont="1" applyFill="1" applyBorder="1"/>
    <xf numFmtId="0" fontId="0" fillId="0" borderId="10" xfId="0" applyBorder="1">
      <alignment vertical="center"/>
    </xf>
    <xf numFmtId="0" fontId="6" fillId="0" borderId="8" xfId="2" applyFont="1" applyFill="1" applyBorder="1"/>
    <xf numFmtId="0" fontId="0" fillId="0" borderId="8" xfId="0" applyBorder="1">
      <alignment vertical="center"/>
    </xf>
    <xf numFmtId="0" fontId="3" fillId="0" borderId="7" xfId="0" applyFont="1" applyBorder="1" applyAlignment="1">
      <alignment horizontal="left" indent="2"/>
    </xf>
    <xf numFmtId="0" fontId="6" fillId="0" borderId="6" xfId="2" applyFont="1" applyFill="1" applyBorder="1"/>
    <xf numFmtId="0" fontId="0" fillId="0" borderId="7" xfId="0" applyBorder="1">
      <alignment vertical="center"/>
    </xf>
    <xf numFmtId="0" fontId="0" fillId="0" borderId="6" xfId="0" applyBorder="1">
      <alignment vertical="center"/>
    </xf>
    <xf numFmtId="0" fontId="6" fillId="0" borderId="7" xfId="2" applyFont="1" applyFill="1" applyBorder="1"/>
    <xf numFmtId="0" fontId="8" fillId="0" borderId="10" xfId="2" applyFont="1" applyFill="1" applyBorder="1" applyAlignment="1">
      <alignment vertical="center"/>
    </xf>
    <xf numFmtId="0" fontId="6" fillId="0" borderId="10" xfId="2" applyBorder="1"/>
    <xf numFmtId="0" fontId="6" fillId="0" borderId="12" xfId="2" applyFont="1" applyFill="1" applyBorder="1"/>
    <xf numFmtId="0" fontId="6" fillId="0" borderId="13" xfId="3" applyNumberFormat="1" applyFont="1" applyFill="1" applyBorder="1" applyAlignment="1" applyProtection="1"/>
    <xf numFmtId="0" fontId="8" fillId="0" borderId="13" xfId="3" applyNumberFormat="1" applyFont="1" applyFill="1" applyBorder="1" applyAlignment="1" applyProtection="1"/>
    <xf numFmtId="0" fontId="9" fillId="0" borderId="0" xfId="2" applyFont="1" applyFill="1" applyAlignment="1">
      <alignment horizontal="right" vertical="center"/>
    </xf>
    <xf numFmtId="165" fontId="0" fillId="0" borderId="0" xfId="0" applyNumberFormat="1" applyFont="1" applyFill="1" applyBorder="1" applyAlignment="1">
      <alignment horizontal="left" vertical="center" indent="1"/>
    </xf>
    <xf numFmtId="0" fontId="0" fillId="0" borderId="6" xfId="0" applyFont="1" applyFill="1"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right" vertical="center" indent="1"/>
    </xf>
    <xf numFmtId="0" fontId="0" fillId="5" borderId="0" xfId="0" applyFill="1">
      <alignment vertical="center"/>
    </xf>
    <xf numFmtId="0" fontId="5" fillId="5" borderId="0" xfId="1" applyFont="1" applyFill="1" applyAlignment="1">
      <alignment horizontal="right"/>
    </xf>
    <xf numFmtId="0" fontId="20" fillId="5" borderId="0" xfId="1" applyFill="1" applyAlignment="1">
      <alignment vertical="center"/>
    </xf>
    <xf numFmtId="0" fontId="20" fillId="5" borderId="0" xfId="1" applyAlignment="1">
      <alignment vertical="center"/>
    </xf>
    <xf numFmtId="0" fontId="0" fillId="6" borderId="0" xfId="0" applyFill="1">
      <alignment vertical="center"/>
    </xf>
    <xf numFmtId="0" fontId="20" fillId="6" borderId="0" xfId="1" applyFill="1" applyAlignment="1">
      <alignment vertical="center"/>
    </xf>
    <xf numFmtId="0" fontId="5" fillId="6" borderId="0" xfId="1" applyFont="1" applyFill="1" applyAlignment="1">
      <alignment horizontal="right"/>
    </xf>
    <xf numFmtId="0" fontId="19" fillId="0" borderId="0" xfId="9">
      <alignment horizontal="left"/>
    </xf>
    <xf numFmtId="0" fontId="16" fillId="6" borderId="0" xfId="0" applyFont="1" applyFill="1" applyBorder="1" applyAlignment="1">
      <alignment horizontal="left" indent="1"/>
    </xf>
    <xf numFmtId="0" fontId="0" fillId="0" borderId="7" xfId="0" applyFont="1" applyFill="1" applyBorder="1" applyAlignment="1">
      <alignment horizontal="right" vertical="center" wrapText="1" indent="3"/>
    </xf>
    <xf numFmtId="0" fontId="0" fillId="0" borderId="6" xfId="0" applyFont="1" applyFill="1" applyBorder="1" applyAlignment="1">
      <alignment horizontal="right" vertical="center" wrapText="1" indent="2"/>
    </xf>
    <xf numFmtId="0" fontId="20" fillId="6" borderId="0" xfId="1" applyFill="1"/>
    <xf numFmtId="0" fontId="0" fillId="6" borderId="0" xfId="0" applyFill="1" applyAlignment="1">
      <alignment vertical="center"/>
    </xf>
    <xf numFmtId="0" fontId="20" fillId="6" borderId="0" xfId="1" applyFill="1" applyAlignment="1">
      <alignment horizontal="left" vertical="center"/>
    </xf>
    <xf numFmtId="0" fontId="5" fillId="6" borderId="0" xfId="1" applyFont="1" applyFill="1" applyAlignment="1">
      <alignment horizontal="right" vertical="center"/>
    </xf>
    <xf numFmtId="0" fontId="0" fillId="0" borderId="0" xfId="0" applyAlignment="1">
      <alignment horizontal="right" vertical="top"/>
    </xf>
    <xf numFmtId="0" fontId="21" fillId="0" borderId="0" xfId="1" applyFont="1" applyFill="1" applyBorder="1" applyAlignment="1">
      <alignment vertical="center"/>
    </xf>
    <xf numFmtId="0" fontId="8" fillId="0" borderId="11" xfId="2" applyFont="1" applyFill="1" applyBorder="1" applyAlignment="1">
      <alignment horizontal="left" vertical="center" indent="2"/>
    </xf>
    <xf numFmtId="0" fontId="23" fillId="0" borderId="0" xfId="0" applyFont="1" applyFill="1" applyBorder="1" applyAlignment="1">
      <alignment horizontal="left" vertical="center" indent="1"/>
    </xf>
    <xf numFmtId="0" fontId="23"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3" fillId="0" borderId="0" xfId="0" applyFont="1" applyFill="1" applyBorder="1" applyAlignment="1">
      <alignment horizontal="center" vertical="center"/>
    </xf>
    <xf numFmtId="167" fontId="23" fillId="0" borderId="7" xfId="0" applyNumberFormat="1" applyFont="1" applyFill="1" applyBorder="1" applyAlignment="1">
      <alignment horizontal="right" vertical="center" indent="3"/>
    </xf>
    <xf numFmtId="167" fontId="23" fillId="0" borderId="6" xfId="0" applyNumberFormat="1" applyFont="1" applyFill="1" applyBorder="1" applyAlignment="1">
      <alignment horizontal="right" vertical="center" indent="2"/>
    </xf>
    <xf numFmtId="0" fontId="16" fillId="6" borderId="0" xfId="0" applyFont="1" applyFill="1" applyBorder="1" applyAlignment="1">
      <alignment horizontal="left" vertical="center" indent="1"/>
    </xf>
    <xf numFmtId="0" fontId="16" fillId="6" borderId="6" xfId="0" applyFont="1" applyFill="1" applyBorder="1" applyAlignment="1">
      <alignment horizontal="left" vertical="center" indent="1"/>
    </xf>
    <xf numFmtId="0" fontId="16" fillId="6" borderId="7" xfId="0" applyFont="1" applyFill="1" applyBorder="1" applyAlignment="1">
      <alignment horizontal="left" vertical="center" indent="1"/>
    </xf>
    <xf numFmtId="166" fontId="19" fillId="0" borderId="0" xfId="9" applyNumberFormat="1">
      <alignment horizontal="left"/>
    </xf>
    <xf numFmtId="0" fontId="0" fillId="0" borderId="0" xfId="0" applyAlignment="1">
      <alignment horizontal="center"/>
    </xf>
    <xf numFmtId="0" fontId="2" fillId="4" borderId="9" xfId="2"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168" fontId="0" fillId="0" borderId="7" xfId="0" applyNumberFormat="1" applyFont="1" applyFill="1" applyBorder="1" applyAlignment="1">
      <alignment horizontal="right" vertical="center" indent="3"/>
    </xf>
    <xf numFmtId="168" fontId="0" fillId="0" borderId="6" xfId="0" applyNumberFormat="1" applyFont="1" applyFill="1" applyBorder="1" applyAlignment="1">
      <alignment horizontal="right" vertical="center" indent="2"/>
    </xf>
    <xf numFmtId="168" fontId="0" fillId="0" borderId="0" xfId="0" applyNumberFormat="1" applyFont="1" applyFill="1" applyBorder="1" applyAlignment="1">
      <alignment horizontal="right" vertical="center" indent="1"/>
    </xf>
    <xf numFmtId="168" fontId="0" fillId="0" borderId="14" xfId="0" applyNumberFormat="1" applyBorder="1" applyAlignment="1">
      <alignment horizontal="right" vertical="center" indent="1"/>
    </xf>
    <xf numFmtId="168" fontId="0" fillId="0" borderId="0" xfId="0" applyNumberFormat="1" applyAlignment="1">
      <alignment horizontal="right" vertical="center" indent="1"/>
    </xf>
    <xf numFmtId="168" fontId="25" fillId="0" borderId="0" xfId="0" applyNumberFormat="1" applyFont="1" applyAlignment="1">
      <alignment horizontal="right" vertical="center" indent="1"/>
    </xf>
    <xf numFmtId="168" fontId="23" fillId="0" borderId="0" xfId="0" applyNumberFormat="1" applyFont="1" applyFill="1" applyBorder="1" applyAlignment="1">
      <alignment horizontal="right" vertical="center" indent="1"/>
    </xf>
    <xf numFmtId="168" fontId="0" fillId="0" borderId="0" xfId="0" applyNumberFormat="1" applyFont="1" applyFill="1" applyBorder="1" applyAlignment="1">
      <alignment horizontal="right" vertical="center"/>
    </xf>
    <xf numFmtId="168" fontId="23" fillId="0" borderId="0" xfId="0" applyNumberFormat="1" applyFont="1" applyFill="1" applyBorder="1" applyAlignment="1">
      <alignment vertical="center"/>
    </xf>
  </cellXfs>
  <cellStyles count="11">
    <cellStyle name="40% - Accent1 2" xfId="4"/>
    <cellStyle name="Accent1 2" xfId="5"/>
    <cellStyle name="Heading 1 2" xfId="6"/>
    <cellStyle name="Normal 2" xfId="2"/>
    <cellStyle name="Normal 3" xfId="7"/>
    <cellStyle name="Normal_Graph Paper (combined)" xfId="3"/>
    <cellStyle name="Nosaukums" xfId="1" builtinId="15" customBuiltin="1"/>
    <cellStyle name="Parasts" xfId="0" builtinId="0" customBuiltin="1"/>
    <cellStyle name="Virsraksts 1" xfId="8" builtinId="16" customBuiltin="1"/>
    <cellStyle name="Virsraksts 2" xfId="9" builtinId="17" customBuiltin="1"/>
    <cellStyle name="Virsraksts 3" xfId="10" builtinId="18" customBuiltin="1"/>
  </cellStyles>
  <dxfs count="85">
    <dxf>
      <numFmt numFmtId="168" formatCode="#,##0.00\ [$€-1]"/>
      <fill>
        <patternFill patternType="none">
          <fgColor indexed="64"/>
          <bgColor indexed="65"/>
        </patternFill>
      </fill>
      <alignment horizontal="right" vertical="center" textRotation="0" wrapText="0" indent="1" justifyLastLine="0" shrinkToFit="0" readingOrder="0"/>
    </dxf>
    <dxf>
      <numFmt numFmtId="168" formatCode="#,##0.00\ [$€-1]"/>
      <fill>
        <patternFill patternType="none">
          <fgColor indexed="64"/>
          <bgColor indexed="65"/>
        </patternFill>
      </fill>
      <alignment horizontal="right" vertical="center" textRotation="0" wrapText="0" indent="1" justifyLastLine="0" shrinkToFit="0" readingOrder="0"/>
    </dxf>
    <dxf>
      <numFmt numFmtId="168" formatCode="#,##0.00\ [$€-1]"/>
      <fill>
        <patternFill patternType="none">
          <fgColor indexed="64"/>
          <bgColor indexed="65"/>
        </patternFill>
      </fill>
      <alignment horizontal="right" vertical="center" textRotation="0" wrapText="0" indent="1" justifyLastLine="0" shrinkToFit="0" readingOrder="0"/>
    </dxf>
    <dxf>
      <numFmt numFmtId="168" formatCode="#,##0.00\ [$€-1]"/>
      <fill>
        <patternFill patternType="none">
          <fgColor indexed="64"/>
          <bgColor indexed="65"/>
        </patternFill>
      </fill>
      <alignment horizontal="right" vertical="center" textRotation="0" wrapText="0" indent="0" justifyLastLine="0" shrinkToFit="0" readingOrder="0"/>
    </dxf>
    <dxf>
      <numFmt numFmtId="168" formatCode="#,##0.00\ [$€-1]"/>
      <fill>
        <patternFill patternType="none">
          <fgColor indexed="64"/>
          <bgColor indexed="65"/>
        </patternFill>
      </fill>
      <alignment horizontal="right" vertical="center" textRotation="0" wrapText="0" indent="0" justifyLastLine="0" shrinkToFit="0" readingOrder="0"/>
    </dxf>
    <dxf>
      <numFmt numFmtId="168" formatCode="#,##0.00\ [$€-1]"/>
      <fill>
        <patternFill patternType="none">
          <fgColor indexed="64"/>
          <bgColor indexed="65"/>
        </patternFill>
      </fill>
      <alignment horizontal="right" vertical="center" textRotation="0" wrapText="0" indent="0" justifyLastLine="0" shrinkToFit="0" readingOrder="0"/>
    </dxf>
    <dxf>
      <numFmt numFmtId="168" formatCode="#,##0.00\ [$€-1]"/>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numFmt numFmtId="168" formatCode="#,##0.00\ [$€-1]"/>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Calibri"/>
        <scheme val="minor"/>
      </font>
      <numFmt numFmtId="167" formatCode="[$€-2]\ #,##0.00"/>
      <fill>
        <patternFill patternType="none">
          <fgColor indexed="64"/>
          <bgColor indexed="65"/>
        </patternFill>
      </fill>
      <alignment horizontal="right" vertical="center" textRotation="0" wrapText="0" indent="2" justifyLastLine="0" shrinkToFit="0" readingOrder="0"/>
      <border diagonalUp="0" diagonalDown="0" outline="0">
        <left/>
        <right style="thin">
          <color theme="3" tint="0.39994506668294322"/>
        </right>
        <top/>
        <bottom/>
      </border>
    </dxf>
    <dxf>
      <font>
        <b val="0"/>
        <i val="0"/>
        <strike val="0"/>
        <condense val="0"/>
        <extend val="0"/>
        <outline val="0"/>
        <shadow val="0"/>
        <u val="none"/>
        <vertAlign val="baseline"/>
        <sz val="12"/>
        <color theme="1" tint="0.24994659260841701"/>
        <name val="Calibri"/>
        <scheme val="minor"/>
      </font>
      <numFmt numFmtId="167" formatCode="[$€-2]\ #,##0.00"/>
      <fill>
        <patternFill patternType="none">
          <fgColor indexed="64"/>
          <bgColor indexed="65"/>
        </patternFill>
      </fill>
      <alignment horizontal="right" vertical="center" textRotation="0" wrapText="0" indent="3" justifyLastLine="0" shrinkToFit="0" readingOrder="0"/>
      <border diagonalUp="0" diagonalDown="0" outline="0">
        <left style="thin">
          <color theme="3" tint="0.39994506668294322"/>
        </left>
        <right/>
        <top/>
        <bottom/>
      </border>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3" tint="0.39994506668294322"/>
        </right>
        <top/>
        <bottom/>
      </border>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168" formatCode="#,##0.00\ [$€-1]"/>
      <alignment horizontal="right" vertical="center" textRotation="0" wrapText="0" indent="1" justifyLastLine="0" shrinkToFit="0" readingOrder="0"/>
    </dxf>
    <dxf>
      <numFmt numFmtId="168" formatCode="#,##0.00\ [$€-1]"/>
      <alignment horizontal="right" vertical="center" textRotation="0" wrapText="0" indent="1" justifyLastLine="0" shrinkToFit="0" readingOrder="0"/>
      <border diagonalUp="0" diagonalDown="0">
        <left style="thin">
          <color theme="3" tint="0.39994506668294322"/>
        </left>
        <right style="thin">
          <color theme="3" tint="0.39994506668294322"/>
        </right>
        <top/>
        <bottom/>
      </border>
    </dxf>
    <dxf>
      <numFmt numFmtId="168" formatCode="#,##0.00\ [$€-1]"/>
      <alignment horizontal="right" vertical="center" textRotation="0" wrapText="0" indent="1" justifyLastLine="0" shrinkToFit="0" readingOrder="0"/>
      <border diagonalUp="0" diagonalDown="0">
        <left style="thin">
          <color theme="3" tint="0.39994506668294322"/>
        </left>
        <right style="thin">
          <color theme="3" tint="0.39994506668294322"/>
        </right>
        <top/>
        <bottom/>
      </border>
    </dxf>
    <dxf>
      <numFmt numFmtId="168" formatCode="#,##0.00\ [$€-1]"/>
      <alignment horizontal="right" vertical="center" textRotation="0" wrapText="0" indent="1" justifyLastLine="0" shrinkToFit="0" readingOrder="0"/>
    </dxf>
    <dxf>
      <numFmt numFmtId="168" formatCode="#,##0.00\ [$€-1]"/>
      <alignment horizontal="right" vertical="center" textRotation="0" wrapText="0" indent="1" justifyLastLine="0" shrinkToFit="0" readingOrder="0"/>
      <border diagonalUp="0" diagonalDown="0">
        <left style="thin">
          <color theme="3" tint="0.39994506668294322"/>
        </left>
        <right style="thin">
          <color theme="3" tint="0.39994506668294322"/>
        </right>
        <top/>
        <bottom/>
      </border>
    </dxf>
    <dxf>
      <numFmt numFmtId="168" formatCode="#,##0.00\ [$€-1]"/>
      <alignment horizontal="right" vertical="center" textRotation="0" wrapText="0" indent="1" justifyLastLine="0" shrinkToFit="0" readingOrder="0"/>
      <border diagonalUp="0" diagonalDown="0">
        <left style="thin">
          <color theme="3" tint="0.39994506668294322"/>
        </left>
        <right style="thin">
          <color theme="3" tint="0.39994506668294322"/>
        </right>
        <top/>
        <bottom/>
      </border>
    </dxf>
    <dxf>
      <numFmt numFmtId="168" formatCode="#,##0.00\ [$€-1]"/>
      <fill>
        <patternFill patternType="none">
          <fgColor indexed="64"/>
          <bgColor indexed="65"/>
        </patternFill>
      </fill>
      <alignment horizontal="right" vertical="center" textRotation="0" wrapText="0" indent="1" justifyLastLine="0" shrinkToFit="0" readingOrder="0"/>
    </dxf>
    <dxf>
      <numFmt numFmtId="168" formatCode="#,##0.00\ [$€-1]"/>
      <fill>
        <patternFill patternType="none">
          <fgColor indexed="64"/>
          <bgColor indexed="65"/>
        </patternFill>
      </fill>
      <alignment horizontal="right" vertical="center" textRotation="0" wrapText="0" indent="2" justifyLastLine="0" shrinkToFit="0" readingOrder="0"/>
    </dxf>
    <dxf>
      <numFmt numFmtId="168" formatCode="#,##0.00\ [$€-1]"/>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10"/>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numFmt numFmtId="164" formatCode="&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1"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numFmt numFmtId="164" formatCode="&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1"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1" justifyLastLine="0" shrinkToFit="0" readingOrder="0"/>
    </dxf>
    <dxf>
      <font>
        <b/>
        <i/>
        <strike/>
        <condense/>
        <extend/>
        <outline/>
        <shadow/>
        <u val="none"/>
        <vertAlign val="baseline"/>
        <sz val="10"/>
        <color theme="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numFmt numFmtId="168" formatCode="#,##0.00\ [$€-1]"/>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1"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2"/>
        <color theme="1" tint="0.24994659260841701"/>
        <name val="Calibri"/>
        <scheme val="minor"/>
      </font>
      <numFmt numFmtId="169" formatCode="&quot;$&quot;#,##0.00_);\(&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Calibri"/>
        <scheme val="minor"/>
      </font>
      <numFmt numFmtId="169" formatCode="&quot;$&quot;#,##0.00_);\(&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Calibri"/>
        <scheme val="minor"/>
      </font>
      <numFmt numFmtId="169" formatCode="&quot;$&quot;#,##0.00_);\(&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Calibri"/>
        <scheme val="minor"/>
      </font>
      <numFmt numFmtId="169" formatCode="&quot;$&quot;#,##0.00_);\(&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1"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ill>
        <patternFill patternType="none">
          <fgColor indexed="64"/>
          <bgColor indexed="65"/>
        </patternFill>
      </fill>
      <alignment horizontal="center" vertical="center" textRotation="0" wrapText="0" indent="0" justifyLastLine="0" shrinkToFit="0" readingOrder="0"/>
      <border diagonalUp="0" diagonalDown="0">
        <left/>
        <right style="thin">
          <color theme="3" tint="0.39994506668294322"/>
        </right>
        <top/>
        <bottom/>
        <vertical/>
        <horizontal/>
      </border>
    </dxf>
    <dxf>
      <fill>
        <patternFill patternType="none">
          <fgColor indexed="64"/>
          <bgColor indexed="65"/>
        </patternFill>
      </fill>
      <alignment horizontal="left" vertical="center" textRotation="0" wrapText="0" indent="1" justifyLastLine="0" shrinkToFit="0" readingOrder="0"/>
    </dxf>
    <dxf>
      <alignment vertical="center" textRotation="0" wrapText="1" indent="0" justifyLastLine="0" shrinkToFit="0" readingOrder="0"/>
    </dxf>
    <dxf>
      <alignment horizontal="right" vertical="center" textRotation="0" wrapText="0" indent="1" justifyLastLine="0" shrinkToFit="0" readingOrder="0"/>
      <border diagonalUp="0" diagonalDown="0" outline="0">
        <left/>
        <right style="thin">
          <color theme="3" tint="0.39994506668294322"/>
        </right>
        <top/>
        <bottom/>
      </border>
    </dxf>
    <dxf>
      <numFmt numFmtId="0" formatCode="General"/>
      <alignment horizontal="right" vertical="center" textRotation="0" wrapText="0" indent="1" justifyLastLine="0" shrinkToFit="0" readingOrder="0"/>
      <border diagonalUp="0" diagonalDown="0">
        <left/>
        <right style="thin">
          <color theme="3" tint="0.39994506668294322"/>
        </right>
        <top/>
        <bottom/>
        <vertical/>
        <horizontal/>
      </border>
    </dxf>
    <dxf>
      <alignment horizontal="left" vertical="center" textRotation="0" wrapText="0" indent="1" justifyLastLine="0" shrinkToFit="0" readingOrder="0"/>
    </dxf>
    <dxf>
      <alignment horizontal="left" vertical="center" textRotation="0" wrapText="0" indent="1" justifyLastLine="0" shrinkToFit="0" readingOrder="0"/>
    </dxf>
    <dxf>
      <alignment vertical="center" textRotation="0" wrapText="0" indent="0" justifyLastLine="0" shrinkToFit="0" readingOrder="0"/>
    </dxf>
    <dxf>
      <font>
        <b/>
        <i val="0"/>
        <color rgb="FFFF0000"/>
      </font>
    </dxf>
    <dxf>
      <font>
        <b/>
        <i val="0"/>
        <color theme="1" tint="0.24994659260841701"/>
      </font>
      <border>
        <top style="double">
          <color theme="1" tint="0.24994659260841701"/>
        </top>
      </border>
    </dxf>
    <dxf>
      <font>
        <b/>
        <i val="0"/>
        <color theme="0"/>
      </font>
      <fill>
        <patternFill patternType="solid">
          <fgColor theme="4"/>
          <bgColor theme="4"/>
        </patternFill>
      </fill>
      <border diagonalUp="0" diagonalDown="0">
        <left/>
        <right/>
        <top/>
        <bottom style="thin">
          <color theme="1" tint="0.24994659260841701"/>
        </bottom>
        <vertical/>
        <horizontal/>
      </border>
    </dxf>
    <dxf>
      <font>
        <color theme="1"/>
      </font>
      <border>
        <left style="thin">
          <color theme="1" tint="0.24994659260841701"/>
        </left>
        <right style="thin">
          <color theme="1" tint="0.24994659260841701"/>
        </right>
        <top style="thin">
          <color theme="1" tint="0.24994659260841701"/>
        </top>
        <bottom style="thin">
          <color theme="1" tint="0.24994659260841701"/>
        </bottom>
        <vertical/>
        <horizontal style="thin">
          <color theme="1" tint="0.24994659260841701"/>
        </horizontal>
      </border>
    </dxf>
    <dxf>
      <font>
        <b/>
        <i val="0"/>
        <color theme="1" tint="0.24994659260841701"/>
      </font>
      <border>
        <top style="double">
          <color theme="1" tint="0.24994659260841701"/>
        </top>
      </border>
    </dxf>
    <dxf>
      <font>
        <b/>
        <i val="0"/>
        <color theme="3"/>
      </font>
      <fill>
        <patternFill patternType="solid">
          <fgColor theme="4"/>
          <bgColor theme="0" tint="-0.14996795556505021"/>
        </patternFill>
      </fill>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style="thin">
          <color theme="3" tint="0.39994506668294322"/>
        </horizontal>
      </border>
    </dxf>
    <dxf>
      <font>
        <color theme="1"/>
      </font>
      <border>
        <left style="thin">
          <color theme="1" tint="0.24994659260841701"/>
        </left>
        <right style="thin">
          <color theme="1" tint="0.24994659260841701"/>
        </right>
        <top style="thin">
          <color theme="1" tint="0.24994659260841701"/>
        </top>
        <bottom style="thin">
          <color theme="1" tint="0.24994659260841701"/>
        </bottom>
        <vertical/>
        <horizontal style="thin">
          <color theme="1" tint="0.24994659260841701"/>
        </horizontal>
      </border>
    </dxf>
  </dxfs>
  <tableStyles count="2" defaultTableStyle="TableStyleMedium2" defaultPivotStyle="PivotStyleLight16">
    <tableStyle name="Party Planner" pivot="0" count="3">
      <tableStyleElement type="wholeTable" dxfId="84"/>
      <tableStyleElement type="headerRow" dxfId="83"/>
      <tableStyleElement type="totalRow" dxfId="82"/>
    </tableStyle>
    <tableStyle name="Party Planner 2" pivot="0" count="3">
      <tableStyleElement type="wholeTable" dxfId="81"/>
      <tableStyleElement type="headerRow" dxfId="80"/>
      <tableStyleElement type="totalRow" dxfId="7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Viesu saraksts'!A1"/><Relationship Id="rId2" Type="http://schemas.openxmlformats.org/officeDocument/2006/relationships/hyperlink" Target="#'Citas svar&#299;gas lietas'!A1"/><Relationship Id="rId1" Type="http://schemas.openxmlformats.org/officeDocument/2006/relationships/hyperlink" Target="#'&#274;dieni un dz&#275;rieni'!A1"/></Relationships>
</file>

<file path=xl/drawings/_rels/drawing2.xml.rels><?xml version="1.0" encoding="UTF-8" standalone="yes"?>
<Relationships xmlns="http://schemas.openxmlformats.org/package/2006/relationships"><Relationship Id="rId1" Type="http://schemas.openxmlformats.org/officeDocument/2006/relationships/hyperlink" Target="#'Ball&#299;tes p&#257;rskats'!A1"/></Relationships>
</file>

<file path=xl/drawings/_rels/drawing3.xml.rels><?xml version="1.0" encoding="UTF-8" standalone="yes"?>
<Relationships xmlns="http://schemas.openxmlformats.org/package/2006/relationships"><Relationship Id="rId2" Type="http://schemas.openxmlformats.org/officeDocument/2006/relationships/hyperlink" Target="#'Ball&#299;tes p&#257;rskats'!A1"/><Relationship Id="rId1" Type="http://schemas.openxmlformats.org/officeDocument/2006/relationships/hyperlink" Target="#'Citas svar&#299;gas lietas'!A1"/></Relationships>
</file>

<file path=xl/drawings/_rels/drawing4.xml.rels><?xml version="1.0" encoding="UTF-8" standalone="yes"?>
<Relationships xmlns="http://schemas.openxmlformats.org/package/2006/relationships"><Relationship Id="rId2" Type="http://schemas.openxmlformats.org/officeDocument/2006/relationships/hyperlink" Target="#'&#274;dieni un dz&#275;rieni'!A1"/><Relationship Id="rId1" Type="http://schemas.openxmlformats.org/officeDocument/2006/relationships/hyperlink" Target="#'Ball&#299;tes p&#257;rskats'!A1"/></Relationships>
</file>

<file path=xl/drawings/drawing1.xml><?xml version="1.0" encoding="utf-8"?>
<xdr:wsDr xmlns:xdr="http://schemas.openxmlformats.org/drawingml/2006/spreadsheetDrawing" xmlns:a="http://schemas.openxmlformats.org/drawingml/2006/main">
  <xdr:twoCellAnchor>
    <xdr:from>
      <xdr:col>4</xdr:col>
      <xdr:colOff>795337</xdr:colOff>
      <xdr:row>2</xdr:row>
      <xdr:rowOff>19050</xdr:rowOff>
    </xdr:from>
    <xdr:to>
      <xdr:col>6</xdr:col>
      <xdr:colOff>640912</xdr:colOff>
      <xdr:row>2</xdr:row>
      <xdr:rowOff>523050</xdr:rowOff>
    </xdr:to>
    <xdr:sp macro="" textlink="">
      <xdr:nvSpPr>
        <xdr:cNvPr id="3" name="Pārtika un dzērieni" descr="&quot;&quot;" title="Pārtika un dzērieni (navigācijas poga)">
          <a:hlinkClick xmlns:r="http://schemas.openxmlformats.org/officeDocument/2006/relationships" r:id="rId1" tooltip="Noklikšķiniet, lai skatītu detalizētu informāciju par pārtiku un dzērieniem"/>
        </xdr:cNvPr>
        <xdr:cNvSpPr/>
      </xdr:nvSpPr>
      <xdr:spPr>
        <a:xfrm>
          <a:off x="6253162" y="514350"/>
          <a:ext cx="2484000" cy="50400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marL="0" indent="0" algn="ctr"/>
          <a:r>
            <a:rPr lang="en-US" altLang="zh-CN" sz="1200" b="1" smtClean="0">
              <a:solidFill>
                <a:schemeClr val="bg1"/>
              </a:solidFill>
              <a:latin typeface="+mj-lt"/>
              <a:ea typeface="+mn-ea"/>
              <a:cs typeface="+mn-cs"/>
            </a:rPr>
            <a:t>PĀRTIKA UN DZĒRIENI</a:t>
          </a:r>
          <a:endParaRPr lang="en-US" sz="1200" b="1">
            <a:solidFill>
              <a:schemeClr val="bg1"/>
            </a:solidFill>
            <a:latin typeface="+mj-lt"/>
            <a:ea typeface="+mn-ea"/>
            <a:cs typeface="+mn-cs"/>
          </a:endParaRPr>
        </a:p>
      </xdr:txBody>
    </xdr:sp>
    <xdr:clientData fPrintsWithSheet="0"/>
  </xdr:twoCellAnchor>
  <xdr:twoCellAnchor>
    <xdr:from>
      <xdr:col>6</xdr:col>
      <xdr:colOff>676275</xdr:colOff>
      <xdr:row>2</xdr:row>
      <xdr:rowOff>19050</xdr:rowOff>
    </xdr:from>
    <xdr:to>
      <xdr:col>8</xdr:col>
      <xdr:colOff>283725</xdr:colOff>
      <xdr:row>2</xdr:row>
      <xdr:rowOff>523050</xdr:rowOff>
    </xdr:to>
    <xdr:sp macro="" textlink="">
      <xdr:nvSpPr>
        <xdr:cNvPr id="4" name="Citi pirmās nepieciešamības priekšmeti" descr="&quot;&quot;" title="Citi pirmās nepieciešamības priekšmeti (navigation button)">
          <a:hlinkClick xmlns:r="http://schemas.openxmlformats.org/officeDocument/2006/relationships" r:id="rId2" tooltip="Noklikšķiniet, lai skatītu detalizētu informāciju par citiem pirmās nepieciešamības priekšmetiem"/>
        </xdr:cNvPr>
        <xdr:cNvSpPr/>
      </xdr:nvSpPr>
      <xdr:spPr>
        <a:xfrm>
          <a:off x="8772525" y="514350"/>
          <a:ext cx="2484000" cy="50400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altLang="zh-CN" sz="1200" b="1" smtClean="0">
              <a:solidFill>
                <a:schemeClr val="bg1"/>
              </a:solidFill>
              <a:latin typeface="+mj-lt"/>
              <a:ea typeface="+mn-ea"/>
              <a:cs typeface="+mn-cs"/>
            </a:rPr>
            <a:t>CITI PIRMĀS NEPIECIEŠAMĪBAS PRIEKŠMETI</a:t>
          </a:r>
          <a:endParaRPr lang="en-US" sz="1200" b="1">
            <a:solidFill>
              <a:schemeClr val="bg1"/>
            </a:solidFill>
            <a:latin typeface="+mj-lt"/>
            <a:ea typeface="+mn-ea"/>
            <a:cs typeface="+mn-cs"/>
          </a:endParaRPr>
        </a:p>
      </xdr:txBody>
    </xdr:sp>
    <xdr:clientData fPrintsWithSheet="0"/>
  </xdr:twoCellAnchor>
  <xdr:twoCellAnchor>
    <xdr:from>
      <xdr:col>3</xdr:col>
      <xdr:colOff>76198</xdr:colOff>
      <xdr:row>2</xdr:row>
      <xdr:rowOff>28575</xdr:rowOff>
    </xdr:from>
    <xdr:to>
      <xdr:col>4</xdr:col>
      <xdr:colOff>759973</xdr:colOff>
      <xdr:row>2</xdr:row>
      <xdr:rowOff>532575</xdr:rowOff>
    </xdr:to>
    <xdr:sp macro="" textlink="">
      <xdr:nvSpPr>
        <xdr:cNvPr id="6" name="Viesu saraksts" descr="&quot;&quot;" title="Viesu saraksts (navigācijas poga)">
          <a:hlinkClick xmlns:r="http://schemas.openxmlformats.org/officeDocument/2006/relationships" r:id="rId3" tooltip="Noklikšķiniet, lai skatītu viesu sarakstu."/>
        </xdr:cNvPr>
        <xdr:cNvSpPr/>
      </xdr:nvSpPr>
      <xdr:spPr>
        <a:xfrm>
          <a:off x="3733798" y="523875"/>
          <a:ext cx="2484000" cy="50400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ctr"/>
          <a:r>
            <a:rPr lang="en-US" sz="1200" b="1">
              <a:solidFill>
                <a:schemeClr val="bg1"/>
              </a:solidFill>
              <a:latin typeface="+mj-lt"/>
            </a:rPr>
            <a:t>VIESU SARAKSTS</a:t>
          </a:r>
        </a:p>
      </xdr:txBody>
    </xdr:sp>
    <xdr:clientData fPrintsWithSheet="0"/>
  </xdr:twoCellAnchor>
  <xdr:twoCellAnchor>
    <xdr:from>
      <xdr:col>5</xdr:col>
      <xdr:colOff>895350</xdr:colOff>
      <xdr:row>14</xdr:row>
      <xdr:rowOff>28576</xdr:rowOff>
    </xdr:from>
    <xdr:to>
      <xdr:col>7</xdr:col>
      <xdr:colOff>1381125</xdr:colOff>
      <xdr:row>15</xdr:row>
      <xdr:rowOff>256351</xdr:rowOff>
    </xdr:to>
    <xdr:sp macro="" textlink="">
      <xdr:nvSpPr>
        <xdr:cNvPr id="1224" name="Padoms" descr="Lai automātiski aprēķinātu kopējās izmaksas, pārtikas un dzērienu, kā arī citu pirmās nepieciešamības priekšmetu lapās ievadiet atsevišķos vienumus." title="Padoms par datu ievadi"/>
        <xdr:cNvSpPr txBox="1"/>
      </xdr:nvSpPr>
      <xdr:spPr>
        <a:xfrm>
          <a:off x="7600950" y="4400551"/>
          <a:ext cx="3267075"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r>
            <a:rPr lang="lv-LV" altLang="zh-CN" sz="1000" smtClean="0">
              <a:solidFill>
                <a:schemeClr val="tx1">
                  <a:lumMod val="75000"/>
                  <a:lumOff val="25000"/>
                </a:schemeClr>
              </a:solidFill>
              <a:latin typeface="+mn-lt"/>
              <a:ea typeface="+mn-ea"/>
              <a:cs typeface="+mn-cs"/>
            </a:rPr>
            <a:t>Lai automātiski aprēķinātu kopējās izmaksas, pārtikas un dzērienu, kā</a:t>
          </a:r>
          <a:r>
            <a:rPr lang="zh-CN" altLang="en-US" sz="1000" smtClean="0">
              <a:solidFill>
                <a:schemeClr val="tx1">
                  <a:lumMod val="75000"/>
                  <a:lumOff val="25000"/>
                </a:schemeClr>
              </a:solidFill>
              <a:latin typeface="+mn-lt"/>
              <a:ea typeface="+mn-ea"/>
              <a:cs typeface="+mn-cs"/>
            </a:rPr>
            <a:t> </a:t>
          </a:r>
          <a:r>
            <a:rPr lang="en-US" altLang="zh-CN" sz="1000" smtClean="0">
              <a:solidFill>
                <a:schemeClr val="tx1">
                  <a:lumMod val="75000"/>
                  <a:lumOff val="25000"/>
                </a:schemeClr>
              </a:solidFill>
              <a:latin typeface="+mn-lt"/>
              <a:ea typeface="+mn-ea"/>
              <a:cs typeface="+mn-cs"/>
            </a:rPr>
            <a:t>arī</a:t>
          </a:r>
          <a:r>
            <a:rPr lang="zh-CN" altLang="en-US" sz="1000" smtClean="0">
              <a:solidFill>
                <a:schemeClr val="tx1">
                  <a:lumMod val="75000"/>
                  <a:lumOff val="25000"/>
                </a:schemeClr>
              </a:solidFill>
              <a:latin typeface="+mn-lt"/>
              <a:ea typeface="+mn-ea"/>
              <a:cs typeface="+mn-cs"/>
            </a:rPr>
            <a:t> </a:t>
          </a:r>
          <a:r>
            <a:rPr lang="lv-LV" altLang="zh-CN" sz="1000" smtClean="0">
              <a:solidFill>
                <a:schemeClr val="tx1">
                  <a:lumMod val="75000"/>
                  <a:lumOff val="25000"/>
                </a:schemeClr>
              </a:solidFill>
              <a:latin typeface="+mn-lt"/>
              <a:ea typeface="+mn-ea"/>
              <a:cs typeface="+mn-cs"/>
            </a:rPr>
            <a:t>citu pirmās nepieciešamības priekšmetu lapās ievadiet atsevišķos vienumus.</a:t>
          </a:r>
          <a:endParaRPr lang="en-US" sz="1000">
            <a:solidFill>
              <a:schemeClr val="tx1">
                <a:lumMod val="75000"/>
                <a:lumOff val="25000"/>
              </a:schemeClr>
            </a:solidFill>
            <a:latin typeface="+mn-lt"/>
            <a:ea typeface="+mn-ea"/>
            <a:cs typeface="+mn-cs"/>
          </a:endParaRPr>
        </a:p>
      </xdr:txBody>
    </xdr:sp>
    <xdr:clientData/>
  </xdr:twoCellAnchor>
  <xdr:twoCellAnchor>
    <xdr:from>
      <xdr:col>0</xdr:col>
      <xdr:colOff>0</xdr:colOff>
      <xdr:row>0</xdr:row>
      <xdr:rowOff>0</xdr:rowOff>
    </xdr:from>
    <xdr:to>
      <xdr:col>9</xdr:col>
      <xdr:colOff>8465</xdr:colOff>
      <xdr:row>0</xdr:row>
      <xdr:rowOff>409575</xdr:rowOff>
    </xdr:to>
    <xdr:grpSp>
      <xdr:nvGrpSpPr>
        <xdr:cNvPr id="1512" name="Virsraksta apmale" descr="Krāšņs raksts" title="Virsraksta apmale"/>
        <xdr:cNvGrpSpPr/>
      </xdr:nvGrpSpPr>
      <xdr:grpSpPr>
        <a:xfrm>
          <a:off x="0" y="0"/>
          <a:ext cx="11267015" cy="409575"/>
          <a:chOff x="0" y="0"/>
          <a:chExt cx="11267015" cy="409575"/>
        </a:xfrm>
        <a:solidFill>
          <a:schemeClr val="tx1">
            <a:lumMod val="75000"/>
            <a:lumOff val="25000"/>
          </a:schemeClr>
        </a:solidFill>
      </xdr:grpSpPr>
      <xdr:grpSp>
        <xdr:nvGrpSpPr>
          <xdr:cNvPr id="1225" name="Grupa 3"/>
          <xdr:cNvGrpSpPr>
            <a:grpSpLocks noChangeAspect="1"/>
          </xdr:cNvGrpSpPr>
        </xdr:nvGrpSpPr>
        <xdr:grpSpPr bwMode="auto">
          <a:xfrm>
            <a:off x="0" y="0"/>
            <a:ext cx="10058400" cy="409575"/>
            <a:chOff x="60" y="110"/>
            <a:chExt cx="1056" cy="43"/>
          </a:xfrm>
          <a:grpFill/>
        </xdr:grpSpPr>
        <xdr:grpSp>
          <xdr:nvGrpSpPr>
            <xdr:cNvPr id="1226" name="Grupa 204"/>
            <xdr:cNvGrpSpPr>
              <a:grpSpLocks/>
            </xdr:cNvGrpSpPr>
          </xdr:nvGrpSpPr>
          <xdr:grpSpPr bwMode="auto">
            <a:xfrm>
              <a:off x="60" y="110"/>
              <a:ext cx="1056" cy="43"/>
              <a:chOff x="60" y="110"/>
              <a:chExt cx="1056" cy="43"/>
            </a:xfrm>
            <a:grpFill/>
          </xdr:grpSpPr>
          <xdr:sp macro="" textlink="">
            <xdr:nvSpPr>
              <xdr:cNvPr id="1283" name="Brīvforma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1284" name="Brīvforma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1285" name="Brīvforma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1286" name="Brīvforma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1287" name="Brīvforma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288" name="Brīvforma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1289" name="Brīvforma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290" name="Brīvforma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291" name="Brīvforma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292" name="Brīvforma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293" name="Brīvforma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294" name="Brīvforma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1295" name="Brīvforma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1296" name="Brīvforma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1297" name="Brīvforma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298" name="Brīvforma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1299" name="Brīvforma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300" name="Brīvforma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301" name="Brīvforma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302" name="Brīvforma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303" name="Brīvforma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304" name="Brīvforma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1305" name="Brīvforma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306" name="Brīvforma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1307" name="Brīvforma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308" name="Brīvforma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309" name="Brīvforma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310" name="Brīvforma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1311" name="Brīvforma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1312" name="Brīvforma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313" name="Brīvforma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314" name="Brīvforma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1315" name="Brīvforma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1316" name="Brīvforma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317" name="Brīvforma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318" name="Brīvforma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319" name="Brīvforma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320" name="Brīvforma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321" name="Brīvforma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322" name="Brīvforma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323" name="Brīvforma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324" name="Brīvforma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325" name="Brīvforma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326" name="Brīvforma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327" name="Brīvforma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328" name="Brīvforma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329" name="Brīvforma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330" name="Brīvforma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1331" name="Brīvforma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1332" name="Brīvforma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1333" name="Brīvforma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334" name="Brīvforma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335" name="Brīvforma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336" name="Brīvforma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337" name="Brīvforma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338" name="Brīvforma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339" name="Brīvforma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340" name="Brīvforma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1341" name="Brīvforma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342" name="Brīvforma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1343" name="Brīvforma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1344" name="Brīvforma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45" name="Brīvforma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1346" name="Brīvforma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1347" name="Brīvforma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48" name="Brīvforma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1349" name="Brīvforma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1350" name="Brīvforma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1351" name="Brīvforma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352" name="Brīvforma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353" name="Brīvforma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354" name="Brīvforma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355" name="Brīvforma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1356" name="Brīvforma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57" name="Brīvforma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358" name="Brīvforma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359" name="Brīvforma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360" name="Brīvforma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1361" name="Brīvforma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362" name="Brīvforma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363" name="Brīvforma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1364" name="Brīvforma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365" name="Brīvforma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1366" name="Brīvforma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1367" name="Brīvforma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1368" name="Brīvforma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369" name="Brīvforma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370" name="Brīvforma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1371" name="Brīvforma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2" name="Brīvforma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1373" name="Brīvforma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374" name="Brīvforma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5" name="Brīvforma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6" name="Brīvforma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1377" name="Brīvforma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1378" name="Brīvforma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1379" name="Brīvforma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1380" name="Brīvforma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1381" name="Brīvforma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382" name="Brīvforma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1383" name="Brīvforma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1384" name="Brīvforma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1385" name="Brīvforma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386" name="Brīvforma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387" name="Brīvforma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388" name="Brīvforma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389" name="Brīvforma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390" name="Brīvforma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391" name="Brīvforma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392" name="Brīvforma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393" name="Brīvforma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394" name="Brīvforma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395" name="Brīvforma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396" name="Brīvforma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397" name="Brīvforma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1398" name="Brīvforma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1399" name="Brīvforma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1400" name="Brīvforma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01" name="Brīvforma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402" name="Brīvforma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1403" name="Brīvforma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1404" name="Brīvforma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05" name="Brīvforma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06" name="Brīvforma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1407" name="Brīvforma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1408" name="Brīvforma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09" name="Brīvforma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1410" name="Brīvforma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1411" name="Brīvforma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1412" name="Brīvforma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1413" name="Brīvforma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414" name="Brīvforma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15" name="Brīvforma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1416" name="Brīvforma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17" name="Brīvforma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18" name="Brīvforma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1419" name="Brīvforma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420" name="Brīvforma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1421" name="Brīvforma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1422" name="Brīvforma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1423" name="Brīvforma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1424" name="Brīvforma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425" name="Brīvforma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426" name="Brīvforma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427" name="Brīvforma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1428" name="Brīvforma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429" name="Brīvforma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430" name="Brīvforma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431" name="Brīvforma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432" name="Brīvforma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433" name="Brīvforma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1434" name="Brīvforma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1435" name="Brīvforma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1436" name="Brīvforma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1437" name="Brīvforma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1438" name="Brīvforma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439" name="Brīvforma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440" name="Brīvforma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441" name="Brīvforma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442" name="Brīvforma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43" name="Brīvforma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1444" name="Brīvforma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445" name="Brīvforma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446" name="Brīvforma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1447" name="Brīvforma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448" name="Brīvforma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1449" name="Brīvforma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450" name="Brīvforma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1451" name="Brīvforma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1452" name="Brīvforma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1453" name="Brīvforma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1454" name="Brīvforma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1455" name="Brīvforma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1456" name="Brīvforma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457" name="Brīvforma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1458" name="Brīvforma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1459" name="Brīvforma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1460" name="Brīvforma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461" name="Brīvforma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462" name="Brīvforma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1463" name="Brīvforma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1464" name="Brīvforma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1465" name="Brīvforma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466" name="Brīvforma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1467" name="Brīvforma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1468" name="Brīvforma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1469" name="Brīvforma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1470" name="Brīvforma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471" name="Brīvforma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1472" name="Brīvforma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1473" name="Brīvforma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1474" name="Brīvforma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1475" name="Brīvforma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1476" name="Brīvforma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477" name="Brīvforma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478" name="Brīvforma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1479" name="Brīvforma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1480" name="Brīvforma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1481" name="Brīvforma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1227" name="Brīvforma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1228" name="Brīvforma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1229" name="Brīvforma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1230" name="Brīvforma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1231" name="Brīvforma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1232" name="Brīvforma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1233" name="Brīvforma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234" name="Brīvforma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1235" name="Brīvforma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1236" name="Brīvforma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237" name="Brīvforma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1238" name="Brīvforma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1239" name="Brīvforma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1240" name="Brīvforma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1241" name="Brīvforma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1242" name="Brīvforma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243" name="Brīvforma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1244" name="Brīvforma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1245" name="Brīvforma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1246" name="Brīvforma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1247" name="Brīvforma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248" name="Brīvforma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49" name="Brīvforma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50" name="Brīvforma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1251" name="Brīvforma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1252" name="Brīvforma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53" name="Brīvforma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1254" name="Brīvforma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1255" name="Brīvforma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256" name="Brīvforma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1257" name="Brīvforma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1258" name="Brīvforma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1259" name="Rectangle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1260" name="Brīvforma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1261" name="Brīvforma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1262" name="Brīvforma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263" name="Brīvforma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1264" name="Brīvforma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1265" name="Brīvforma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266" name="Brīvforma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267" name="Brīvforma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1268" name="Brīvforma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1269" name="Brīvforma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270" name="Brīvforma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1271" name="Brīvforma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1272" name="Brīvforma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1273" name="Brīvforma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1274" name="Brīvforma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275" name="Brīvforma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1276" name="Brīvforma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1277" name="Brīvforma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278" name="Brīvforma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1279" name="Brīvforma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280" name="Brīvforma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1281" name="Brīvforma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282" name="Brīvforma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1482" name="Brīvforma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483" name="Brīvforma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484" name="Brīvforma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485" name="Brīvforma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486" name="Brīvforma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487" name="Brīvforma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488" name="Brīvforma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489" name="Brīvforma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90" name="Brīvforma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491" name="Brīvforma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492" name="Brīvforma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493" name="Brīvforma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494" name="Brīvforma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495" name="Brīvforma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496" name="Brīvforma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497" name="Brīvforma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498" name="Brīvforma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499" name="Brīvforma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500" name="Brīvforma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501" name="Brīvforma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502" name="Brīvforma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503" name="Brīvforma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504" name="Brīvforma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505" name="Brīvforma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506" name="Brīvforma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507" name="Brīvforma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508" name="Brīvforma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509" name="Brīvforma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510" name="Brīvforma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511" name="Brīvforma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7421</xdr:colOff>
      <xdr:row>0</xdr:row>
      <xdr:rowOff>409575</xdr:rowOff>
    </xdr:to>
    <xdr:grpSp>
      <xdr:nvGrpSpPr>
        <xdr:cNvPr id="4" name="Virsraksta apmale" descr="Krāšņs raksts" title="Virsraksta apmale"/>
        <xdr:cNvGrpSpPr/>
      </xdr:nvGrpSpPr>
      <xdr:grpSpPr>
        <a:xfrm>
          <a:off x="0" y="0"/>
          <a:ext cx="15056921" cy="409575"/>
          <a:chOff x="0" y="0"/>
          <a:chExt cx="13732946" cy="409575"/>
        </a:xfrm>
        <a:solidFill>
          <a:schemeClr val="tx1">
            <a:lumMod val="75000"/>
            <a:lumOff val="25000"/>
          </a:schemeClr>
        </a:solidFill>
      </xdr:grpSpPr>
      <xdr:grpSp>
        <xdr:nvGrpSpPr>
          <xdr:cNvPr id="2428" name="Grupa 2427"/>
          <xdr:cNvGrpSpPr/>
        </xdr:nvGrpSpPr>
        <xdr:grpSpPr>
          <a:xfrm>
            <a:off x="0" y="0"/>
            <a:ext cx="11314099" cy="409575"/>
            <a:chOff x="0" y="0"/>
            <a:chExt cx="11267015" cy="409575"/>
          </a:xfrm>
          <a:grpFill/>
        </xdr:grpSpPr>
        <xdr:grpSp>
          <xdr:nvGrpSpPr>
            <xdr:cNvPr id="2429" name="Grupa 3"/>
            <xdr:cNvGrpSpPr>
              <a:grpSpLocks noChangeAspect="1"/>
            </xdr:cNvGrpSpPr>
          </xdr:nvGrpSpPr>
          <xdr:grpSpPr bwMode="auto">
            <a:xfrm>
              <a:off x="0" y="0"/>
              <a:ext cx="10058400" cy="409575"/>
              <a:chOff x="60" y="110"/>
              <a:chExt cx="1056" cy="43"/>
            </a:xfrm>
            <a:grpFill/>
          </xdr:grpSpPr>
          <xdr:grpSp>
            <xdr:nvGrpSpPr>
              <xdr:cNvPr id="2460" name="Grupa 204"/>
              <xdr:cNvGrpSpPr>
                <a:grpSpLocks/>
              </xdr:cNvGrpSpPr>
            </xdr:nvGrpSpPr>
            <xdr:grpSpPr bwMode="auto">
              <a:xfrm>
                <a:off x="60" y="110"/>
                <a:ext cx="1056" cy="43"/>
                <a:chOff x="60" y="110"/>
                <a:chExt cx="1056" cy="43"/>
              </a:xfrm>
              <a:grpFill/>
            </xdr:grpSpPr>
            <xdr:sp macro="" textlink="">
              <xdr:nvSpPr>
                <xdr:cNvPr id="2517" name="Brīvforma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2518" name="Brīvforma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2519" name="Brīvforma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2520" name="Brīvforma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2521" name="Brīvforma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522" name="Brīvforma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2523" name="Brīvforma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524" name="Brīvforma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525" name="Brīvforma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526" name="Brīvforma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527" name="Brīvforma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28" name="Brīvforma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2529" name="Brīvforma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2530" name="Brīvforma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2531" name="Brīvforma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532" name="Brīvforma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533" name="Brīvforma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534" name="Brīvforma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535" name="Brīvforma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536" name="Brīvforma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537" name="Brīvforma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538" name="Brīvforma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2539" name="Brīvforma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540" name="Brīvforma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2541" name="Brīvforma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542" name="Brīvforma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43" name="Brīvforma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44" name="Brīvforma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545" name="Brīvforma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546" name="Brīvforma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547" name="Brīvforma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48" name="Brīvforma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2549" name="Brīvforma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550" name="Brīvforma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551" name="Brīvforma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552" name="Brīvforma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553" name="Brīvforma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554" name="Brīvforma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555" name="Brīvforma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556" name="Brīvforma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57" name="Brīvforma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58" name="Brīvforma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559" name="Brīvforma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560" name="Brīvforma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561" name="Brīvforma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562" name="Brīvforma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563" name="Brīvforma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564" name="Brīvforma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565" name="Brīvforma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2566" name="Brīvforma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2567" name="Brīvforma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568" name="Brīvforma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569" name="Brīvforma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570" name="Brīvforma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571" name="Brīvforma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572" name="Brīvforma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573" name="Brīvforma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574" name="Brīvforma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575" name="Brīvforma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576" name="Brīvforma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577" name="Brīvforma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578" name="Brīvforma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79" name="Brīvforma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2580" name="Brīvforma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2581" name="Brīvforma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82" name="Brīvforma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2583" name="Brīvforma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2584" name="Brīvforma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2585" name="Brīvforma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586" name="Brīvforma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587" name="Brīvforma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588" name="Brīvforma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589" name="Brīvforma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2590" name="Brīvforma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91" name="Brīvforma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592" name="Brīvforma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593" name="Brīvforma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594" name="Brīvforma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595" name="Brīvforma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596" name="Brīvforma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597" name="Brīvforma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2598" name="Brīvforma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599" name="Brīvforma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2600" name="Brīvforma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2601" name="Brīvforma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2602" name="Brīvforma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603" name="Brīvforma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604" name="Brīvforma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2605" name="Brīvforma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06" name="Brīvforma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607" name="Brīvforma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608" name="Brīvforma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09" name="Brīvforma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10" name="Brīvforma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611" name="Brīvforma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2612" name="Brīvforma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2613" name="Brīvforma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2614" name="Brīvforma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2615" name="Brīvforma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616" name="Brīvforma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2617" name="Brīvforma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2618" name="Brīvforma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2619" name="Brīvforma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620" name="Brīvforma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621" name="Brīvforma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622" name="Brīvforma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623" name="Brīvforma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624" name="Brīvforma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625" name="Brīvforma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626" name="Brīvforma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627" name="Brīvforma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628" name="Brīvforma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629" name="Brīvforma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630" name="Brīvforma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631" name="Brīvforma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2632" name="Brīvforma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2633" name="Brīvforma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2634" name="Brīvforma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35" name="Brīvforma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636" name="Brīvforma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2637" name="Brīvforma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2638" name="Brīvforma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639" name="Brīvforma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640" name="Brīvforma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2641" name="Brīvforma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2642" name="Brīvforma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43" name="Brīvforma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2644" name="Brīvforma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2645" name="Brīvforma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2646" name="Brīvforma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2647" name="Brīvforma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648" name="Brīvforma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49" name="Brīvforma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2650" name="Brīvforma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51" name="Brīvforma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52" name="Brīvforma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2653" name="Brīvforma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654" name="Brīvforma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2655" name="Brīvforma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2656" name="Brīvforma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2657" name="Brīvforma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2658" name="Brīvforma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659" name="Brīvforma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660" name="Brīvforma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661" name="Brīvforma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2662" name="Brīvforma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663" name="Brīvforma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664" name="Brīvforma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665" name="Brīvforma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666" name="Brīvforma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667" name="Brīvforma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2668" name="Brīvforma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2669" name="Brīvforma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2670" name="Brīvforma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2671" name="Brīvforma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2672" name="Brīvforma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673" name="Brīvforma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674" name="Brīvforma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675" name="Brīvforma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676" name="Brīvforma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77" name="Brīvforma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2678" name="Brīvforma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679" name="Brīvforma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680" name="Brīvforma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2681" name="Brīvforma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682" name="Brīvforma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2683" name="Brīvforma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684" name="Brīvforma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2685" name="Brīvforma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2686" name="Brīvforma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2687" name="Brīvforma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2688" name="Brīvforma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2689" name="Brīvforma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2690" name="Brīvforma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691" name="Brīvforma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2692" name="Brīvforma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2693" name="Brīvforma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2694" name="Brīvforma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695" name="Brīvforma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696" name="Brīvforma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2697" name="Brīvforma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2698" name="Brīvforma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2699" name="Brīvforma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700" name="Brīvforma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2701" name="Brīvforma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2702" name="Brīvforma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2703" name="Brīvforma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2704" name="Brīvforma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705" name="Brīvforma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2706" name="Brīvforma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2707" name="Brīvforma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2708" name="Brīvforma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2709" name="Brīvforma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2710" name="Brīvforma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711" name="Brīvforma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712" name="Brīvforma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2713" name="Brīvforma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2714" name="Brīvforma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2715" name="Brīvforma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2461" name="Brīvforma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2462" name="Brīvforma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2463" name="Brīvforma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2464" name="Brīvforma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2465" name="Brīvforma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2466" name="Brīvforma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2467" name="Brīvforma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468" name="Brīvforma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2469" name="Brīvforma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2470" name="Brīvforma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471" name="Brīvforma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2472" name="Brīvforma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2473" name="Brīvforma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2474" name="Brīvforma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2475" name="Brīvforma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2476" name="Brīvforma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477" name="Brīvforma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2478" name="Brīvforma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2479" name="Brīvforma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2480" name="Brīvforma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2481" name="Brīvforma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82" name="Brīvforma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3" name="Brīvforma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4" name="Brīvforma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2485" name="Brīvforma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2486" name="Brīvforma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7" name="Brīvforma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2488" name="Brīvforma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2489" name="Brīvforma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490" name="Brīvforma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2491" name="Brīvforma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2492" name="Brīvforma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2493" name="Rectangle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2494" name="Brīvforma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2495" name="Brīvforma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2496" name="Brīvforma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497" name="Brīvforma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2498" name="Brīvforma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2499" name="Brīvforma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500" name="Brīvforma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501" name="Brīvforma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2502" name="Brīvforma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2503" name="Brīvforma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504" name="Brīvforma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2505" name="Brīvforma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2506" name="Brīvforma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2507" name="Brīvforma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2508" name="Brīvforma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509" name="Brīvforma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2510" name="Brīvforma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2511" name="Brīvforma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512" name="Brīvforma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2513" name="Brīvforma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514" name="Brīvforma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2515" name="Brīvforma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516" name="Brīvforma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2430" name="Brīvforma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31" name="Brīvforma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432" name="Brīvforma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433" name="Brīvforma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434" name="Brīvforma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435" name="Brīvforma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436" name="Brīvforma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37" name="Brīvforma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38" name="Brīvforma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439" name="Brīvforma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440" name="Brīvforma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441" name="Brīvforma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442" name="Brīvforma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443" name="Brīvforma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444" name="Brīvforma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45" name="Brīvforma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446" name="Brīvforma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447" name="Brīvforma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448" name="Brīvforma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449" name="Brīvforma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450" name="Brīvforma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451" name="Brīvforma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52" name="Brīvforma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453" name="Brīvforma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454" name="Brīvforma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455" name="Brīvforma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456" name="Brīvforma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57" name="Brīvforma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458" name="Brīvforma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59" name="Brīvforma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sp macro="" textlink="">
        <xdr:nvSpPr>
          <xdr:cNvPr id="2716" name="Brīvforma 20"/>
          <xdr:cNvSpPr>
            <a:spLocks/>
          </xdr:cNvSpPr>
        </xdr:nvSpPr>
        <xdr:spPr bwMode="auto">
          <a:xfrm>
            <a:off x="11974552" y="360576"/>
            <a:ext cx="38226" cy="28467"/>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717" name="Brīvforma 21"/>
          <xdr:cNvSpPr>
            <a:spLocks/>
          </xdr:cNvSpPr>
        </xdr:nvSpPr>
        <xdr:spPr bwMode="auto">
          <a:xfrm>
            <a:off x="12022335" y="351087"/>
            <a:ext cx="38226" cy="28467"/>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718" name="Brīvforma 22"/>
          <xdr:cNvSpPr>
            <a:spLocks/>
          </xdr:cNvSpPr>
        </xdr:nvSpPr>
        <xdr:spPr bwMode="auto">
          <a:xfrm>
            <a:off x="11926771" y="341598"/>
            <a:ext cx="38226" cy="37955"/>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719" name="Brīvforma 23"/>
          <xdr:cNvSpPr>
            <a:spLocks/>
          </xdr:cNvSpPr>
        </xdr:nvSpPr>
        <xdr:spPr bwMode="auto">
          <a:xfrm>
            <a:off x="12232577" y="341598"/>
            <a:ext cx="38226" cy="37955"/>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720" name="Brīvforma 24"/>
          <xdr:cNvSpPr>
            <a:spLocks/>
          </xdr:cNvSpPr>
        </xdr:nvSpPr>
        <xdr:spPr bwMode="auto">
          <a:xfrm>
            <a:off x="12137012" y="351087"/>
            <a:ext cx="28669"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721" name="Brīvforma 25"/>
          <xdr:cNvSpPr>
            <a:spLocks/>
          </xdr:cNvSpPr>
        </xdr:nvSpPr>
        <xdr:spPr bwMode="auto">
          <a:xfrm>
            <a:off x="12184795" y="360576"/>
            <a:ext cx="28669" cy="28467"/>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722" name="Brīvforma 29"/>
          <xdr:cNvSpPr>
            <a:spLocks/>
          </xdr:cNvSpPr>
        </xdr:nvSpPr>
        <xdr:spPr bwMode="auto">
          <a:xfrm>
            <a:off x="13685163" y="75911"/>
            <a:ext cx="28669"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723" name="Brīvforma 30"/>
          <xdr:cNvSpPr>
            <a:spLocks/>
          </xdr:cNvSpPr>
        </xdr:nvSpPr>
        <xdr:spPr bwMode="auto">
          <a:xfrm>
            <a:off x="12471489" y="28467"/>
            <a:ext cx="28669"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724" name="Brīvforma 31"/>
          <xdr:cNvSpPr>
            <a:spLocks/>
          </xdr:cNvSpPr>
        </xdr:nvSpPr>
        <xdr:spPr bwMode="auto">
          <a:xfrm>
            <a:off x="11687858" y="75911"/>
            <a:ext cx="28669" cy="28467"/>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725" name="Brīvforma 32"/>
          <xdr:cNvSpPr>
            <a:spLocks/>
          </xdr:cNvSpPr>
        </xdr:nvSpPr>
        <xdr:spPr bwMode="auto">
          <a:xfrm>
            <a:off x="12461934" y="113866"/>
            <a:ext cx="38226" cy="47444"/>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726" name="Brīvforma 33"/>
          <xdr:cNvSpPr>
            <a:spLocks/>
          </xdr:cNvSpPr>
        </xdr:nvSpPr>
        <xdr:spPr bwMode="auto">
          <a:xfrm>
            <a:off x="12433264" y="170799"/>
            <a:ext cx="47783"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727" name="Brīvforma 34"/>
          <xdr:cNvSpPr>
            <a:spLocks/>
          </xdr:cNvSpPr>
        </xdr:nvSpPr>
        <xdr:spPr bwMode="auto">
          <a:xfrm>
            <a:off x="11697414" y="28467"/>
            <a:ext cx="28669" cy="28467"/>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728" name="Brīvforma 35"/>
          <xdr:cNvSpPr>
            <a:spLocks/>
          </xdr:cNvSpPr>
        </xdr:nvSpPr>
        <xdr:spPr bwMode="auto">
          <a:xfrm>
            <a:off x="11716528" y="170799"/>
            <a:ext cx="47783"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729" name="Brīvforma 37"/>
          <xdr:cNvSpPr>
            <a:spLocks/>
          </xdr:cNvSpPr>
        </xdr:nvSpPr>
        <xdr:spPr bwMode="auto">
          <a:xfrm>
            <a:off x="11697414" y="113866"/>
            <a:ext cx="38226" cy="47444"/>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730" name="Brīvforma 38"/>
          <xdr:cNvSpPr>
            <a:spLocks/>
          </xdr:cNvSpPr>
        </xdr:nvSpPr>
        <xdr:spPr bwMode="auto">
          <a:xfrm>
            <a:off x="12901532" y="28467"/>
            <a:ext cx="28669"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731" name="Brīvforma 39"/>
          <xdr:cNvSpPr>
            <a:spLocks/>
          </xdr:cNvSpPr>
        </xdr:nvSpPr>
        <xdr:spPr bwMode="auto">
          <a:xfrm>
            <a:off x="12471489" y="75911"/>
            <a:ext cx="38226" cy="28467"/>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732" name="Brīvforma 40"/>
          <xdr:cNvSpPr>
            <a:spLocks/>
          </xdr:cNvSpPr>
        </xdr:nvSpPr>
        <xdr:spPr bwMode="auto">
          <a:xfrm>
            <a:off x="13637381" y="170799"/>
            <a:ext cx="57339"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733" name="Brīvforma 41"/>
          <xdr:cNvSpPr>
            <a:spLocks/>
          </xdr:cNvSpPr>
        </xdr:nvSpPr>
        <xdr:spPr bwMode="auto">
          <a:xfrm>
            <a:off x="12901532" y="75911"/>
            <a:ext cx="28669"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734" name="Brīvforma 42"/>
          <xdr:cNvSpPr>
            <a:spLocks/>
          </xdr:cNvSpPr>
        </xdr:nvSpPr>
        <xdr:spPr bwMode="auto">
          <a:xfrm>
            <a:off x="13675607" y="113866"/>
            <a:ext cx="38226"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735" name="Brīvforma 43"/>
          <xdr:cNvSpPr>
            <a:spLocks/>
          </xdr:cNvSpPr>
        </xdr:nvSpPr>
        <xdr:spPr bwMode="auto">
          <a:xfrm>
            <a:off x="12901532" y="113866"/>
            <a:ext cx="38226"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736" name="Brīvforma 44"/>
          <xdr:cNvSpPr>
            <a:spLocks/>
          </xdr:cNvSpPr>
        </xdr:nvSpPr>
        <xdr:spPr bwMode="auto">
          <a:xfrm>
            <a:off x="13685163" y="28467"/>
            <a:ext cx="28669"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737" name="Brīvforma 45"/>
          <xdr:cNvSpPr>
            <a:spLocks/>
          </xdr:cNvSpPr>
        </xdr:nvSpPr>
        <xdr:spPr bwMode="auto">
          <a:xfrm>
            <a:off x="12930201" y="170799"/>
            <a:ext cx="47783"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738" name="Brīvforma 48"/>
          <xdr:cNvSpPr>
            <a:spLocks/>
          </xdr:cNvSpPr>
        </xdr:nvSpPr>
        <xdr:spPr bwMode="auto">
          <a:xfrm>
            <a:off x="11859874" y="313132"/>
            <a:ext cx="57339" cy="47444"/>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739" name="Brīvforma 49"/>
          <xdr:cNvSpPr>
            <a:spLocks/>
          </xdr:cNvSpPr>
        </xdr:nvSpPr>
        <xdr:spPr bwMode="auto">
          <a:xfrm>
            <a:off x="13188226" y="360576"/>
            <a:ext cx="28669"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740" name="Brīvforma 50"/>
          <xdr:cNvSpPr>
            <a:spLocks/>
          </xdr:cNvSpPr>
        </xdr:nvSpPr>
        <xdr:spPr bwMode="auto">
          <a:xfrm>
            <a:off x="13130888" y="341598"/>
            <a:ext cx="38226"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741" name="Brīvforma 52"/>
          <xdr:cNvSpPr>
            <a:spLocks/>
          </xdr:cNvSpPr>
        </xdr:nvSpPr>
        <xdr:spPr bwMode="auto">
          <a:xfrm>
            <a:off x="12280360" y="313132"/>
            <a:ext cx="47783" cy="47444"/>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742" name="Brīvforma 55"/>
          <xdr:cNvSpPr>
            <a:spLocks/>
          </xdr:cNvSpPr>
        </xdr:nvSpPr>
        <xdr:spPr bwMode="auto">
          <a:xfrm>
            <a:off x="13494034" y="313132"/>
            <a:ext cx="47783"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743" name="Brīvforma 56"/>
          <xdr:cNvSpPr>
            <a:spLocks/>
          </xdr:cNvSpPr>
        </xdr:nvSpPr>
        <xdr:spPr bwMode="auto">
          <a:xfrm>
            <a:off x="13073549" y="313132"/>
            <a:ext cx="47783"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744" name="Brīvforma 57"/>
          <xdr:cNvSpPr>
            <a:spLocks/>
          </xdr:cNvSpPr>
        </xdr:nvSpPr>
        <xdr:spPr bwMode="auto">
          <a:xfrm>
            <a:off x="13398469" y="360576"/>
            <a:ext cx="28669"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745" name="Brīvforma 58"/>
          <xdr:cNvSpPr>
            <a:spLocks/>
          </xdr:cNvSpPr>
        </xdr:nvSpPr>
        <xdr:spPr bwMode="auto">
          <a:xfrm>
            <a:off x="13446251" y="341598"/>
            <a:ext cx="38226"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746" name="Brīvforma 59"/>
          <xdr:cNvSpPr>
            <a:spLocks/>
          </xdr:cNvSpPr>
        </xdr:nvSpPr>
        <xdr:spPr bwMode="auto">
          <a:xfrm>
            <a:off x="13350686" y="351087"/>
            <a:ext cx="28669"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747" name="Brīvforma 60"/>
          <xdr:cNvSpPr>
            <a:spLocks/>
          </xdr:cNvSpPr>
        </xdr:nvSpPr>
        <xdr:spPr bwMode="auto">
          <a:xfrm>
            <a:off x="13236009" y="351087"/>
            <a:ext cx="28669"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748" name="Brīvforma 61"/>
          <xdr:cNvSpPr>
            <a:spLocks/>
          </xdr:cNvSpPr>
        </xdr:nvSpPr>
        <xdr:spPr bwMode="auto">
          <a:xfrm>
            <a:off x="13723389" y="94888"/>
            <a:ext cx="955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749" name="Brīvforma 62"/>
          <xdr:cNvSpPr>
            <a:spLocks/>
          </xdr:cNvSpPr>
        </xdr:nvSpPr>
        <xdr:spPr bwMode="auto">
          <a:xfrm>
            <a:off x="11305599" y="0"/>
            <a:ext cx="382260" cy="208754"/>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750" name="Brīvforma 63"/>
          <xdr:cNvSpPr>
            <a:spLocks/>
          </xdr:cNvSpPr>
        </xdr:nvSpPr>
        <xdr:spPr bwMode="auto">
          <a:xfrm>
            <a:off x="11468059" y="161310"/>
            <a:ext cx="38226" cy="94888"/>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751" name="Brīvforma 64"/>
          <xdr:cNvSpPr>
            <a:spLocks/>
          </xdr:cNvSpPr>
        </xdr:nvSpPr>
        <xdr:spPr bwMode="auto">
          <a:xfrm>
            <a:off x="11372494" y="0"/>
            <a:ext cx="38226" cy="9489"/>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752" name="Brīvforma 65"/>
          <xdr:cNvSpPr>
            <a:spLocks/>
          </xdr:cNvSpPr>
        </xdr:nvSpPr>
        <xdr:spPr bwMode="auto">
          <a:xfrm>
            <a:off x="11554068" y="0"/>
            <a:ext cx="57339" cy="9489"/>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753" name="Brīvforma 66"/>
          <xdr:cNvSpPr>
            <a:spLocks/>
          </xdr:cNvSpPr>
        </xdr:nvSpPr>
        <xdr:spPr bwMode="auto">
          <a:xfrm>
            <a:off x="11936326" y="113866"/>
            <a:ext cx="28669" cy="28467"/>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754" name="Brīvforma 73"/>
          <xdr:cNvSpPr>
            <a:spLocks/>
          </xdr:cNvSpPr>
        </xdr:nvSpPr>
        <xdr:spPr bwMode="auto">
          <a:xfrm>
            <a:off x="13388912" y="0"/>
            <a:ext cx="1911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755" name="Brīvforma 74"/>
          <xdr:cNvSpPr>
            <a:spLocks noEditPoints="1"/>
          </xdr:cNvSpPr>
        </xdr:nvSpPr>
        <xdr:spPr bwMode="auto">
          <a:xfrm>
            <a:off x="13188226" y="0"/>
            <a:ext cx="200686"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756" name="Brīvforma 75"/>
          <xdr:cNvSpPr>
            <a:spLocks/>
          </xdr:cNvSpPr>
        </xdr:nvSpPr>
        <xdr:spPr bwMode="auto">
          <a:xfrm>
            <a:off x="13188226"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757" name="Brīvforma 76"/>
          <xdr:cNvSpPr>
            <a:spLocks/>
          </xdr:cNvSpPr>
        </xdr:nvSpPr>
        <xdr:spPr bwMode="auto">
          <a:xfrm>
            <a:off x="13446251" y="113866"/>
            <a:ext cx="1911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758" name="Brīvforma 78"/>
          <xdr:cNvSpPr>
            <a:spLocks/>
          </xdr:cNvSpPr>
        </xdr:nvSpPr>
        <xdr:spPr bwMode="auto">
          <a:xfrm>
            <a:off x="13150000" y="113866"/>
            <a:ext cx="1911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759" name="Brīvforma 79"/>
          <xdr:cNvSpPr>
            <a:spLocks/>
          </xdr:cNvSpPr>
        </xdr:nvSpPr>
        <xdr:spPr bwMode="auto">
          <a:xfrm>
            <a:off x="12672176" y="161310"/>
            <a:ext cx="38226"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760" name="Brīvforma 80"/>
          <xdr:cNvSpPr>
            <a:spLocks/>
          </xdr:cNvSpPr>
        </xdr:nvSpPr>
        <xdr:spPr bwMode="auto">
          <a:xfrm>
            <a:off x="12232577" y="113866"/>
            <a:ext cx="19113" cy="28467"/>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761" name="Brīvforma 81"/>
          <xdr:cNvSpPr>
            <a:spLocks/>
          </xdr:cNvSpPr>
        </xdr:nvSpPr>
        <xdr:spPr bwMode="auto">
          <a:xfrm>
            <a:off x="12509715" y="0"/>
            <a:ext cx="382260"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762" name="Brīvforma 82"/>
          <xdr:cNvSpPr>
            <a:spLocks noEditPoints="1"/>
          </xdr:cNvSpPr>
        </xdr:nvSpPr>
        <xdr:spPr bwMode="auto">
          <a:xfrm>
            <a:off x="11984109" y="0"/>
            <a:ext cx="229355" cy="104377"/>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763" name="Brīvforma 83"/>
          <xdr:cNvSpPr>
            <a:spLocks/>
          </xdr:cNvSpPr>
        </xdr:nvSpPr>
        <xdr:spPr bwMode="auto">
          <a:xfrm>
            <a:off x="12576611" y="0"/>
            <a:ext cx="47783"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764" name="Brīvforma 84"/>
          <xdr:cNvSpPr>
            <a:spLocks/>
          </xdr:cNvSpPr>
        </xdr:nvSpPr>
        <xdr:spPr bwMode="auto">
          <a:xfrm>
            <a:off x="12777297" y="0"/>
            <a:ext cx="38226"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765" name="Brīvforma 90"/>
          <xdr:cNvSpPr>
            <a:spLocks/>
          </xdr:cNvSpPr>
        </xdr:nvSpPr>
        <xdr:spPr bwMode="auto">
          <a:xfrm>
            <a:off x="11477615" y="351087"/>
            <a:ext cx="28669"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766" name="Brīvforma 91"/>
          <xdr:cNvSpPr>
            <a:spLocks/>
          </xdr:cNvSpPr>
        </xdr:nvSpPr>
        <xdr:spPr bwMode="auto">
          <a:xfrm>
            <a:off x="12691289" y="351087"/>
            <a:ext cx="28669"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767" name="Brīvforma 94"/>
          <xdr:cNvSpPr>
            <a:spLocks/>
          </xdr:cNvSpPr>
        </xdr:nvSpPr>
        <xdr:spPr bwMode="auto">
          <a:xfrm>
            <a:off x="11315155" y="227732"/>
            <a:ext cx="353590" cy="180288"/>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768" name="Brīvforma 95"/>
          <xdr:cNvSpPr>
            <a:spLocks/>
          </xdr:cNvSpPr>
        </xdr:nvSpPr>
        <xdr:spPr bwMode="auto">
          <a:xfrm>
            <a:off x="12528829" y="227732"/>
            <a:ext cx="344034"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769" name="Brīvforma 96"/>
          <xdr:cNvSpPr>
            <a:spLocks noEditPoints="1"/>
          </xdr:cNvSpPr>
        </xdr:nvSpPr>
        <xdr:spPr bwMode="auto">
          <a:xfrm>
            <a:off x="12844192" y="0"/>
            <a:ext cx="888754"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770" name="Brīvforma 97"/>
          <xdr:cNvSpPr>
            <a:spLocks noEditPoints="1"/>
          </xdr:cNvSpPr>
        </xdr:nvSpPr>
        <xdr:spPr bwMode="auto">
          <a:xfrm>
            <a:off x="11630519" y="0"/>
            <a:ext cx="898309" cy="408020"/>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771" name="Brīvforma 98"/>
          <xdr:cNvSpPr>
            <a:spLocks/>
          </xdr:cNvSpPr>
        </xdr:nvSpPr>
        <xdr:spPr bwMode="auto">
          <a:xfrm>
            <a:off x="13083105" y="0"/>
            <a:ext cx="449155"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772" name="Brīvforma 99"/>
          <xdr:cNvSpPr>
            <a:spLocks/>
          </xdr:cNvSpPr>
        </xdr:nvSpPr>
        <xdr:spPr bwMode="auto">
          <a:xfrm>
            <a:off x="11878988" y="0"/>
            <a:ext cx="439598"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grpSp>
    <xdr:clientData/>
  </xdr:twoCellAnchor>
  <xdr:twoCellAnchor>
    <xdr:from>
      <xdr:col>10</xdr:col>
      <xdr:colOff>171452</xdr:colOff>
      <xdr:row>2</xdr:row>
      <xdr:rowOff>200025</xdr:rowOff>
    </xdr:from>
    <xdr:to>
      <xdr:col>12</xdr:col>
      <xdr:colOff>219977</xdr:colOff>
      <xdr:row>2</xdr:row>
      <xdr:rowOff>474345</xdr:rowOff>
    </xdr:to>
    <xdr:sp macro="" textlink="">
      <xdr:nvSpPr>
        <xdr:cNvPr id="2777" name="Pārskats par viesībām" descr="&quot;&quot;" title="Pārskats (navigācijas poga)">
          <a:hlinkClick xmlns:r="http://schemas.openxmlformats.org/officeDocument/2006/relationships" r:id="rId1" tooltip="Noklikšķiniet, lai skatītu pārskatu par viesībām"/>
        </xdr:cNvPr>
        <xdr:cNvSpPr/>
      </xdr:nvSpPr>
      <xdr:spPr>
        <a:xfrm>
          <a:off x="11715752" y="695325"/>
          <a:ext cx="194400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PĀRSKATS PAR VIESĪBĀM</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7421</xdr:colOff>
      <xdr:row>0</xdr:row>
      <xdr:rowOff>409575</xdr:rowOff>
    </xdr:to>
    <xdr:grpSp>
      <xdr:nvGrpSpPr>
        <xdr:cNvPr id="2258" name="Grupa 2257" descr="Krāšņs raksts" title="Virsraksta apmale"/>
        <xdr:cNvGrpSpPr/>
      </xdr:nvGrpSpPr>
      <xdr:grpSpPr>
        <a:xfrm>
          <a:off x="0" y="0"/>
          <a:ext cx="13952021" cy="409575"/>
          <a:chOff x="0" y="0"/>
          <a:chExt cx="13675796" cy="409575"/>
        </a:xfrm>
        <a:solidFill>
          <a:schemeClr val="tx1">
            <a:lumMod val="75000"/>
            <a:lumOff val="25000"/>
          </a:schemeClr>
        </a:solidFill>
      </xdr:grpSpPr>
      <xdr:grpSp>
        <xdr:nvGrpSpPr>
          <xdr:cNvPr id="2259" name="Grupa 2258"/>
          <xdr:cNvGrpSpPr/>
        </xdr:nvGrpSpPr>
        <xdr:grpSpPr>
          <a:xfrm>
            <a:off x="0" y="0"/>
            <a:ext cx="11267015" cy="409575"/>
            <a:chOff x="0" y="0"/>
            <a:chExt cx="11267015" cy="409575"/>
          </a:xfrm>
          <a:grpFill/>
        </xdr:grpSpPr>
        <xdr:grpSp>
          <xdr:nvGrpSpPr>
            <xdr:cNvPr id="2317" name="Grupa 3"/>
            <xdr:cNvGrpSpPr>
              <a:grpSpLocks noChangeAspect="1"/>
            </xdr:cNvGrpSpPr>
          </xdr:nvGrpSpPr>
          <xdr:grpSpPr bwMode="auto">
            <a:xfrm>
              <a:off x="0" y="0"/>
              <a:ext cx="10058400" cy="409575"/>
              <a:chOff x="60" y="110"/>
              <a:chExt cx="1056" cy="43"/>
            </a:xfrm>
            <a:grpFill/>
          </xdr:grpSpPr>
          <xdr:grpSp>
            <xdr:nvGrpSpPr>
              <xdr:cNvPr id="2348" name="Grupa 204"/>
              <xdr:cNvGrpSpPr>
                <a:grpSpLocks/>
              </xdr:cNvGrpSpPr>
            </xdr:nvGrpSpPr>
            <xdr:grpSpPr bwMode="auto">
              <a:xfrm>
                <a:off x="60" y="110"/>
                <a:ext cx="1056" cy="43"/>
                <a:chOff x="60" y="110"/>
                <a:chExt cx="1056" cy="43"/>
              </a:xfrm>
              <a:grpFill/>
            </xdr:grpSpPr>
            <xdr:sp macro="" textlink="">
              <xdr:nvSpPr>
                <xdr:cNvPr id="2405" name="Brīvforma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2406" name="Brīvforma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2407" name="Brīvforma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2408" name="Brīvforma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2409" name="Brīvforma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410" name="Brīvforma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2411" name="Brīvforma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412" name="Brīvforma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413" name="Brīvforma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414" name="Brīvforma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415" name="Brīvforma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416" name="Brīvforma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2417" name="Brīvforma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2418" name="Brīvforma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2419" name="Brīvforma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420" name="Brīvforma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421" name="Brīvforma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422" name="Brīvforma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423" name="Brīvforma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424" name="Brīvforma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25" name="Brīvforma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426" name="Brīvforma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2427" name="Brīvforma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428" name="Brīvforma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2429" name="Brīvforma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30" name="Brīvforma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31" name="Brīvforma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432" name="Brīvforma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433" name="Brīvforma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434" name="Brīvforma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435" name="Brīvforma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36" name="Brīvforma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2437" name="Brīvforma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438" name="Brīvforma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439" name="Brīvforma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40" name="Brīvforma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441" name="Brīvforma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442" name="Brīvforma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443" name="Brīvforma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444" name="Brīvforma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45" name="Brīvforma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46" name="Brīvforma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447" name="Brīvforma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448" name="Brīvforma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449" name="Brīvforma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450" name="Brīvforma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451" name="Brīvforma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452" name="Brīvforma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453" name="Brīvforma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2454" name="Brīvforma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2455" name="Brīvforma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456" name="Brīvforma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457" name="Brīvforma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458" name="Brīvforma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459" name="Brīvforma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60" name="Brīvforma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461" name="Brīvforma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462" name="Brīvforma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463" name="Brīvforma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464" name="Brīvforma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465" name="Brīvforma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466" name="Brīvforma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67" name="Brīvforma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2468" name="Brīvforma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2469" name="Brīvforma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70" name="Brīvforma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2471" name="Brīvforma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2472" name="Brīvforma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2473" name="Brīvforma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474" name="Brīvforma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475" name="Brīvforma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476" name="Brīvforma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477" name="Brīvforma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2478" name="Brīvforma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79" name="Brīvforma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480" name="Brīvforma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481" name="Brīvforma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482" name="Brīvforma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483" name="Brīvforma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484" name="Brīvforma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485" name="Brīvforma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2486" name="Brīvforma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487" name="Brīvforma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2488" name="Brīvforma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2489" name="Brīvforma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2490" name="Brīvforma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91" name="Brīvforma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92" name="Brīvforma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2493" name="Brīvforma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4" name="Brīvforma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495" name="Brīvforma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496" name="Brīvforma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7" name="Brīvforma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8" name="Brīvforma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499" name="Brīvforma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2500" name="Brīvforma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2501" name="Brīvforma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2502" name="Brīvforma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2503" name="Brīvforma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504" name="Brīvforma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2505" name="Brīvforma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2506" name="Brīvforma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2507" name="Brīvforma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508" name="Brīvforma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509" name="Brīvforma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510" name="Brīvforma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511" name="Brīvforma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512" name="Brīvforma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513" name="Brīvforma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514" name="Brīvforma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515" name="Brīvforma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516" name="Brīvforma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517" name="Brīvforma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518" name="Brīvforma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519" name="Brīvforma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2520" name="Brīvforma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2521" name="Brīvforma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2522" name="Brīvforma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23" name="Brīvforma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24" name="Brīvforma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2525" name="Brīvforma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2526" name="Brīvforma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27" name="Brīvforma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28" name="Brīvforma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2529" name="Brīvforma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2530" name="Brīvforma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31" name="Brīvforma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2532" name="Brīvforma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2533" name="Brīvforma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2534" name="Brīvforma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2535" name="Brīvforma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536" name="Brīvforma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37" name="Brīvforma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2538" name="Brīvforma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39" name="Brīvforma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40" name="Brīvforma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2541" name="Brīvforma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542" name="Brīvforma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2543" name="Brīvforma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2544" name="Brīvforma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2545" name="Brīvforma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2546" name="Brīvforma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547" name="Brīvforma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548" name="Brīvforma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549" name="Brīvforma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2550" name="Brīvforma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551" name="Brīvforma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552" name="Brīvforma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553" name="Brīvforma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554" name="Brīvforma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555" name="Brīvforma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2556" name="Brīvforma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2557" name="Brīvforma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2558" name="Brīvforma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2559" name="Brīvforma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2560" name="Brīvforma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561" name="Brīvforma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562" name="Brīvforma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563" name="Brīvforma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564" name="Brīvforma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65" name="Brīvforma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2566" name="Brīvforma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567" name="Brīvforma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568" name="Brīvforma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2569" name="Brīvforma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570" name="Brīvforma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2571" name="Brīvforma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572" name="Brīvforma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2573" name="Brīvforma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2574" name="Brīvforma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2575" name="Brīvforma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2576" name="Brīvforma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2577" name="Brīvforma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2578" name="Brīvforma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79" name="Brīvforma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2580" name="Brīvforma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2581" name="Brīvforma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2582" name="Brīvforma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583" name="Brīvforma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584" name="Brīvforma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2585" name="Brīvforma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2586" name="Brīvforma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2587" name="Brīvforma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588" name="Brīvforma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2589" name="Brīvforma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2590" name="Brīvforma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2591" name="Brīvforma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2592" name="Brīvforma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593" name="Brīvforma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2594" name="Brīvforma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2595" name="Brīvforma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2596" name="Brīvforma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2597" name="Brīvforma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2598" name="Brīvforma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599" name="Brīvforma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600" name="Brīvforma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2601" name="Brīvforma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2602" name="Brīvforma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2603" name="Brīvforma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2349" name="Brīvforma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2350" name="Brīvforma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2351" name="Brīvforma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2352" name="Brīvforma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2353" name="Brīvforma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2354" name="Brīvforma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2355" name="Brīvforma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356" name="Brīvforma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2357" name="Brīvforma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2358" name="Brīvforma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359" name="Brīvforma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2360" name="Brīvforma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2361" name="Brīvforma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2362" name="Brīvforma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2363" name="Brīvforma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2364" name="Brīvforma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365" name="Brīvforma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2366" name="Brīvforma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2367" name="Brīvforma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2368" name="Brīvforma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2369" name="Brīvforma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70" name="Brīvforma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1" name="Brīvforma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2" name="Brīvforma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2373" name="Brīvforma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2374" name="Brīvforma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5" name="Brīvforma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2376" name="Brīvforma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2377" name="Brīvforma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378" name="Brīvforma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2379" name="Brīvforma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2380" name="Brīvforma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2381" name="Rectangle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2382" name="Brīvforma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2383" name="Brīvforma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2384" name="Brīvforma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385" name="Brīvforma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2386" name="Brīvforma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2387" name="Brīvforma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388" name="Brīvforma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89" name="Brīvforma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2390" name="Brīvforma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2391" name="Brīvforma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392" name="Brīvforma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2393" name="Brīvforma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2394" name="Brīvforma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2395" name="Brīvforma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2396" name="Brīvforma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397" name="Brīvforma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2398" name="Brīvforma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2399" name="Brīvforma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400" name="Brīvforma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2401" name="Brīvforma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402" name="Brīvforma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2403" name="Brīvforma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404" name="Brīvforma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2318" name="Brīvforma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319" name="Brīvforma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320" name="Brīvforma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321" name="Brīvforma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322" name="Brīvforma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323" name="Brīvforma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324" name="Brīvforma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325" name="Brīvforma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326" name="Brīvforma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327" name="Brīvforma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328" name="Brīvforma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329" name="Brīvforma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330" name="Brīvforma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331" name="Brīvforma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332" name="Brīvforma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333" name="Brīvforma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334" name="Brīvforma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335" name="Brīvforma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336" name="Brīvforma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337" name="Brīvforma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338" name="Brīvforma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339" name="Brīvforma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40" name="Brīvforma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341" name="Brīvforma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342" name="Brīvforma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343" name="Brīvforma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344" name="Brīvforma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45" name="Brīvforma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346" name="Brīvforma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47" name="Brīvforma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sp macro="" textlink="">
        <xdr:nvSpPr>
          <xdr:cNvPr id="2260" name="Brīvforma 20"/>
          <xdr:cNvSpPr>
            <a:spLocks/>
          </xdr:cNvSpPr>
        </xdr:nvSpPr>
        <xdr:spPr bwMode="auto">
          <a:xfrm>
            <a:off x="11924720" y="360576"/>
            <a:ext cx="38067" cy="28467"/>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261" name="Brīvforma 21"/>
          <xdr:cNvSpPr>
            <a:spLocks/>
          </xdr:cNvSpPr>
        </xdr:nvSpPr>
        <xdr:spPr bwMode="auto">
          <a:xfrm>
            <a:off x="11972304" y="351087"/>
            <a:ext cx="38067" cy="28467"/>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262" name="Brīvforma 22"/>
          <xdr:cNvSpPr>
            <a:spLocks/>
          </xdr:cNvSpPr>
        </xdr:nvSpPr>
        <xdr:spPr bwMode="auto">
          <a:xfrm>
            <a:off x="11877137" y="341598"/>
            <a:ext cx="38067" cy="37955"/>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263" name="Brīvforma 23"/>
          <xdr:cNvSpPr>
            <a:spLocks/>
          </xdr:cNvSpPr>
        </xdr:nvSpPr>
        <xdr:spPr bwMode="auto">
          <a:xfrm>
            <a:off x="12181671" y="341598"/>
            <a:ext cx="38067" cy="37955"/>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264" name="Brīvforma 24"/>
          <xdr:cNvSpPr>
            <a:spLocks/>
          </xdr:cNvSpPr>
        </xdr:nvSpPr>
        <xdr:spPr bwMode="auto">
          <a:xfrm>
            <a:off x="12086504"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265" name="Brīvforma 25"/>
          <xdr:cNvSpPr>
            <a:spLocks/>
          </xdr:cNvSpPr>
        </xdr:nvSpPr>
        <xdr:spPr bwMode="auto">
          <a:xfrm>
            <a:off x="12134088" y="360576"/>
            <a:ext cx="28550" cy="28467"/>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266" name="Brīvforma 29"/>
          <xdr:cNvSpPr>
            <a:spLocks/>
          </xdr:cNvSpPr>
        </xdr:nvSpPr>
        <xdr:spPr bwMode="auto">
          <a:xfrm>
            <a:off x="13628212"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267" name="Brīvforma 30"/>
          <xdr:cNvSpPr>
            <a:spLocks/>
          </xdr:cNvSpPr>
        </xdr:nvSpPr>
        <xdr:spPr bwMode="auto">
          <a:xfrm>
            <a:off x="12419589"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268" name="Brīvforma 31"/>
          <xdr:cNvSpPr>
            <a:spLocks/>
          </xdr:cNvSpPr>
        </xdr:nvSpPr>
        <xdr:spPr bwMode="auto">
          <a:xfrm>
            <a:off x="11639219" y="75911"/>
            <a:ext cx="28550" cy="28467"/>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269" name="Brīvforma 32"/>
          <xdr:cNvSpPr>
            <a:spLocks/>
          </xdr:cNvSpPr>
        </xdr:nvSpPr>
        <xdr:spPr bwMode="auto">
          <a:xfrm>
            <a:off x="12410073" y="113866"/>
            <a:ext cx="38067" cy="47444"/>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270" name="Brīvforma 33"/>
          <xdr:cNvSpPr>
            <a:spLocks/>
          </xdr:cNvSpPr>
        </xdr:nvSpPr>
        <xdr:spPr bwMode="auto">
          <a:xfrm>
            <a:off x="12381523" y="170799"/>
            <a:ext cx="47584"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271" name="Brīvforma 34"/>
          <xdr:cNvSpPr>
            <a:spLocks/>
          </xdr:cNvSpPr>
        </xdr:nvSpPr>
        <xdr:spPr bwMode="auto">
          <a:xfrm>
            <a:off x="11648735" y="28467"/>
            <a:ext cx="28550" cy="28467"/>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272" name="Brīvforma 35"/>
          <xdr:cNvSpPr>
            <a:spLocks/>
          </xdr:cNvSpPr>
        </xdr:nvSpPr>
        <xdr:spPr bwMode="auto">
          <a:xfrm>
            <a:off x="11667769"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273" name="Brīvforma 37"/>
          <xdr:cNvSpPr>
            <a:spLocks/>
          </xdr:cNvSpPr>
        </xdr:nvSpPr>
        <xdr:spPr bwMode="auto">
          <a:xfrm>
            <a:off x="11648735" y="113866"/>
            <a:ext cx="38067" cy="47444"/>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274" name="Brīvforma 38"/>
          <xdr:cNvSpPr>
            <a:spLocks/>
          </xdr:cNvSpPr>
        </xdr:nvSpPr>
        <xdr:spPr bwMode="auto">
          <a:xfrm>
            <a:off x="12847842"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275" name="Brīvforma 39"/>
          <xdr:cNvSpPr>
            <a:spLocks/>
          </xdr:cNvSpPr>
        </xdr:nvSpPr>
        <xdr:spPr bwMode="auto">
          <a:xfrm>
            <a:off x="12419589" y="75911"/>
            <a:ext cx="38067" cy="28467"/>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276" name="Brīvforma 40"/>
          <xdr:cNvSpPr>
            <a:spLocks/>
          </xdr:cNvSpPr>
        </xdr:nvSpPr>
        <xdr:spPr bwMode="auto">
          <a:xfrm>
            <a:off x="13580629"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277" name="Brīvforma 41"/>
          <xdr:cNvSpPr>
            <a:spLocks/>
          </xdr:cNvSpPr>
        </xdr:nvSpPr>
        <xdr:spPr bwMode="auto">
          <a:xfrm>
            <a:off x="12847842"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278" name="Brīvforma 42"/>
          <xdr:cNvSpPr>
            <a:spLocks/>
          </xdr:cNvSpPr>
        </xdr:nvSpPr>
        <xdr:spPr bwMode="auto">
          <a:xfrm>
            <a:off x="13618696"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279" name="Brīvforma 43"/>
          <xdr:cNvSpPr>
            <a:spLocks/>
          </xdr:cNvSpPr>
        </xdr:nvSpPr>
        <xdr:spPr bwMode="auto">
          <a:xfrm>
            <a:off x="12847842"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280" name="Brīvforma 44"/>
          <xdr:cNvSpPr>
            <a:spLocks/>
          </xdr:cNvSpPr>
        </xdr:nvSpPr>
        <xdr:spPr bwMode="auto">
          <a:xfrm>
            <a:off x="13628212"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281" name="Brīvforma 45"/>
          <xdr:cNvSpPr>
            <a:spLocks/>
          </xdr:cNvSpPr>
        </xdr:nvSpPr>
        <xdr:spPr bwMode="auto">
          <a:xfrm>
            <a:off x="12876392"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282" name="Brīvforma 48"/>
          <xdr:cNvSpPr>
            <a:spLocks/>
          </xdr:cNvSpPr>
        </xdr:nvSpPr>
        <xdr:spPr bwMode="auto">
          <a:xfrm>
            <a:off x="11810519" y="313132"/>
            <a:ext cx="57100" cy="47444"/>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283" name="Brīvforma 49"/>
          <xdr:cNvSpPr>
            <a:spLocks/>
          </xdr:cNvSpPr>
        </xdr:nvSpPr>
        <xdr:spPr bwMode="auto">
          <a:xfrm>
            <a:off x="13133343"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284" name="Brīvforma 50"/>
          <xdr:cNvSpPr>
            <a:spLocks/>
          </xdr:cNvSpPr>
        </xdr:nvSpPr>
        <xdr:spPr bwMode="auto">
          <a:xfrm>
            <a:off x="13076243"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285" name="Brīvforma 52"/>
          <xdr:cNvSpPr>
            <a:spLocks/>
          </xdr:cNvSpPr>
        </xdr:nvSpPr>
        <xdr:spPr bwMode="auto">
          <a:xfrm>
            <a:off x="12229255" y="313132"/>
            <a:ext cx="47584" cy="47444"/>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286" name="Brīvforma 55"/>
          <xdr:cNvSpPr>
            <a:spLocks/>
          </xdr:cNvSpPr>
        </xdr:nvSpPr>
        <xdr:spPr bwMode="auto">
          <a:xfrm>
            <a:off x="13437878"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287" name="Brīvforma 56"/>
          <xdr:cNvSpPr>
            <a:spLocks/>
          </xdr:cNvSpPr>
        </xdr:nvSpPr>
        <xdr:spPr bwMode="auto">
          <a:xfrm>
            <a:off x="13019143"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288" name="Brīvforma 57"/>
          <xdr:cNvSpPr>
            <a:spLocks/>
          </xdr:cNvSpPr>
        </xdr:nvSpPr>
        <xdr:spPr bwMode="auto">
          <a:xfrm>
            <a:off x="13342711"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289" name="Brīvforma 58"/>
          <xdr:cNvSpPr>
            <a:spLocks/>
          </xdr:cNvSpPr>
        </xdr:nvSpPr>
        <xdr:spPr bwMode="auto">
          <a:xfrm>
            <a:off x="13390294"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290" name="Brīvforma 59"/>
          <xdr:cNvSpPr>
            <a:spLocks/>
          </xdr:cNvSpPr>
        </xdr:nvSpPr>
        <xdr:spPr bwMode="auto">
          <a:xfrm>
            <a:off x="13295127"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291" name="Brīvforma 60"/>
          <xdr:cNvSpPr>
            <a:spLocks/>
          </xdr:cNvSpPr>
        </xdr:nvSpPr>
        <xdr:spPr bwMode="auto">
          <a:xfrm>
            <a:off x="13180927"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292" name="Brīvforma 61"/>
          <xdr:cNvSpPr>
            <a:spLocks/>
          </xdr:cNvSpPr>
        </xdr:nvSpPr>
        <xdr:spPr bwMode="auto">
          <a:xfrm>
            <a:off x="13666279"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293" name="Brīvforma 62"/>
          <xdr:cNvSpPr>
            <a:spLocks/>
          </xdr:cNvSpPr>
        </xdr:nvSpPr>
        <xdr:spPr bwMode="auto">
          <a:xfrm>
            <a:off x="11258550" y="0"/>
            <a:ext cx="380669" cy="208754"/>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294" name="Brīvforma 63"/>
          <xdr:cNvSpPr>
            <a:spLocks/>
          </xdr:cNvSpPr>
        </xdr:nvSpPr>
        <xdr:spPr bwMode="auto">
          <a:xfrm>
            <a:off x="11420334" y="161310"/>
            <a:ext cx="38067" cy="94888"/>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295" name="Brīvforma 64"/>
          <xdr:cNvSpPr>
            <a:spLocks/>
          </xdr:cNvSpPr>
        </xdr:nvSpPr>
        <xdr:spPr bwMode="auto">
          <a:xfrm>
            <a:off x="11325167" y="0"/>
            <a:ext cx="38067" cy="9489"/>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296" name="Brīvforma 65"/>
          <xdr:cNvSpPr>
            <a:spLocks/>
          </xdr:cNvSpPr>
        </xdr:nvSpPr>
        <xdr:spPr bwMode="auto">
          <a:xfrm>
            <a:off x="11505985" y="0"/>
            <a:ext cx="57100" cy="9489"/>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297" name="Brīvforma 66"/>
          <xdr:cNvSpPr>
            <a:spLocks/>
          </xdr:cNvSpPr>
        </xdr:nvSpPr>
        <xdr:spPr bwMode="auto">
          <a:xfrm>
            <a:off x="11886653" y="113866"/>
            <a:ext cx="28550" cy="28467"/>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298" name="Brīvforma 73"/>
          <xdr:cNvSpPr>
            <a:spLocks/>
          </xdr:cNvSpPr>
        </xdr:nvSpPr>
        <xdr:spPr bwMode="auto">
          <a:xfrm>
            <a:off x="13333194"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299" name="Brīvforma 74"/>
          <xdr:cNvSpPr>
            <a:spLocks noEditPoints="1"/>
          </xdr:cNvSpPr>
        </xdr:nvSpPr>
        <xdr:spPr bwMode="auto">
          <a:xfrm>
            <a:off x="13133343"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300" name="Brīvforma 75"/>
          <xdr:cNvSpPr>
            <a:spLocks/>
          </xdr:cNvSpPr>
        </xdr:nvSpPr>
        <xdr:spPr bwMode="auto">
          <a:xfrm>
            <a:off x="13133343"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301" name="Brīvforma 76"/>
          <xdr:cNvSpPr>
            <a:spLocks/>
          </xdr:cNvSpPr>
        </xdr:nvSpPr>
        <xdr:spPr bwMode="auto">
          <a:xfrm>
            <a:off x="13390294"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302" name="Brīvforma 78"/>
          <xdr:cNvSpPr>
            <a:spLocks/>
          </xdr:cNvSpPr>
        </xdr:nvSpPr>
        <xdr:spPr bwMode="auto">
          <a:xfrm>
            <a:off x="13095276"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03" name="Brīvforma 79"/>
          <xdr:cNvSpPr>
            <a:spLocks/>
          </xdr:cNvSpPr>
        </xdr:nvSpPr>
        <xdr:spPr bwMode="auto">
          <a:xfrm>
            <a:off x="12619440"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304" name="Brīvforma 80"/>
          <xdr:cNvSpPr>
            <a:spLocks/>
          </xdr:cNvSpPr>
        </xdr:nvSpPr>
        <xdr:spPr bwMode="auto">
          <a:xfrm>
            <a:off x="12181671" y="113866"/>
            <a:ext cx="19033" cy="28467"/>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305" name="Brīvforma 81"/>
          <xdr:cNvSpPr>
            <a:spLocks/>
          </xdr:cNvSpPr>
        </xdr:nvSpPr>
        <xdr:spPr bwMode="auto">
          <a:xfrm>
            <a:off x="12457656"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306" name="Brīvforma 82"/>
          <xdr:cNvSpPr>
            <a:spLocks noEditPoints="1"/>
          </xdr:cNvSpPr>
        </xdr:nvSpPr>
        <xdr:spPr bwMode="auto">
          <a:xfrm>
            <a:off x="11934237" y="0"/>
            <a:ext cx="228401" cy="104377"/>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307" name="Brīvforma 83"/>
          <xdr:cNvSpPr>
            <a:spLocks/>
          </xdr:cNvSpPr>
        </xdr:nvSpPr>
        <xdr:spPr bwMode="auto">
          <a:xfrm>
            <a:off x="12524273"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308" name="Brīvforma 84"/>
          <xdr:cNvSpPr>
            <a:spLocks/>
          </xdr:cNvSpPr>
        </xdr:nvSpPr>
        <xdr:spPr bwMode="auto">
          <a:xfrm>
            <a:off x="12724124"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309" name="Brīvforma 90"/>
          <xdr:cNvSpPr>
            <a:spLocks/>
          </xdr:cNvSpPr>
        </xdr:nvSpPr>
        <xdr:spPr bwMode="auto">
          <a:xfrm>
            <a:off x="11429851"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10" name="Brīvforma 91"/>
          <xdr:cNvSpPr>
            <a:spLocks/>
          </xdr:cNvSpPr>
        </xdr:nvSpPr>
        <xdr:spPr bwMode="auto">
          <a:xfrm>
            <a:off x="12638474"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11" name="Brīvforma 94"/>
          <xdr:cNvSpPr>
            <a:spLocks/>
          </xdr:cNvSpPr>
        </xdr:nvSpPr>
        <xdr:spPr bwMode="auto">
          <a:xfrm>
            <a:off x="11268067" y="227732"/>
            <a:ext cx="352119" cy="180288"/>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312" name="Brīvforma 95"/>
          <xdr:cNvSpPr>
            <a:spLocks/>
          </xdr:cNvSpPr>
        </xdr:nvSpPr>
        <xdr:spPr bwMode="auto">
          <a:xfrm>
            <a:off x="12476690"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313" name="Brīvforma 96"/>
          <xdr:cNvSpPr>
            <a:spLocks noEditPoints="1"/>
          </xdr:cNvSpPr>
        </xdr:nvSpPr>
        <xdr:spPr bwMode="auto">
          <a:xfrm>
            <a:off x="12790741"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14" name="Brīvforma 97"/>
          <xdr:cNvSpPr>
            <a:spLocks noEditPoints="1"/>
          </xdr:cNvSpPr>
        </xdr:nvSpPr>
        <xdr:spPr bwMode="auto">
          <a:xfrm>
            <a:off x="11582118" y="0"/>
            <a:ext cx="894571" cy="408020"/>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15" name="Brīvforma 98"/>
          <xdr:cNvSpPr>
            <a:spLocks/>
          </xdr:cNvSpPr>
        </xdr:nvSpPr>
        <xdr:spPr bwMode="auto">
          <a:xfrm>
            <a:off x="13028659"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316" name="Brīvforma 99"/>
          <xdr:cNvSpPr>
            <a:spLocks/>
          </xdr:cNvSpPr>
        </xdr:nvSpPr>
        <xdr:spPr bwMode="auto">
          <a:xfrm>
            <a:off x="11829553" y="0"/>
            <a:ext cx="437769"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grpSp>
    <xdr:clientData/>
  </xdr:twoCellAnchor>
  <xdr:twoCellAnchor>
    <xdr:from>
      <xdr:col>8</xdr:col>
      <xdr:colOff>885825</xdr:colOff>
      <xdr:row>2</xdr:row>
      <xdr:rowOff>66675</xdr:rowOff>
    </xdr:from>
    <xdr:to>
      <xdr:col>9</xdr:col>
      <xdr:colOff>2481900</xdr:colOff>
      <xdr:row>2</xdr:row>
      <xdr:rowOff>606675</xdr:rowOff>
    </xdr:to>
    <xdr:sp macro="" textlink="">
      <xdr:nvSpPr>
        <xdr:cNvPr id="2605" name="Citi pirmās nepieciešamības priekšmeti" descr="&quot;&quot;" title="Citi pirmās nepieciešamības priekšmeti (navigation button)">
          <a:hlinkClick xmlns:r="http://schemas.openxmlformats.org/officeDocument/2006/relationships" r:id="rId1" tooltip="Noklikšķiniet, lai skatītu detalizētu informāciju par citiem pirmās nepieciešamības priekšmetiem"/>
        </xdr:cNvPr>
        <xdr:cNvSpPr/>
      </xdr:nvSpPr>
      <xdr:spPr>
        <a:xfrm>
          <a:off x="9010650" y="561975"/>
          <a:ext cx="2520000" cy="54000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altLang="zh-CN" sz="1200" b="1" smtClean="0">
              <a:solidFill>
                <a:schemeClr val="bg1"/>
              </a:solidFill>
              <a:latin typeface="+mj-lt"/>
              <a:ea typeface="+mn-ea"/>
              <a:cs typeface="+mn-cs"/>
            </a:rPr>
            <a:t>CITI PIRMĀS NEPIECIEŠAMĪBAS PRIEKŠMETI</a:t>
          </a:r>
          <a:endParaRPr lang="en-US" sz="1200" b="1">
            <a:solidFill>
              <a:schemeClr val="bg1"/>
            </a:solidFill>
            <a:latin typeface="+mj-lt"/>
            <a:ea typeface="+mn-ea"/>
            <a:cs typeface="+mn-cs"/>
          </a:endParaRPr>
        </a:p>
      </xdr:txBody>
    </xdr:sp>
    <xdr:clientData fPrintsWithSheet="0"/>
  </xdr:twoCellAnchor>
  <xdr:twoCellAnchor>
    <xdr:from>
      <xdr:col>9</xdr:col>
      <xdr:colOff>2590800</xdr:colOff>
      <xdr:row>2</xdr:row>
      <xdr:rowOff>95250</xdr:rowOff>
    </xdr:from>
    <xdr:to>
      <xdr:col>10</xdr:col>
      <xdr:colOff>236925</xdr:colOff>
      <xdr:row>2</xdr:row>
      <xdr:rowOff>635250</xdr:rowOff>
    </xdr:to>
    <xdr:sp macro="" textlink="">
      <xdr:nvSpPr>
        <xdr:cNvPr id="2606" name="Citi pirmās nepieciešamības priekšmeti" descr="&quot;&quot;" title="Pārskats (navigācijas poga)">
          <a:hlinkClick xmlns:r="http://schemas.openxmlformats.org/officeDocument/2006/relationships" r:id="rId2" tooltip="Noklikšķiniet, lai skatītu pārskatu par viesībām"/>
        </xdr:cNvPr>
        <xdr:cNvSpPr/>
      </xdr:nvSpPr>
      <xdr:spPr>
        <a:xfrm>
          <a:off x="11639550" y="590550"/>
          <a:ext cx="1980000" cy="54000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PĀRSKATS PAR VIESĪBĀM</a:t>
          </a:r>
        </a:p>
      </xdr:txBody>
    </xdr:sp>
    <xdr:clientData fPrintsWithSheet="0"/>
  </xdr:twoCellAnchor>
  <xdr:twoCellAnchor editAs="oneCell">
    <xdr:from>
      <xdr:col>0</xdr:col>
      <xdr:colOff>0</xdr:colOff>
      <xdr:row>0</xdr:row>
      <xdr:rowOff>0</xdr:rowOff>
    </xdr:from>
    <xdr:to>
      <xdr:col>9</xdr:col>
      <xdr:colOff>733425</xdr:colOff>
      <xdr:row>0</xdr:row>
      <xdr:rowOff>409575</xdr:rowOff>
    </xdr:to>
    <xdr:sp macro="" textlink="">
      <xdr:nvSpPr>
        <xdr:cNvPr id="3073" name="Automātiskā forma 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9</xdr:col>
      <xdr:colOff>733425</xdr:colOff>
      <xdr:row>0</xdr:row>
      <xdr:rowOff>409575</xdr:rowOff>
    </xdr:to>
    <xdr:sp macro="" textlink="">
      <xdr:nvSpPr>
        <xdr:cNvPr id="3333" name="Automātiskā forma 26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9</xdr:col>
      <xdr:colOff>733425</xdr:colOff>
      <xdr:row>0</xdr:row>
      <xdr:rowOff>409575</xdr:rowOff>
    </xdr:to>
    <xdr:sp macro="" textlink="">
      <xdr:nvSpPr>
        <xdr:cNvPr id="3853" name="Automātiskā forma 78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778</xdr:colOff>
      <xdr:row>0</xdr:row>
      <xdr:rowOff>408020</xdr:rowOff>
    </xdr:to>
    <xdr:grpSp>
      <xdr:nvGrpSpPr>
        <xdr:cNvPr id="1563" name="Virsraksta apmale" descr="Krāšņs raksts" title="Virsraksta apmale"/>
        <xdr:cNvGrpSpPr>
          <a:grpSpLocks noChangeAspect="1"/>
        </xdr:cNvGrpSpPr>
      </xdr:nvGrpSpPr>
      <xdr:grpSpPr bwMode="auto">
        <a:xfrm>
          <a:off x="0" y="0"/>
          <a:ext cx="10049653" cy="408020"/>
          <a:chOff x="60" y="110"/>
          <a:chExt cx="1056" cy="43"/>
        </a:xfrm>
        <a:solidFill>
          <a:schemeClr val="tx1">
            <a:lumMod val="75000"/>
            <a:lumOff val="25000"/>
          </a:schemeClr>
        </a:solidFill>
      </xdr:grpSpPr>
      <xdr:grpSp>
        <xdr:nvGrpSpPr>
          <xdr:cNvPr id="1564" name="Grupa 204"/>
          <xdr:cNvGrpSpPr>
            <a:grpSpLocks/>
          </xdr:cNvGrpSpPr>
        </xdr:nvGrpSpPr>
        <xdr:grpSpPr bwMode="auto">
          <a:xfrm>
            <a:off x="60" y="110"/>
            <a:ext cx="1056" cy="43"/>
            <a:chOff x="60" y="110"/>
            <a:chExt cx="1056" cy="43"/>
          </a:xfrm>
          <a:grpFill/>
        </xdr:grpSpPr>
        <xdr:sp macro="" textlink="">
          <xdr:nvSpPr>
            <xdr:cNvPr id="1621" name="Brīvforma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1622" name="Brīvforma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1623" name="Brīvforma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1624" name="Brīvforma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1625" name="Brīvforma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626" name="Brīvforma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1627" name="Brīvforma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628" name="Brīvforma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629" name="Brīvforma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630" name="Brīvforma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631" name="Brīvforma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632" name="Brīvforma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1633" name="Brīvforma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1634" name="Brīvforma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1635" name="Brīvforma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636" name="Brīvforma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1637" name="Brīvforma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638" name="Brīvforma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639" name="Brīvforma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640" name="Brīvforma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641" name="Brīvforma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642" name="Brīvforma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1643" name="Brīvforma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644" name="Brīvforma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1645" name="Brīvforma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646" name="Brīvforma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647" name="Brīvforma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648" name="Brīvforma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1649" name="Brīvforma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1650" name="Brīvforma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651" name="Brīvforma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652" name="Brīvforma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1653" name="Brīvforma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1654" name="Brīvforma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655" name="Brīvforma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656" name="Brīvforma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657" name="Brīvforma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658" name="Brīvforma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659" name="Brīvforma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660" name="Brīvforma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661" name="Brīvforma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662" name="Brīvforma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663" name="Brīvforma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664" name="Brīvforma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665" name="Brīvforma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666" name="Brīvforma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667" name="Brīvforma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668" name="Brīvforma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1669" name="Brīvforma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1670" name="Brīvforma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1671" name="Brīvforma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672" name="Brīvforma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673" name="Brīvforma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674" name="Brīvforma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675" name="Brīvforma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676" name="Brīvforma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677" name="Brīvforma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678" name="Brīvforma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1679" name="Brīvforma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680" name="Brīvforma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1681" name="Brīvforma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1682" name="Brīvforma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83" name="Brīvforma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1684" name="Brīvforma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1685" name="Brīvforma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86" name="Brīvforma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1687" name="Brīvforma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1688" name="Brīvforma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1689" name="Brīvforma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690" name="Brīvforma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691" name="Brīvforma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692" name="Brīvforma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693" name="Brīvforma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1694" name="Brīvforma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95" name="Brīvforma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696" name="Brīvforma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697" name="Brīvforma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698" name="Brīvforma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1699" name="Brīvforma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700" name="Brīvforma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701" name="Brīvforma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1702" name="Brīvforma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703" name="Brīvforma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1704" name="Brīvforma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1705" name="Brīvforma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1706" name="Brīvforma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707" name="Brīvforma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708" name="Brīvforma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1709" name="Brīvforma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0" name="Brīvforma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1711" name="Brīvforma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712" name="Brīvforma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3" name="Brīvforma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4" name="Brīvforma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1715" name="Brīvforma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1716" name="Brīvforma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1717" name="Brīvforma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1718" name="Brīvforma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1719" name="Brīvforma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720" name="Brīvforma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1721" name="Brīvforma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1722" name="Brīvforma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1723" name="Brīvforma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724" name="Brīvforma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725" name="Brīvforma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726" name="Brīvforma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727" name="Brīvforma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728" name="Brīvforma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729" name="Brīvforma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730" name="Brīvforma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731" name="Brīvforma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732" name="Brīvforma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733" name="Brīvforma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734" name="Brīvforma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735" name="Brīvforma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1736" name="Brīvforma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1737" name="Brīvforma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1738" name="Brīvforma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39" name="Brīvforma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740" name="Brīvforma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1741" name="Brīvforma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1742" name="Brīvforma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743" name="Brīvforma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744" name="Brīvforma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1745" name="Brīvforma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1746" name="Brīvforma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47" name="Brīvforma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1748" name="Brīvforma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1749" name="Brīvforma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1750" name="Brīvforma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1751" name="Brīvforma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752" name="Brīvforma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53" name="Brīvforma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1754" name="Brīvforma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55" name="Brīvforma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56" name="Brīvforma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1757" name="Brīvforma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758" name="Brīvforma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1759" name="Brīvforma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1760" name="Brīvforma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1761" name="Brīvforma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1762" name="Brīvforma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763" name="Brīvforma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764" name="Brīvforma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765" name="Brīvforma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1766" name="Brīvforma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767" name="Brīvforma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768" name="Brīvforma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769" name="Brīvforma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770" name="Brīvforma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771" name="Brīvforma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1772" name="Brīvforma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1773" name="Brīvforma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1774" name="Brīvforma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1775" name="Brīvforma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1776" name="Brīvforma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777" name="Brīvforma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778" name="Brīvforma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779" name="Brīvforma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780" name="Brīvforma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81" name="Brīvforma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1782" name="Brīvforma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783" name="Brīvforma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784" name="Brīvforma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1785" name="Brīvforma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786" name="Brīvforma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1787" name="Brīvforma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788" name="Brīvforma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1789" name="Brīvforma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1790" name="Brīvforma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1791" name="Brīvforma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1792" name="Brīvforma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1793" name="Brīvforma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1794" name="Brīvforma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795" name="Brīvforma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1796" name="Brīvforma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1797" name="Brīvforma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1798" name="Brīvforma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799" name="Brīvforma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800" name="Brīvforma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1801" name="Brīvforma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1802" name="Brīvforma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1803" name="Brīvforma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804" name="Brīvforma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1805" name="Brīvforma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1806" name="Brīvforma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1807" name="Brīvforma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1808" name="Brīvforma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809" name="Brīvforma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1810" name="Brīvforma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1811" name="Brīvforma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1812" name="Brīvforma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1813" name="Brīvforma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1814" name="Brīvforma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815" name="Brīvforma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816" name="Brīvforma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1817" name="Brīvforma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1818" name="Brīvforma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1819" name="Brīvforma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1565" name="Brīvforma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1566" name="Brīvforma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1567" name="Brīvforma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1568" name="Brīvforma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1569" name="Brīvforma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1570" name="Brīvforma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1571" name="Brīvforma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572" name="Brīvforma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1573" name="Brīvforma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1574" name="Brīvforma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575" name="Brīvforma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1576" name="Brīvforma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1577" name="Brīvforma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1578" name="Brīvforma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1579" name="Brīvforma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1580" name="Brīvforma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581" name="Brīvforma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1582" name="Brīvforma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1583" name="Brīvforma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1584" name="Brīvforma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1585" name="Brīvforma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586" name="Brīvforma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87" name="Brīvforma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88" name="Brīvforma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1589" name="Brīvforma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1590" name="Brīvforma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91" name="Brīvforma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1592" name="Brīvforma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1593" name="Brīvforma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594" name="Brīvforma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1595" name="Brīvforma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1596" name="Brīvforma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1597" name="Rectangle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1598" name="Brīvforma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1599" name="Brīvforma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1600" name="Brīvforma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601" name="Brīvforma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1602" name="Brīvforma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1603" name="Brīvforma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604" name="Brīvforma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605" name="Brīvforma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1606" name="Brīvforma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1607" name="Brīvforma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608" name="Brīvforma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1609" name="Brīvforma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1610" name="Brīvforma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1611" name="Brīvforma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1612" name="Brīvforma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613" name="Brīvforma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1614" name="Brīvforma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1615" name="Brīvforma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616" name="Brīvforma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1617" name="Brīvforma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618" name="Brīvforma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1619" name="Brīvforma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620" name="Brīvforma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clientData/>
  </xdr:twoCellAnchor>
  <xdr:twoCellAnchor>
    <xdr:from>
      <xdr:col>4</xdr:col>
      <xdr:colOff>2219325</xdr:colOff>
      <xdr:row>2</xdr:row>
      <xdr:rowOff>209550</xdr:rowOff>
    </xdr:from>
    <xdr:to>
      <xdr:col>5</xdr:col>
      <xdr:colOff>158625</xdr:colOff>
      <xdr:row>2</xdr:row>
      <xdr:rowOff>483870</xdr:rowOff>
    </xdr:to>
    <xdr:sp macro="" textlink="">
      <xdr:nvSpPr>
        <xdr:cNvPr id="1820" name="Pārskats par viesībām" descr="&quot;&quot;" title="Pārskats (navigācijas poga)">
          <a:hlinkClick xmlns:r="http://schemas.openxmlformats.org/officeDocument/2006/relationships" r:id="rId1" tooltip="Noklikšķiniet, lai skatītu pārskatu par viesībām"/>
        </xdr:cNvPr>
        <xdr:cNvSpPr/>
      </xdr:nvSpPr>
      <xdr:spPr>
        <a:xfrm>
          <a:off x="7905750" y="704850"/>
          <a:ext cx="201600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200" b="1">
              <a:solidFill>
                <a:schemeClr val="bg1"/>
              </a:solidFill>
              <a:latin typeface="+mj-lt"/>
              <a:ea typeface="+mn-ea"/>
              <a:cs typeface="+mn-cs"/>
            </a:rPr>
            <a:t>PĀRSKATS PAR VIESĪBĀM</a:t>
          </a:r>
        </a:p>
      </xdr:txBody>
    </xdr:sp>
    <xdr:clientData fPrintsWithSheet="0"/>
  </xdr:twoCellAnchor>
  <xdr:twoCellAnchor>
    <xdr:from>
      <xdr:col>4</xdr:col>
      <xdr:colOff>104775</xdr:colOff>
      <xdr:row>2</xdr:row>
      <xdr:rowOff>209550</xdr:rowOff>
    </xdr:from>
    <xdr:to>
      <xdr:col>4</xdr:col>
      <xdr:colOff>2120775</xdr:colOff>
      <xdr:row>2</xdr:row>
      <xdr:rowOff>483870</xdr:rowOff>
    </xdr:to>
    <xdr:sp macro="" textlink="">
      <xdr:nvSpPr>
        <xdr:cNvPr id="1821" name="Pārtika un dzērieni" descr="&quot;&quot;" title="Pārtika un dzērieni (navigācijas poga)">
          <a:hlinkClick xmlns:r="http://schemas.openxmlformats.org/officeDocument/2006/relationships" r:id="rId2" tooltip="Noklikšķiniet, lai skatītu detalizētu informāciju par pārtiku un dzērieniem"/>
        </xdr:cNvPr>
        <xdr:cNvSpPr/>
      </xdr:nvSpPr>
      <xdr:spPr>
        <a:xfrm>
          <a:off x="5791200" y="704850"/>
          <a:ext cx="201600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marL="0" indent="0" algn="ctr"/>
          <a:r>
            <a:rPr lang="en-US" altLang="zh-CN" sz="1200" b="1" smtClean="0">
              <a:solidFill>
                <a:schemeClr val="bg1"/>
              </a:solidFill>
              <a:latin typeface="+mj-lt"/>
              <a:ea typeface="+mn-ea"/>
              <a:cs typeface="+mn-cs"/>
            </a:rPr>
            <a:t>PĀRTIKA UN DZĒRIENI</a:t>
          </a:r>
          <a:endParaRPr lang="en-US" sz="1200" b="1">
            <a:solidFill>
              <a:schemeClr val="bg1"/>
            </a:solidFill>
            <a:latin typeface="+mj-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24</xdr:col>
      <xdr:colOff>28575</xdr:colOff>
      <xdr:row>0</xdr:row>
      <xdr:rowOff>200025</xdr:rowOff>
    </xdr:from>
    <xdr:to>
      <xdr:col>33</xdr:col>
      <xdr:colOff>194625</xdr:colOff>
      <xdr:row>0</xdr:row>
      <xdr:rowOff>600076</xdr:rowOff>
    </xdr:to>
    <xdr:sp macro="" textlink="">
      <xdr:nvSpPr>
        <xdr:cNvPr id="3" name="Padoms" descr="Izdrukājiet šo lapu un izmantojiet to, lai ieskicētu sēdvietu izkārtojumu!" title="Padoms"/>
        <xdr:cNvSpPr txBox="1"/>
      </xdr:nvSpPr>
      <xdr:spPr>
        <a:xfrm>
          <a:off x="5057775" y="200025"/>
          <a:ext cx="2052000"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r" defTabSz="914400" rtl="0" eaLnBrk="1" fontAlgn="auto" latinLnBrk="0" hangingPunct="1">
            <a:lnSpc>
              <a:spcPct val="100000"/>
            </a:lnSpc>
            <a:spcBef>
              <a:spcPts val="0"/>
            </a:spcBef>
            <a:spcAft>
              <a:spcPts val="0"/>
            </a:spcAft>
            <a:buClrTx/>
            <a:buSzTx/>
            <a:buFontTx/>
            <a:buNone/>
            <a:tabLst/>
            <a:defRPr/>
          </a:pPr>
          <a:r>
            <a:rPr lang="en-US" altLang="zh-CN" sz="1000" smtClean="0">
              <a:solidFill>
                <a:schemeClr val="dk1"/>
              </a:solidFill>
              <a:effectLst/>
              <a:latin typeface="+mn-lt"/>
              <a:ea typeface="+mn-ea"/>
              <a:cs typeface="+mn-cs"/>
            </a:rPr>
            <a:t>Izdrukājiet šo lapu un izmantojiet to, lai ieskicētu sēdvietu izkārtojumu!</a:t>
          </a:r>
          <a:endParaRPr lang="zh-CN" altLang="en-US" sz="1000" smtClean="0">
            <a:solidFill>
              <a:schemeClr val="dk1"/>
            </a:solidFill>
            <a:effectLst/>
            <a:latin typeface="+mn-lt"/>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a:t>
          </a:r>
          <a:endParaRPr lang="en-US" sz="1000">
            <a:effectLst/>
          </a:endParaRPr>
        </a:p>
        <a:p>
          <a:pPr algn="r"/>
          <a:endParaRPr lang="en-US" sz="1000"/>
        </a:p>
      </xdr:txBody>
    </xdr:sp>
    <xdr:clientData fPrintsWithSheet="0"/>
  </xdr:twoCellAnchor>
</xdr:wsDr>
</file>

<file path=xl/tables/table1.xml><?xml version="1.0" encoding="utf-8"?>
<table xmlns="http://schemas.openxmlformats.org/spreadsheetml/2006/main" id="10" name="Budžeta_pārskats" displayName="Budžeta_pārskats" ref="D17:H22" totalsRowCount="1" headerRowDxfId="77">
  <tableColumns count="5">
    <tableColumn id="1" name="POZĪCIJA" totalsRowLabel="Kopā" dataDxfId="76" totalsRowDxfId="75"/>
    <tableColumn id="5" name="SKAITS" totalsRowFunction="sum" dataDxfId="74" totalsRowDxfId="73"/>
    <tableColumn id="2" name="BUDŽETA SUMMA" totalsRowFunction="sum" dataDxfId="17" totalsRowDxfId="14"/>
    <tableColumn id="3" name="KOPĒJĀS IZMAKSAS" totalsRowFunction="sum" dataDxfId="16" totalsRowDxfId="13"/>
    <tableColumn id="4" name="STARPĪBA" totalsRowFunction="custom" dataDxfId="15" totalsRowDxfId="12">
      <calculatedColumnFormula>Budžeta_pārskats[[#This Row],[BUDŽETA SUMMA]]-Budžeta_pārskats[[#This Row],[KOPĒJĀS IZMAKSAS]]</calculatedColumnFormula>
      <totalsRowFormula>Budžeta_pārskats[[#Totals],[BUDŽETA SUMMA]]-Budžeta_pārskats[[#Totals],[KOPĒJĀS IZMAKSAS]]</totalsRowFormula>
    </tableColumn>
  </tableColumns>
  <tableStyleInfo name="Party Planner 2" showFirstColumn="0" showLastColumn="0" showRowStripes="1" showColumnStripes="0"/>
  <extLst>
    <ext xmlns:x14="http://schemas.microsoft.com/office/spreadsheetml/2009/9/main" uri="{504A1905-F514-4f6f-8877-14C23A59335A}">
      <x14:table altText="Budžeta kopsavilkums" altTextSummary="Budžeta vienumu uzskaite, budžeta summa, kopējas izmaksas un budžeta starpība"/>
    </ext>
  </extLst>
</table>
</file>

<file path=xl/tables/table2.xml><?xml version="1.0" encoding="utf-8"?>
<table xmlns="http://schemas.openxmlformats.org/spreadsheetml/2006/main" id="11" name="Dalībnieku_kopsavilkums" displayName="Dalībnieku_kopsavilkums" ref="D8:H11" totalsRowCount="1" headerRowDxfId="72">
  <tableColumns count="5">
    <tableColumn id="1" name="Viesi, kas apstiprinājuši ierašanos" totalsRowLabel="Kopā" dataDxfId="71" totalsRowDxfId="11"/>
    <tableColumn id="2" name="Kopā apstiprinājuši ierašanos" totalsRowFunction="sum" dataDxfId="70" totalsRowDxfId="10"/>
    <tableColumn id="4" name="Ēdieni" totalsRowFunction="custom" dataDxfId="20" totalsRowDxfId="9">
      <totalsRowFormula>"Vid.     "&amp;TEXT(SUBTOTAL(101,Dalībnieku_kopsavilkums[Ēdieni]),"# ##0,00\ [$€-1]")</totalsRowFormula>
    </tableColumn>
    <tableColumn id="3" name="Citi" totalsRowFunction="custom" dataDxfId="19" totalsRowDxfId="8">
      <calculatedColumnFormula>PNP_izmaksas_vienam_viesim</calculatedColumnFormula>
      <totalsRowFormula>"Vid.     "&amp;TEXT(SUBTOTAL(101,Dalībnieku_kopsavilkums[Citi]),"# ##0,00\ [$€-1]")</totalsRowFormula>
    </tableColumn>
    <tableColumn id="5" name="Kopā" totalsRowFunction="sum" dataDxfId="18" totalsRowDxfId="7"/>
  </tableColumns>
  <tableStyleInfo name="Party Planner" showFirstColumn="0" showLastColumn="0" showRowStripes="1" showColumnStripes="0"/>
  <extLst>
    <ext xmlns:x14="http://schemas.microsoft.com/office/spreadsheetml/2009/9/main" uri="{504A1905-F514-4f6f-8877-14C23A59335A}">
      <x14:table altText="Viesu kopsavilkums" altTextSummary="RSVPS, ar katru viesi saistīto izmaksu un budžeta summas saraksts."/>
    </ext>
  </extLst>
</table>
</file>

<file path=xl/tables/table3.xml><?xml version="1.0" encoding="utf-8"?>
<table xmlns="http://schemas.openxmlformats.org/spreadsheetml/2006/main" id="1" name="Viesu_tabula" displayName="Viesu_tabula" ref="B7:L22" totalsRowShown="0">
  <autoFilter ref="B7:L22"/>
  <tableColumns count="11">
    <tableColumn id="1" name="VĀRDS, UZVĀRDS" dataDxfId="69"/>
    <tableColumn id="2" name="ADRESE" dataDxfId="68"/>
    <tableColumn id="3" name="PILSĒTA" dataDxfId="67"/>
    <tableColumn id="4" name="NOVADS" dataDxfId="66"/>
    <tableColumn id="5" name="PASTA INDEKSS" dataDxfId="65"/>
    <tableColumn id="6" name="TĀLRUNIS" dataDxfId="64"/>
    <tableColumn id="11" name="E-PASTS" dataDxfId="63"/>
    <tableColumn id="7" name="VAI IERADĪSIES?" dataDxfId="62"/>
    <tableColumn id="8" name="BĒRNI" dataDxfId="61"/>
    <tableColumn id="9" name="PIEAUGUŠIE" dataDxfId="60"/>
    <tableColumn id="10" name="KOPĀ" dataDxfId="59">
      <calculatedColumnFormula>SUM(Viesu_tabula[[#This Row],[BĒRNI]:[PIEAUGUŠIE]])</calculatedColumnFormula>
    </tableColumn>
  </tableColumns>
  <tableStyleInfo name="Party Planner 2" showFirstColumn="0" showLastColumn="0" showRowStripes="1" showColumnStripes="1"/>
  <extLst>
    <ext xmlns:x14="http://schemas.microsoft.com/office/spreadsheetml/2009/9/main" uri="{504A1905-F514-4f6f-8877-14C23A59335A}">
      <x14:table altText="Viesi" altTextSummary="Saraksts ar viesu vārdiem un detalizētu informāciju, piemēram, adresi, e-pasta adresi, apmeklējumu (jā/nē), to bērnu un pieaugušo skaitu, kas apmeklēs viesības, kā arī aprēķinātu apmeklējuma gadījumu kopskaitu."/>
    </ext>
  </extLst>
</table>
</file>

<file path=xl/tables/table4.xml><?xml version="1.0" encoding="utf-8"?>
<table xmlns="http://schemas.openxmlformats.org/spreadsheetml/2006/main" id="2" name="Pārtikas_tabula" displayName="Pārtikas_tabula" ref="B6:J25" totalsRowCount="1">
  <tableColumns count="9">
    <tableColumn id="1" name="ĒDIENA VAI DZĒRIENA POZĪCIJA1" totalsRowLabel="Kopā" dataDxfId="58" totalsRowDxfId="57"/>
    <tableColumn id="6" name="KOPĒJĀS IZMAKSAS" totalsRowFunction="sum" dataDxfId="6" totalsRowDxfId="56"/>
    <tableColumn id="2" name="BĒRNA PORCIJA" totalsRowFunction="sum" dataDxfId="55" totalsRowDxfId="54"/>
    <tableColumn id="3" name="PIEAUGUŠĀ PORCIJA" totalsRowFunction="sum" dataDxfId="53" totalsRowDxfId="52"/>
    <tableColumn id="4" name="PORCIJAS KOPĀ" totalsRowFunction="sum" dataDxfId="51" totalsRowDxfId="50">
      <calculatedColumnFormula>(Pārtikas_tabula[[#This Row],[BĒRNA PORCIJA]]*Bērnu_kopskaits)+(Pārtikas_tabula[[#This Row],[PIEAUGUŠĀ PORCIJA]]*Pieaugušo_kopskaits)</calculatedColumnFormula>
    </tableColumn>
    <tableColumn id="7" name="PORCIJAS IZMAKSAS" totalsRowFunction="sum" dataDxfId="5" totalsRowDxfId="49">
      <calculatedColumnFormula>IFERROR(Pārtikas_tabula[[#This Row],[KOPĒJĀS IZMAKSAS]]/Pārtikas_tabula[[#This Row],[PORCIJAS KOPĀ]],"")</calculatedColumnFormula>
    </tableColumn>
    <tableColumn id="10" name="IZMAKSAS UZ BĒRNU" totalsRowFunction="sum" dataDxfId="4" totalsRowDxfId="48">
      <calculatedColumnFormula>IFERROR(Pārtikas_tabula[[#This Row],[PORCIJAS IZMAKSAS]]*Pārtikas_tabula[[#This Row],[BĒRNA PORCIJA]],"")</calculatedColumnFormula>
    </tableColumn>
    <tableColumn id="9" name="IZMAKSAS UZ PIEAUGUŠO" totalsRowFunction="sum" dataDxfId="3" totalsRowDxfId="47">
      <calculatedColumnFormula>IFERROR(Pārtikas_tabula[[#This Row],[PORCIJAS IZMAKSAS]]*Pārtikas_tabula[[#This Row],[PIEAUGUŠĀ PORCIJA]],"")</calculatedColumnFormula>
    </tableColumn>
    <tableColumn id="5" name="PIEZĪMES" dataDxfId="46" totalsRowDxfId="45"/>
  </tableColumns>
  <tableStyleInfo name="Party Planner 2" showFirstColumn="0" showLastColumn="0" showRowStripes="1" showColumnStripes="1"/>
  <extLst>
    <ext xmlns:x14="http://schemas.microsoft.com/office/spreadsheetml/2009/9/main" uri="{504A1905-F514-4f6f-8877-14C23A59335A}">
      <x14:table altText="Pārtika un dzērieni" altTextSummary="Saraksts ar pārtikas un dzērienu vienumiem, kā arī kopējās izmaksas, bērniem un pieaugušajiem paredzēto porciju lielums, aprēķinātas porciju kopsummas, katras porcijas izmaksas, izmaksas attiecībā uz katru bērnu un pieaugušo, papildus ir vieta piezīmēm."/>
    </ext>
  </extLst>
</table>
</file>

<file path=xl/tables/table5.xml><?xml version="1.0" encoding="utf-8"?>
<table xmlns="http://schemas.openxmlformats.org/spreadsheetml/2006/main" id="6" name="Tabula_2_budžets" displayName="Tabula_2_budžets" ref="B17:E22" totalsRowCount="1" headerRowDxfId="44">
  <autoFilter ref="B17:E21"/>
  <tableColumns count="4">
    <tableColumn id="1" name="Rotājumi" totalsRowLabel="Kopā" dataDxfId="43" totalsRowDxfId="42"/>
    <tableColumn id="3" name="Vērtība" totalsRowFunction="sum" dataDxfId="1" totalsRowDxfId="41"/>
    <tableColumn id="5" name="Nopirkts" dataDxfId="40" totalsRowDxfId="39"/>
    <tableColumn id="6" name="Piezīmes" dataDxfId="38" totalsRowDxfId="37"/>
  </tableColumns>
  <tableStyleInfo name="Party Planner 2" showFirstColumn="0" showLastColumn="0" showRowStripes="1" showColumnStripes="0"/>
</table>
</file>

<file path=xl/tables/table6.xml><?xml version="1.0" encoding="utf-8"?>
<table xmlns="http://schemas.openxmlformats.org/spreadsheetml/2006/main" id="7" name="Tabula_1_budžets" displayName="Tabula_1_budžets" ref="B6:E14" totalsRowCount="1" headerRowDxfId="36">
  <autoFilter ref="B6:E13"/>
  <tableColumns count="4">
    <tableColumn id="1" name="Aprīkojums un piederumi" totalsRowLabel="Kopā" dataDxfId="35" totalsRowDxfId="34"/>
    <tableColumn id="3" name="Vērtība" totalsRowFunction="sum" dataDxfId="2" totalsRowDxfId="33"/>
    <tableColumn id="5" name="Nopirkts" dataDxfId="32" totalsRowDxfId="31"/>
    <tableColumn id="6" name="Piezīmes" dataDxfId="30" totalsRowDxfId="29"/>
  </tableColumns>
  <tableStyleInfo name="Party Planner 2" showFirstColumn="0" showLastColumn="0" showRowStripes="1" showColumnStripes="1"/>
  <extLst>
    <ext xmlns:x14="http://schemas.microsoft.com/office/spreadsheetml/2009/9/main" uri="{504A1905-F514-4f6f-8877-14C23A59335A}">
      <x14:table altText="Citi pirmās nepieciešamības priekšmeti " altTextSummary="Citu vienumu, piemēram, aprīkojuma un materiālu, izmaksu, iegādes (jā/nē), saraksts un piezīmes."/>
    </ext>
  </extLst>
</table>
</file>

<file path=xl/tables/table7.xml><?xml version="1.0" encoding="utf-8"?>
<table xmlns="http://schemas.openxmlformats.org/spreadsheetml/2006/main" id="8" name="Tabula_3_budžets" displayName="Tabula_3_budžets" ref="B25:E30" totalsRowCount="1" headerRowDxfId="28">
  <autoFilter ref="B25:E29"/>
  <tableColumns count="4">
    <tableColumn id="1" name="Citi" totalsRowLabel="Kopā" dataDxfId="27" totalsRowDxfId="26"/>
    <tableColumn id="2" name="Vērtība" totalsRowFunction="sum" dataDxfId="0" totalsRowDxfId="25"/>
    <tableColumn id="3" name="Nopirkts" dataDxfId="24" totalsRowDxfId="23"/>
    <tableColumn id="4" name="Piezīmes" dataDxfId="22" totalsRowDxfId="21"/>
  </tableColumns>
  <tableStyleInfo name="Party Planner 2" showFirstColumn="0" showLastColumn="0" showRowStripes="1" showColumnStripes="0"/>
</table>
</file>

<file path=xl/theme/theme1.xml><?xml version="1.0" encoding="utf-8"?>
<a:theme xmlns:a="http://schemas.openxmlformats.org/drawingml/2006/main" name="(71)PartyPlannerTheme">
  <a:themeElements>
    <a:clrScheme name="Custom 7">
      <a:dk1>
        <a:sysClr val="windowText" lastClr="000000"/>
      </a:dk1>
      <a:lt1>
        <a:sysClr val="window" lastClr="FFFFFF"/>
      </a:lt1>
      <a:dk2>
        <a:srgbClr val="3F3F3F"/>
      </a:dk2>
      <a:lt2>
        <a:srgbClr val="E7E6E6"/>
      </a:lt2>
      <a:accent1>
        <a:srgbClr val="7DB3BE"/>
      </a:accent1>
      <a:accent2>
        <a:srgbClr val="E8581D"/>
      </a:accent2>
      <a:accent3>
        <a:srgbClr val="C3CE00"/>
      </a:accent3>
      <a:accent4>
        <a:srgbClr val="007F7B"/>
      </a:accent4>
      <a:accent5>
        <a:srgbClr val="524E88"/>
      </a:accent5>
      <a:accent6>
        <a:srgbClr val="BEB675"/>
      </a:accent6>
      <a:hlink>
        <a:srgbClr val="0563C1"/>
      </a:hlink>
      <a:folHlink>
        <a:srgbClr val="954F72"/>
      </a:folHlink>
    </a:clrScheme>
    <a:fontScheme name="Party Planner">
      <a:majorFont>
        <a:latin typeface="Garamond"/>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71)PartyPlannerTheme" id="{B5AD53F2-01B2-4AE1-A16D-16272093A9A8}" vid="{9E86D3EB-4C46-474C-B5AA-EC81FD0012F9}"/>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A1:I23"/>
  <sheetViews>
    <sheetView showGridLines="0" tabSelected="1" workbookViewId="0"/>
  </sheetViews>
  <sheetFormatPr defaultRowHeight="15.75" x14ac:dyDescent="0.25"/>
  <cols>
    <col min="1" max="1" width="3.75" customWidth="1"/>
    <col min="2" max="2" width="26.375" customWidth="1"/>
    <col min="3" max="3" width="17.875" customWidth="1"/>
    <col min="4" max="4" width="23.625" customWidth="1"/>
    <col min="5" max="5" width="16.375" customWidth="1"/>
    <col min="6" max="7" width="18.25" customWidth="1"/>
    <col min="8" max="8" width="19.5" customWidth="1"/>
    <col min="9" max="9" width="3.75" customWidth="1"/>
    <col min="10" max="10" width="0.75" customWidth="1"/>
  </cols>
  <sheetData>
    <row r="1" spans="1:9" ht="33" customHeight="1" x14ac:dyDescent="0.25"/>
    <row r="2" spans="1:9" ht="6" customHeight="1" x14ac:dyDescent="0.25">
      <c r="A2" s="57"/>
      <c r="B2" s="57"/>
      <c r="C2" s="57"/>
      <c r="D2" s="57"/>
      <c r="E2" s="57"/>
      <c r="F2" s="57"/>
      <c r="G2" s="57"/>
      <c r="H2" s="57"/>
      <c r="I2" s="57"/>
    </row>
    <row r="3" spans="1:9" ht="53.25" customHeight="1" x14ac:dyDescent="0.25">
      <c r="A3" s="53"/>
      <c r="B3" s="55" t="s">
        <v>179</v>
      </c>
      <c r="C3" s="53"/>
      <c r="D3" s="54"/>
      <c r="E3" s="53"/>
      <c r="F3" s="53"/>
      <c r="G3" s="53"/>
      <c r="H3" s="53"/>
      <c r="I3" s="53"/>
    </row>
    <row r="4" spans="1:9" ht="14.25" customHeight="1" x14ac:dyDescent="0.25">
      <c r="A4" s="57"/>
      <c r="B4" s="58"/>
      <c r="C4" s="57"/>
      <c r="D4" s="59"/>
      <c r="E4" s="57"/>
      <c r="F4" s="57"/>
      <c r="G4" s="57"/>
      <c r="H4" s="57"/>
      <c r="I4" s="57"/>
    </row>
    <row r="5" spans="1:9" ht="32.25" customHeight="1" x14ac:dyDescent="0.25"/>
    <row r="6" spans="1:9" s="13" customFormat="1" ht="21.75" customHeight="1" x14ac:dyDescent="0.25">
      <c r="B6" s="12" t="s">
        <v>180</v>
      </c>
      <c r="D6" s="12" t="s">
        <v>184</v>
      </c>
      <c r="H6" s="68" t="str">
        <f>"NEATBILDĒJUŠIE UZAICINĀTIE: "&amp;Neatbildējušie_uzaicinātie</f>
        <v>NEATBILDĒJUŠIE UZAICINĀTIE: 2</v>
      </c>
    </row>
    <row r="7" spans="1:9" ht="21.75" customHeight="1" x14ac:dyDescent="0.35">
      <c r="B7" s="60" t="s">
        <v>161</v>
      </c>
      <c r="D7" s="79" t="s">
        <v>192</v>
      </c>
      <c r="E7" s="80"/>
      <c r="F7" s="81" t="s">
        <v>193</v>
      </c>
      <c r="G7" s="80"/>
      <c r="H7" s="61" t="s">
        <v>188</v>
      </c>
    </row>
    <row r="8" spans="1:9" s="13" customFormat="1" ht="31.5" customHeight="1" x14ac:dyDescent="0.2">
      <c r="B8" s="14"/>
      <c r="D8" s="22" t="s">
        <v>191</v>
      </c>
      <c r="E8" s="21" t="s">
        <v>155</v>
      </c>
      <c r="F8" s="62" t="s">
        <v>162</v>
      </c>
      <c r="G8" s="63" t="s">
        <v>15</v>
      </c>
      <c r="H8" s="27" t="s">
        <v>2</v>
      </c>
    </row>
    <row r="9" spans="1:9" ht="21.75" customHeight="1" x14ac:dyDescent="0.25">
      <c r="A9" s="1"/>
      <c r="B9" s="12" t="s">
        <v>181</v>
      </c>
      <c r="D9" s="26" t="s">
        <v>1</v>
      </c>
      <c r="E9" s="49">
        <f>SUMIF(Viesu_tabula[VAI IERADĪSIES?],"=Jā",Viesu_tabula[PIEAUGUŠIE])</f>
        <v>26</v>
      </c>
      <c r="F9" s="88">
        <f>Pārtikas_tabula[[#Totals],[IZMAKSAS UZ PIEAUGUŠO]]</f>
        <v>12.690089084110037</v>
      </c>
      <c r="G9" s="89">
        <f>PNP_izmaksas_vienam_viesim</f>
        <v>18.695652173913043</v>
      </c>
      <c r="H9" s="90">
        <f>(Dalībnieku_kopsavilkums[[#This Row],[Ēdieni]]+Dalībnieku_kopsavilkums[[#This Row],[Citi]])*Pieaugušo_kopskaits</f>
        <v>816.02927270860016</v>
      </c>
    </row>
    <row r="10" spans="1:9" s="15" customFormat="1" ht="21.75" customHeight="1" x14ac:dyDescent="0.35">
      <c r="B10" s="82">
        <v>40708</v>
      </c>
      <c r="C10" s="82"/>
      <c r="D10" s="26" t="s">
        <v>0</v>
      </c>
      <c r="E10" s="49">
        <f>SUMIF(Viesu_tabula[VAI IERADĪSIES?],"=Jā",Viesu_tabula[BĒRNI])</f>
        <v>20</v>
      </c>
      <c r="F10" s="88">
        <f>Pārtikas_tabula[[#Totals],[IZMAKSAS UZ BĒRNU]]</f>
        <v>7.2528841906569532</v>
      </c>
      <c r="G10" s="89">
        <f>PNP_izmaksas_vienam_viesim</f>
        <v>18.695652173913043</v>
      </c>
      <c r="H10" s="90">
        <f>(Dalībnieku_kopsavilkums[[#This Row],[Ēdieni]]+Dalībnieku_kopsavilkums[[#This Row],[Citi]])*Bērnu_kopskaits</f>
        <v>518.97072729139995</v>
      </c>
    </row>
    <row r="11" spans="1:9" ht="21.75" customHeight="1" x14ac:dyDescent="0.25">
      <c r="D11" s="71" t="s">
        <v>2</v>
      </c>
      <c r="E11" s="72">
        <f>SUBTOTAL(109,Dalībnieku_kopsavilkums[Kopā apstiprinājuši ierašanos])</f>
        <v>46</v>
      </c>
      <c r="F11" s="77" t="str">
        <f>"Vid.     "&amp;TEXT(SUBTOTAL(101,Dalībnieku_kopsavilkums[Ēdieni]),"# ##0,00\ [$€-1]")</f>
        <v>Vid.     9,97 €</v>
      </c>
      <c r="G11" s="78" t="str">
        <f>"Vid.     "&amp;TEXT(SUBTOTAL(101,Dalībnieku_kopsavilkums[Citi]),"# ##0,00\ [$€-1]")</f>
        <v>Vid.     18,70 €</v>
      </c>
      <c r="H11" s="94">
        <f>SUBTOTAL(109,Dalībnieku_kopsavilkums[Kopā])</f>
        <v>1335</v>
      </c>
    </row>
    <row r="12" spans="1:9" ht="21.75" customHeight="1" x14ac:dyDescent="0.25">
      <c r="B12" s="12" t="s">
        <v>182</v>
      </c>
    </row>
    <row r="13" spans="1:9" s="13" customFormat="1" ht="21.75" customHeight="1" x14ac:dyDescent="0.35">
      <c r="A13" s="15"/>
      <c r="B13" s="60" t="s">
        <v>160</v>
      </c>
      <c r="D13"/>
      <c r="E13"/>
      <c r="F13"/>
      <c r="G13"/>
      <c r="H13"/>
    </row>
    <row r="14" spans="1:9" ht="21.75" customHeight="1" x14ac:dyDescent="0.25">
      <c r="D14" s="16"/>
      <c r="E14" s="17"/>
      <c r="F14" s="18"/>
      <c r="G14" s="18"/>
      <c r="H14" s="19"/>
    </row>
    <row r="15" spans="1:9" ht="21.75" customHeight="1" x14ac:dyDescent="0.25">
      <c r="B15" s="12" t="s">
        <v>183</v>
      </c>
    </row>
    <row r="16" spans="1:9" ht="21.75" customHeight="1" x14ac:dyDescent="0.35">
      <c r="B16" s="60" t="s">
        <v>177</v>
      </c>
      <c r="D16" s="12" t="s">
        <v>185</v>
      </c>
    </row>
    <row r="17" spans="4:8" ht="21.75" customHeight="1" x14ac:dyDescent="0.25">
      <c r="D17" s="25" t="s">
        <v>186</v>
      </c>
      <c r="E17" s="50" t="s">
        <v>187</v>
      </c>
      <c r="F17" s="51" t="s">
        <v>188</v>
      </c>
      <c r="G17" s="51" t="s">
        <v>189</v>
      </c>
      <c r="H17" s="24" t="s">
        <v>190</v>
      </c>
    </row>
    <row r="18" spans="4:8" ht="21.75" customHeight="1" x14ac:dyDescent="0.25">
      <c r="D18" s="25" t="s">
        <v>157</v>
      </c>
      <c r="E18" s="52">
        <f>COUNTA(Pārtikas_tabula[ĒDIENA VAI DZĒRIENA POZĪCIJA1])</f>
        <v>18</v>
      </c>
      <c r="F18" s="91">
        <v>500</v>
      </c>
      <c r="G18" s="91">
        <f>Pārtikas_tabula[[#Totals],[KOPĒJĀS IZMAKSAS]]</f>
        <v>475</v>
      </c>
      <c r="H18" s="92">
        <f>Budžeta_pārskats[[#This Row],[BUDŽETA SUMMA]]-Budžeta_pārskats[[#This Row],[KOPĒJĀS IZMAKSAS]]</f>
        <v>25</v>
      </c>
    </row>
    <row r="19" spans="4:8" ht="21.75" customHeight="1" x14ac:dyDescent="0.25">
      <c r="D19" s="25" t="str">
        <f>Tabula_1_virsraksts</f>
        <v>Aprīkojums un piederumi</v>
      </c>
      <c r="E19" s="52">
        <f>COUNTA(Tabula_1_budžets[Aprīkojums un piederumi])</f>
        <v>7</v>
      </c>
      <c r="F19" s="91">
        <v>400</v>
      </c>
      <c r="G19" s="91">
        <f>Tabula_1_budžets[[#Totals],[Vērtība]]</f>
        <v>400</v>
      </c>
      <c r="H19" s="92">
        <f>Budžeta_pārskats[[#This Row],[BUDŽETA SUMMA]]-Budžeta_pārskats[[#This Row],[KOPĒJĀS IZMAKSAS]]</f>
        <v>0</v>
      </c>
    </row>
    <row r="20" spans="4:8" ht="21.75" customHeight="1" x14ac:dyDescent="0.25">
      <c r="D20" s="25" t="str">
        <f>Tabula_2_virsraksts</f>
        <v>Rotājumi</v>
      </c>
      <c r="E20" s="52">
        <f>COUNTA(Tabula_2_budžets[Rotājumi])</f>
        <v>4</v>
      </c>
      <c r="F20" s="91">
        <v>150</v>
      </c>
      <c r="G20" s="91">
        <f>Tabula_2_budžets[[#Totals],[Vērtība]]</f>
        <v>175</v>
      </c>
      <c r="H20" s="93">
        <f>Budžeta_pārskats[[#This Row],[BUDŽETA SUMMA]]-Budžeta_pārskats[[#This Row],[KOPĒJĀS IZMAKSAS]]</f>
        <v>-25</v>
      </c>
    </row>
    <row r="21" spans="4:8" ht="21.75" customHeight="1" x14ac:dyDescent="0.25">
      <c r="D21" s="25" t="str">
        <f>Tabula_3_virsraksts</f>
        <v>Citi</v>
      </c>
      <c r="E21" s="52">
        <f>COUNTA(Tabula_3_budžets[Citi])</f>
        <v>4</v>
      </c>
      <c r="F21" s="91">
        <v>300</v>
      </c>
      <c r="G21" s="91">
        <f>Tabula_3_budžets[[#Totals],[Vērtība]]</f>
        <v>285</v>
      </c>
      <c r="H21" s="92">
        <f>Budžeta_pārskats[[#This Row],[BUDŽETA SUMMA]]-Budžeta_pārskats[[#This Row],[KOPĒJĀS IZMAKSAS]]</f>
        <v>15</v>
      </c>
    </row>
    <row r="22" spans="4:8" ht="18" customHeight="1" x14ac:dyDescent="0.25">
      <c r="D22" s="25" t="s">
        <v>2</v>
      </c>
      <c r="E22" s="52">
        <f>SUBTOTAL(109,Budžeta_pārskats[SKAITS])</f>
        <v>33</v>
      </c>
      <c r="F22" s="91">
        <f>SUBTOTAL(109,Budžeta_pārskats[BUDŽETA SUMMA])</f>
        <v>1350</v>
      </c>
      <c r="G22" s="91">
        <f>SUBTOTAL(109,Budžeta_pārskats[KOPĒJĀS IZMAKSAS])</f>
        <v>1335</v>
      </c>
      <c r="H22" s="92">
        <f>Budžeta_pārskats[[#Totals],[BUDŽETA SUMMA]]-Budžeta_pārskats[[#Totals],[KOPĒJĀS IZMAKSAS]]</f>
        <v>15</v>
      </c>
    </row>
    <row r="23" spans="4:8" ht="18" customHeight="1" x14ac:dyDescent="0.25"/>
  </sheetData>
  <mergeCells count="3">
    <mergeCell ref="D7:E7"/>
    <mergeCell ref="F7:G7"/>
    <mergeCell ref="B10:C10"/>
  </mergeCells>
  <conditionalFormatting sqref="G18:G21">
    <cfRule type="dataBar" priority="10">
      <dataBar>
        <cfvo type="min"/>
        <cfvo type="max"/>
        <color theme="0" tint="-0.14999847407452621"/>
      </dataBar>
      <extLst>
        <ext xmlns:x14="http://schemas.microsoft.com/office/spreadsheetml/2009/9/main" uri="{B025F937-C7B1-47D3-B67F-A62EFF666E3E}">
          <x14:id>{6EE943D5-1597-45BE-B780-1C9F0AB33107}</x14:id>
        </ext>
      </extLst>
    </cfRule>
  </conditionalFormatting>
  <conditionalFormatting sqref="H6">
    <cfRule type="expression" dxfId="78" priority="2">
      <formula>Neatbildējušie_uzaicinātie&gt;0</formula>
    </cfRule>
  </conditionalFormatting>
  <printOptions horizontalCentered="1"/>
  <pageMargins left="0.25" right="0.25" top="0.75" bottom="0.75" header="0.3" footer="0.3"/>
  <pageSetup scale="59" fitToHeight="0"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6EE943D5-1597-45BE-B780-1C9F0AB33107}">
            <x14:dataBar minLength="0" maxLength="100" gradient="0">
              <x14:cfvo type="autoMin"/>
              <x14:cfvo type="autoMax"/>
              <x14:negativeFillColor rgb="FFFF0000"/>
              <x14:axisColor auto="1"/>
            </x14:dataBar>
          </x14:cfRule>
          <xm:sqref>G18:G21</xm:sqref>
        </x14:conditionalFormatting>
        <x14:conditionalFormatting xmlns:xm="http://schemas.microsoft.com/office/excel/2006/main">
          <x14:cfRule type="iconSet" priority="9" id="{B163CBFA-223E-4B1D-B44B-EC7E270C65BD}">
            <x14:iconSet iconSet="3Triangles" custom="1">
              <x14:cfvo type="percent">
                <xm:f>0</xm:f>
              </x14:cfvo>
              <x14:cfvo type="num">
                <xm:f>0</xm:f>
              </x14:cfvo>
              <x14:cfvo type="num">
                <xm:f>25</xm:f>
              </x14:cfvo>
              <x14:cfIcon iconSet="3ArrowsGray" iconId="0"/>
              <x14:cfIcon iconSet="NoIcons" iconId="0"/>
              <x14:cfIcon iconSet="3ArrowsGray" iconId="2"/>
            </x14:iconSet>
          </x14:cfRule>
          <xm:sqref>H18:H21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A1:M22"/>
  <sheetViews>
    <sheetView showGridLines="0" zoomScaleNormal="100" workbookViewId="0"/>
  </sheetViews>
  <sheetFormatPr defaultRowHeight="18" customHeight="1" x14ac:dyDescent="0.25"/>
  <cols>
    <col min="1" max="1" width="3.75" customWidth="1"/>
    <col min="2" max="2" width="22.5" customWidth="1"/>
    <col min="3" max="3" width="26.25" customWidth="1"/>
    <col min="4" max="4" width="18.75" customWidth="1"/>
    <col min="5" max="5" width="13.125" customWidth="1"/>
    <col min="6" max="6" width="17.75" customWidth="1"/>
    <col min="7" max="7" width="13.75" customWidth="1"/>
    <col min="8" max="8" width="17.5" customWidth="1"/>
    <col min="9" max="9" width="19" customWidth="1"/>
    <col min="10" max="10" width="13.125" customWidth="1"/>
    <col min="11" max="11" width="15" customWidth="1"/>
    <col min="12" max="12" width="13.25" customWidth="1"/>
    <col min="13" max="13" width="3.75" customWidth="1"/>
    <col min="14" max="14" width="0.75" customWidth="1"/>
  </cols>
  <sheetData>
    <row r="1" spans="1:13" ht="33" customHeight="1" x14ac:dyDescent="0.25"/>
    <row r="2" spans="1:13" ht="6" customHeight="1" x14ac:dyDescent="0.25">
      <c r="A2" s="57"/>
      <c r="B2" s="57"/>
      <c r="C2" s="57"/>
      <c r="D2" s="57"/>
      <c r="E2" s="57"/>
      <c r="F2" s="57"/>
      <c r="G2" s="57"/>
      <c r="H2" s="57"/>
      <c r="I2" s="57"/>
      <c r="J2" s="57"/>
      <c r="K2" s="57"/>
      <c r="L2" s="57"/>
      <c r="M2" s="57"/>
    </row>
    <row r="3" spans="1:13" ht="53.25" customHeight="1" x14ac:dyDescent="0.25">
      <c r="A3" s="53"/>
      <c r="B3" s="56" t="s">
        <v>194</v>
      </c>
      <c r="C3" s="53"/>
      <c r="D3" s="54"/>
      <c r="E3" s="53"/>
      <c r="F3" s="53"/>
      <c r="G3" s="53"/>
      <c r="H3" s="53"/>
      <c r="I3" s="53"/>
      <c r="J3" s="53"/>
      <c r="K3" s="53"/>
      <c r="L3" s="53"/>
      <c r="M3" s="53"/>
    </row>
    <row r="4" spans="1:13" s="28" customFormat="1" ht="14.25" customHeight="1" x14ac:dyDescent="0.25">
      <c r="A4" s="65"/>
      <c r="B4" s="66"/>
      <c r="C4" s="65"/>
      <c r="D4" s="67"/>
      <c r="E4" s="65"/>
      <c r="F4" s="65"/>
      <c r="G4" s="65"/>
      <c r="H4" s="65"/>
      <c r="I4" s="65"/>
      <c r="J4" s="65"/>
      <c r="K4" s="65"/>
      <c r="L4" s="65"/>
      <c r="M4" s="65"/>
    </row>
    <row r="5" spans="1:13" ht="21" customHeight="1" x14ac:dyDescent="0.25"/>
    <row r="6" spans="1:13" ht="12" customHeight="1" x14ac:dyDescent="0.25"/>
    <row r="7" spans="1:13" ht="18" customHeight="1" x14ac:dyDescent="0.25">
      <c r="B7" s="26" t="s">
        <v>196</v>
      </c>
      <c r="C7" s="26" t="s">
        <v>197</v>
      </c>
      <c r="D7" s="26" t="s">
        <v>198</v>
      </c>
      <c r="E7" s="26" t="s">
        <v>199</v>
      </c>
      <c r="F7" s="26" t="s">
        <v>200</v>
      </c>
      <c r="G7" s="26" t="s">
        <v>201</v>
      </c>
      <c r="H7" s="26" t="s">
        <v>202</v>
      </c>
      <c r="I7" s="23" t="s">
        <v>203</v>
      </c>
      <c r="J7" s="23" t="s">
        <v>204</v>
      </c>
      <c r="K7" s="23" t="s">
        <v>205</v>
      </c>
      <c r="L7" s="23" t="s">
        <v>206</v>
      </c>
    </row>
    <row r="8" spans="1:13" s="28" customFormat="1" ht="18" customHeight="1" x14ac:dyDescent="0.25">
      <c r="B8" s="26" t="s">
        <v>36</v>
      </c>
      <c r="C8" s="26" t="s">
        <v>58</v>
      </c>
      <c r="D8" s="26" t="s">
        <v>73</v>
      </c>
      <c r="E8" s="26" t="s">
        <v>88</v>
      </c>
      <c r="F8" s="26" t="s">
        <v>104</v>
      </c>
      <c r="G8" s="48" t="s">
        <v>105</v>
      </c>
      <c r="H8" s="26" t="s">
        <v>103</v>
      </c>
      <c r="I8" s="23" t="s">
        <v>5</v>
      </c>
      <c r="J8" s="23">
        <v>2</v>
      </c>
      <c r="K8" s="23">
        <v>2</v>
      </c>
      <c r="L8" s="23">
        <f>SUM(Viesu_tabula[[#This Row],[BĒRNI]:[PIEAUGUŠIE]])</f>
        <v>4</v>
      </c>
    </row>
    <row r="9" spans="1:13" s="28" customFormat="1" ht="18" customHeight="1" x14ac:dyDescent="0.25">
      <c r="B9" s="26" t="s">
        <v>37</v>
      </c>
      <c r="C9" s="26" t="s">
        <v>59</v>
      </c>
      <c r="D9" s="26" t="s">
        <v>74</v>
      </c>
      <c r="E9" s="26" t="s">
        <v>89</v>
      </c>
      <c r="F9" s="26" t="s">
        <v>106</v>
      </c>
      <c r="G9" s="48" t="s">
        <v>134</v>
      </c>
      <c r="H9" s="26" t="s">
        <v>120</v>
      </c>
      <c r="I9" s="23" t="s">
        <v>4</v>
      </c>
      <c r="J9" s="23">
        <v>1</v>
      </c>
      <c r="K9" s="23">
        <v>1</v>
      </c>
      <c r="L9" s="23">
        <f>SUM(Viesu_tabula[[#This Row],[BĒRNI]:[PIEAUGUŠIE]])</f>
        <v>2</v>
      </c>
    </row>
    <row r="10" spans="1:13" s="28" customFormat="1" ht="18" customHeight="1" x14ac:dyDescent="0.25">
      <c r="B10" s="26" t="s">
        <v>38</v>
      </c>
      <c r="C10" s="26" t="s">
        <v>60</v>
      </c>
      <c r="D10" s="26" t="s">
        <v>75</v>
      </c>
      <c r="E10" s="26" t="s">
        <v>90</v>
      </c>
      <c r="F10" s="26" t="s">
        <v>107</v>
      </c>
      <c r="G10" s="48" t="s">
        <v>135</v>
      </c>
      <c r="H10" s="26" t="s">
        <v>121</v>
      </c>
      <c r="I10" s="23" t="s">
        <v>4</v>
      </c>
      <c r="J10" s="23">
        <v>3</v>
      </c>
      <c r="K10" s="23">
        <v>3</v>
      </c>
      <c r="L10" s="23">
        <f>SUM(Viesu_tabula[[#This Row],[BĒRNI]:[PIEAUGUŠIE]])</f>
        <v>6</v>
      </c>
    </row>
    <row r="11" spans="1:13" s="28" customFormat="1" ht="18" customHeight="1" x14ac:dyDescent="0.25">
      <c r="B11" s="26" t="s">
        <v>39</v>
      </c>
      <c r="C11" s="26" t="s">
        <v>61</v>
      </c>
      <c r="D11" s="26" t="s">
        <v>76</v>
      </c>
      <c r="E11" s="26" t="s">
        <v>91</v>
      </c>
      <c r="F11" s="26" t="s">
        <v>108</v>
      </c>
      <c r="G11" s="48" t="s">
        <v>136</v>
      </c>
      <c r="H11" s="26" t="s">
        <v>122</v>
      </c>
      <c r="I11" s="23"/>
      <c r="J11" s="23"/>
      <c r="K11" s="23">
        <v>2</v>
      </c>
      <c r="L11" s="31">
        <f>SUM(Viesu_tabula[[#This Row],[BĒRNI]:[PIEAUGUŠIE]])</f>
        <v>2</v>
      </c>
    </row>
    <row r="12" spans="1:13" s="28" customFormat="1" ht="18" customHeight="1" x14ac:dyDescent="0.25">
      <c r="B12" s="26" t="s">
        <v>40</v>
      </c>
      <c r="C12" s="26" t="s">
        <v>62</v>
      </c>
      <c r="D12" s="26" t="s">
        <v>77</v>
      </c>
      <c r="E12" s="26" t="s">
        <v>92</v>
      </c>
      <c r="F12" s="26" t="s">
        <v>109</v>
      </c>
      <c r="G12" s="48" t="s">
        <v>137</v>
      </c>
      <c r="H12" s="26" t="s">
        <v>123</v>
      </c>
      <c r="I12" s="23" t="s">
        <v>4</v>
      </c>
      <c r="J12" s="23">
        <v>4</v>
      </c>
      <c r="K12" s="23">
        <v>3</v>
      </c>
      <c r="L12" s="31">
        <f>SUM(Viesu_tabula[[#This Row],[BĒRNI]:[PIEAUGUŠIE]])</f>
        <v>7</v>
      </c>
    </row>
    <row r="13" spans="1:13" s="28" customFormat="1" ht="18" customHeight="1" x14ac:dyDescent="0.25">
      <c r="B13" s="26" t="s">
        <v>41</v>
      </c>
      <c r="C13" s="26" t="s">
        <v>63</v>
      </c>
      <c r="D13" s="26" t="s">
        <v>78</v>
      </c>
      <c r="E13" s="26" t="s">
        <v>93</v>
      </c>
      <c r="F13" s="26" t="s">
        <v>110</v>
      </c>
      <c r="G13" s="48" t="s">
        <v>138</v>
      </c>
      <c r="H13" s="26" t="s">
        <v>124</v>
      </c>
      <c r="I13" s="23" t="s">
        <v>4</v>
      </c>
      <c r="J13" s="23">
        <v>2</v>
      </c>
      <c r="K13" s="23">
        <v>2</v>
      </c>
      <c r="L13" s="31">
        <f>SUM(Viesu_tabula[[#This Row],[BĒRNI]:[PIEAUGUŠIE]])</f>
        <v>4</v>
      </c>
    </row>
    <row r="14" spans="1:13" s="28" customFormat="1" ht="18" customHeight="1" x14ac:dyDescent="0.25">
      <c r="B14" s="26" t="s">
        <v>42</v>
      </c>
      <c r="C14" s="26" t="s">
        <v>64</v>
      </c>
      <c r="D14" s="26" t="s">
        <v>79</v>
      </c>
      <c r="E14" s="26" t="s">
        <v>94</v>
      </c>
      <c r="F14" s="26" t="s">
        <v>111</v>
      </c>
      <c r="G14" s="48" t="s">
        <v>139</v>
      </c>
      <c r="H14" s="26" t="s">
        <v>125</v>
      </c>
      <c r="I14" s="23" t="s">
        <v>4</v>
      </c>
      <c r="J14" s="23">
        <v>1</v>
      </c>
      <c r="K14" s="23">
        <v>4</v>
      </c>
      <c r="L14" s="31">
        <f>SUM(Viesu_tabula[[#This Row],[BĒRNI]:[PIEAUGUŠIE]])</f>
        <v>5</v>
      </c>
    </row>
    <row r="15" spans="1:13" s="28" customFormat="1" ht="18" customHeight="1" x14ac:dyDescent="0.25">
      <c r="B15" s="26" t="s">
        <v>43</v>
      </c>
      <c r="C15" s="26" t="s">
        <v>65</v>
      </c>
      <c r="D15" s="26" t="s">
        <v>80</v>
      </c>
      <c r="E15" s="26" t="s">
        <v>95</v>
      </c>
      <c r="F15" s="26" t="s">
        <v>112</v>
      </c>
      <c r="G15" s="48" t="s">
        <v>140</v>
      </c>
      <c r="H15" s="26" t="s">
        <v>126</v>
      </c>
      <c r="I15" s="23" t="s">
        <v>5</v>
      </c>
      <c r="J15" s="23">
        <v>5</v>
      </c>
      <c r="K15" s="23">
        <v>3</v>
      </c>
      <c r="L15" s="31">
        <f>SUM(Viesu_tabula[[#This Row],[BĒRNI]:[PIEAUGUŠIE]])</f>
        <v>8</v>
      </c>
    </row>
    <row r="16" spans="1:13" s="28" customFormat="1" ht="18" customHeight="1" x14ac:dyDescent="0.25">
      <c r="B16" s="26" t="s">
        <v>44</v>
      </c>
      <c r="C16" s="26" t="s">
        <v>66</v>
      </c>
      <c r="D16" s="26" t="s">
        <v>81</v>
      </c>
      <c r="E16" s="26" t="s">
        <v>96</v>
      </c>
      <c r="F16" s="26" t="s">
        <v>113</v>
      </c>
      <c r="G16" s="48" t="s">
        <v>141</v>
      </c>
      <c r="H16" s="26" t="s">
        <v>127</v>
      </c>
      <c r="I16" s="23" t="s">
        <v>4</v>
      </c>
      <c r="J16" s="23">
        <v>3</v>
      </c>
      <c r="K16" s="23">
        <v>2</v>
      </c>
      <c r="L16" s="31">
        <f>SUM(Viesu_tabula[[#This Row],[BĒRNI]:[PIEAUGUŠIE]])</f>
        <v>5</v>
      </c>
    </row>
    <row r="17" spans="2:12" s="28" customFormat="1" ht="18" customHeight="1" x14ac:dyDescent="0.25">
      <c r="B17" s="26" t="s">
        <v>45</v>
      </c>
      <c r="C17" s="26" t="s">
        <v>67</v>
      </c>
      <c r="D17" s="26" t="s">
        <v>82</v>
      </c>
      <c r="E17" s="26" t="s">
        <v>97</v>
      </c>
      <c r="F17" s="26" t="s">
        <v>114</v>
      </c>
      <c r="G17" s="48" t="s">
        <v>142</v>
      </c>
      <c r="H17" s="26" t="s">
        <v>128</v>
      </c>
      <c r="I17" s="23" t="s">
        <v>4</v>
      </c>
      <c r="J17" s="23"/>
      <c r="K17" s="23">
        <v>4</v>
      </c>
      <c r="L17" s="31">
        <f>SUM(Viesu_tabula[[#This Row],[BĒRNI]:[PIEAUGUŠIE]])</f>
        <v>4</v>
      </c>
    </row>
    <row r="18" spans="2:12" s="28" customFormat="1" ht="18" customHeight="1" x14ac:dyDescent="0.25">
      <c r="B18" s="26" t="s">
        <v>46</v>
      </c>
      <c r="C18" s="26" t="s">
        <v>68</v>
      </c>
      <c r="D18" s="26" t="s">
        <v>83</v>
      </c>
      <c r="E18" s="26" t="s">
        <v>98</v>
      </c>
      <c r="F18" s="26" t="s">
        <v>115</v>
      </c>
      <c r="G18" s="48" t="s">
        <v>143</v>
      </c>
      <c r="H18" s="26" t="s">
        <v>129</v>
      </c>
      <c r="I18" s="23" t="s">
        <v>4</v>
      </c>
      <c r="J18" s="23">
        <v>3</v>
      </c>
      <c r="K18" s="23">
        <v>5</v>
      </c>
      <c r="L18" s="31">
        <f>SUM(Viesu_tabula[[#This Row],[BĒRNI]:[PIEAUGUŠIE]])</f>
        <v>8</v>
      </c>
    </row>
    <row r="19" spans="2:12" s="28" customFormat="1" ht="18" customHeight="1" x14ac:dyDescent="0.25">
      <c r="B19" s="26" t="s">
        <v>47</v>
      </c>
      <c r="C19" s="26" t="s">
        <v>69</v>
      </c>
      <c r="D19" s="26" t="s">
        <v>84</v>
      </c>
      <c r="E19" s="26" t="s">
        <v>99</v>
      </c>
      <c r="F19" s="26" t="s">
        <v>116</v>
      </c>
      <c r="G19" s="48" t="s">
        <v>144</v>
      </c>
      <c r="H19" s="26" t="s">
        <v>130</v>
      </c>
      <c r="I19" s="23" t="s">
        <v>5</v>
      </c>
      <c r="J19" s="23">
        <v>2</v>
      </c>
      <c r="K19" s="23">
        <v>3</v>
      </c>
      <c r="L19" s="31">
        <f>SUM(Viesu_tabula[[#This Row],[BĒRNI]:[PIEAUGUŠIE]])</f>
        <v>5</v>
      </c>
    </row>
    <row r="20" spans="2:12" s="28" customFormat="1" ht="18" customHeight="1" x14ac:dyDescent="0.25">
      <c r="B20" s="26" t="s">
        <v>48</v>
      </c>
      <c r="C20" s="26" t="s">
        <v>70</v>
      </c>
      <c r="D20" s="26" t="s">
        <v>85</v>
      </c>
      <c r="E20" s="26" t="s">
        <v>100</v>
      </c>
      <c r="F20" s="26" t="s">
        <v>117</v>
      </c>
      <c r="G20" s="48" t="s">
        <v>145</v>
      </c>
      <c r="H20" s="26" t="s">
        <v>131</v>
      </c>
      <c r="I20" s="23" t="s">
        <v>4</v>
      </c>
      <c r="J20" s="23">
        <v>3</v>
      </c>
      <c r="K20" s="23">
        <v>2</v>
      </c>
      <c r="L20" s="31">
        <f>SUM(Viesu_tabula[[#This Row],[BĒRNI]:[PIEAUGUŠIE]])</f>
        <v>5</v>
      </c>
    </row>
    <row r="21" spans="2:12" s="28" customFormat="1" ht="18" customHeight="1" x14ac:dyDescent="0.25">
      <c r="B21" s="26" t="s">
        <v>49</v>
      </c>
      <c r="C21" s="26" t="s">
        <v>71</v>
      </c>
      <c r="D21" s="26" t="s">
        <v>86</v>
      </c>
      <c r="E21" s="26" t="s">
        <v>101</v>
      </c>
      <c r="F21" s="26" t="s">
        <v>118</v>
      </c>
      <c r="G21" s="48" t="s">
        <v>146</v>
      </c>
      <c r="H21" s="26" t="s">
        <v>132</v>
      </c>
      <c r="I21" s="23" t="s">
        <v>5</v>
      </c>
      <c r="J21" s="23"/>
      <c r="K21" s="23">
        <v>1</v>
      </c>
      <c r="L21" s="31">
        <f>SUM(Viesu_tabula[[#This Row],[BĒRNI]:[PIEAUGUŠIE]])</f>
        <v>1</v>
      </c>
    </row>
    <row r="22" spans="2:12" s="28" customFormat="1" ht="18" customHeight="1" x14ac:dyDescent="0.25">
      <c r="B22" s="26" t="s">
        <v>50</v>
      </c>
      <c r="C22" s="26" t="s">
        <v>72</v>
      </c>
      <c r="D22" s="26" t="s">
        <v>87</v>
      </c>
      <c r="E22" s="26" t="s">
        <v>102</v>
      </c>
      <c r="F22" s="26" t="s">
        <v>119</v>
      </c>
      <c r="G22" s="48" t="s">
        <v>147</v>
      </c>
      <c r="H22" s="26" t="s">
        <v>133</v>
      </c>
      <c r="I22" s="23"/>
      <c r="J22" s="23"/>
      <c r="K22" s="23">
        <v>2</v>
      </c>
      <c r="L22" s="31">
        <f>SUM(Viesu_tabula[[#This Row],[BĒRNI]:[PIEAUGUŠIE]])</f>
        <v>2</v>
      </c>
    </row>
  </sheetData>
  <dataValidations count="1">
    <dataValidation type="list" allowBlank="1" sqref="I8:I22">
      <formula1>"Jā,Nē"</formula1>
    </dataValidation>
  </dataValidations>
  <printOptions horizontalCentered="1"/>
  <pageMargins left="0.25" right="0.25" top="0.75" bottom="0.75" header="0.3" footer="0.3"/>
  <pageSetup scale="68"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K25"/>
  <sheetViews>
    <sheetView showGridLines="0" zoomScaleNormal="100" workbookViewId="0"/>
  </sheetViews>
  <sheetFormatPr defaultRowHeight="18" customHeight="1" x14ac:dyDescent="0.25"/>
  <cols>
    <col min="1" max="1" width="3.75" customWidth="1"/>
    <col min="2" max="2" width="30.125" customWidth="1"/>
    <col min="3" max="8" width="12.125" customWidth="1"/>
    <col min="9" max="9" width="15.75" customWidth="1"/>
    <col min="10" max="10" width="56.875" customWidth="1"/>
    <col min="11" max="11" width="3.75" customWidth="1"/>
    <col min="12" max="12" width="0.75" customWidth="1"/>
  </cols>
  <sheetData>
    <row r="1" spans="1:11" ht="33" customHeight="1" x14ac:dyDescent="0.25"/>
    <row r="2" spans="1:11" ht="6" customHeight="1" x14ac:dyDescent="0.25">
      <c r="A2" s="57"/>
      <c r="B2" s="57"/>
      <c r="C2" s="57"/>
      <c r="D2" s="57"/>
      <c r="E2" s="57"/>
      <c r="F2" s="57"/>
      <c r="G2" s="57"/>
      <c r="H2" s="57"/>
      <c r="I2" s="57"/>
      <c r="J2" s="57"/>
      <c r="K2" s="57"/>
    </row>
    <row r="3" spans="1:11" ht="53.25" customHeight="1" x14ac:dyDescent="0.25">
      <c r="A3" s="53"/>
      <c r="B3" s="56" t="s">
        <v>157</v>
      </c>
      <c r="C3" s="53"/>
      <c r="D3" s="53"/>
      <c r="E3" s="53"/>
      <c r="F3" s="53"/>
      <c r="G3" s="53"/>
      <c r="H3" s="53"/>
      <c r="I3" s="53"/>
      <c r="J3" s="53"/>
      <c r="K3" s="53"/>
    </row>
    <row r="4" spans="1:11" ht="14.25" customHeight="1" x14ac:dyDescent="0.25">
      <c r="A4" s="57"/>
      <c r="B4" s="57"/>
      <c r="C4" s="57"/>
      <c r="D4" s="57"/>
      <c r="E4" s="57"/>
      <c r="F4" s="57"/>
      <c r="G4" s="57"/>
      <c r="H4" s="57"/>
      <c r="I4" s="57"/>
      <c r="J4" s="57"/>
      <c r="K4" s="57"/>
    </row>
    <row r="5" spans="1:11" ht="33" customHeight="1" x14ac:dyDescent="0.2">
      <c r="B5" s="29" t="s">
        <v>158</v>
      </c>
    </row>
    <row r="6" spans="1:11" s="9" customFormat="1" ht="31.5" customHeight="1" x14ac:dyDescent="0.25">
      <c r="B6" s="22" t="s">
        <v>214</v>
      </c>
      <c r="C6" s="20" t="s">
        <v>189</v>
      </c>
      <c r="D6" s="20" t="s">
        <v>207</v>
      </c>
      <c r="E6" s="20" t="s">
        <v>208</v>
      </c>
      <c r="F6" s="20" t="s">
        <v>209</v>
      </c>
      <c r="G6" s="20" t="s">
        <v>210</v>
      </c>
      <c r="H6" s="20" t="s">
        <v>211</v>
      </c>
      <c r="I6" s="20" t="s">
        <v>212</v>
      </c>
      <c r="J6" s="22" t="s">
        <v>213</v>
      </c>
    </row>
    <row r="7" spans="1:11" ht="18" customHeight="1" x14ac:dyDescent="0.25">
      <c r="B7" s="26" t="s">
        <v>156</v>
      </c>
      <c r="C7" s="95">
        <v>15</v>
      </c>
      <c r="D7" s="23">
        <v>0.5</v>
      </c>
      <c r="E7" s="23">
        <v>2</v>
      </c>
      <c r="F7" s="31">
        <f>(Pārtikas_tabula[[#This Row],[BĒRNA PORCIJA]]*Bērnu_kopskaits)+(Pārtikas_tabula[[#This Row],[PIEAUGUŠĀ PORCIJA]]*Pieaugušo_kopskaits)</f>
        <v>62</v>
      </c>
      <c r="G7" s="95">
        <f>IFERROR(Pārtikas_tabula[[#This Row],[KOPĒJĀS IZMAKSAS]]/Pārtikas_tabula[[#This Row],[PORCIJAS KOPĀ]],"")</f>
        <v>0.24193548387096775</v>
      </c>
      <c r="H7" s="95">
        <f>IFERROR(Pārtikas_tabula[[#This Row],[PORCIJAS IZMAKSAS]]*Pārtikas_tabula[[#This Row],[BĒRNA PORCIJA]],"")</f>
        <v>0.12096774193548387</v>
      </c>
      <c r="I7" s="95">
        <f>IFERROR(Pārtikas_tabula[[#This Row],[PORCIJAS IZMAKSAS]]*Pārtikas_tabula[[#This Row],[PIEAUGUŠĀ PORCIJA]],"")</f>
        <v>0.4838709677419355</v>
      </c>
      <c r="J7" s="22" t="s">
        <v>28</v>
      </c>
    </row>
    <row r="8" spans="1:11" ht="18" customHeight="1" x14ac:dyDescent="0.25">
      <c r="B8" s="26" t="s">
        <v>29</v>
      </c>
      <c r="C8" s="95">
        <v>15</v>
      </c>
      <c r="D8" s="23">
        <v>2</v>
      </c>
      <c r="E8" s="23">
        <v>0</v>
      </c>
      <c r="F8" s="31">
        <f>(Pārtikas_tabula[[#This Row],[BĒRNA PORCIJA]]*Bērnu_kopskaits)+(Pārtikas_tabula[[#This Row],[PIEAUGUŠĀ PORCIJA]]*Pieaugušo_kopskaits)</f>
        <v>40</v>
      </c>
      <c r="G8" s="95">
        <f>IFERROR(Pārtikas_tabula[[#This Row],[KOPĒJĀS IZMAKSAS]]/Pārtikas_tabula[[#This Row],[PORCIJAS KOPĀ]],"")</f>
        <v>0.375</v>
      </c>
      <c r="H8" s="95">
        <f>IFERROR(Pārtikas_tabula[[#This Row],[PORCIJAS IZMAKSAS]]*Pārtikas_tabula[[#This Row],[BĒRNA PORCIJA]],"")</f>
        <v>0.75</v>
      </c>
      <c r="I8" s="95">
        <f>IFERROR(Pārtikas_tabula[[#This Row],[PORCIJAS IZMAKSAS]]*Pārtikas_tabula[[#This Row],[PIEAUGUŠĀ PORCIJA]],"")</f>
        <v>0</v>
      </c>
      <c r="J8" s="22" t="s">
        <v>173</v>
      </c>
    </row>
    <row r="9" spans="1:11" ht="18" customHeight="1" x14ac:dyDescent="0.25">
      <c r="B9" s="26" t="s">
        <v>27</v>
      </c>
      <c r="C9" s="95">
        <v>50</v>
      </c>
      <c r="D9" s="23">
        <v>0</v>
      </c>
      <c r="E9" s="23">
        <v>2</v>
      </c>
      <c r="F9" s="31">
        <f>(Pārtikas_tabula[[#This Row],[BĒRNA PORCIJA]]*Bērnu_kopskaits)+(Pārtikas_tabula[[#This Row],[PIEAUGUŠĀ PORCIJA]]*Pieaugušo_kopskaits)</f>
        <v>52</v>
      </c>
      <c r="G9" s="95">
        <f>IFERROR(Pārtikas_tabula[[#This Row],[KOPĒJĀS IZMAKSAS]]/Pārtikas_tabula[[#This Row],[PORCIJAS KOPĀ]],"")</f>
        <v>0.96153846153846156</v>
      </c>
      <c r="H9" s="95">
        <f>IFERROR(Pārtikas_tabula[[#This Row],[PORCIJAS IZMAKSAS]]*Pārtikas_tabula[[#This Row],[BĒRNA PORCIJA]],"")</f>
        <v>0</v>
      </c>
      <c r="I9" s="95">
        <f>IFERROR(Pārtikas_tabula[[#This Row],[PORCIJAS IZMAKSAS]]*Pārtikas_tabula[[#This Row],[PIEAUGUŠĀ PORCIJA]],"")</f>
        <v>1.9230769230769231</v>
      </c>
      <c r="J9" s="22"/>
    </row>
    <row r="10" spans="1:11" ht="18" customHeight="1" x14ac:dyDescent="0.25">
      <c r="B10" s="26" t="s">
        <v>35</v>
      </c>
      <c r="C10" s="95">
        <v>75</v>
      </c>
      <c r="D10" s="23">
        <v>1</v>
      </c>
      <c r="E10" s="23">
        <v>1</v>
      </c>
      <c r="F10" s="31">
        <f>(Pārtikas_tabula[[#This Row],[BĒRNA PORCIJA]]*Bērnu_kopskaits)+(Pārtikas_tabula[[#This Row],[PIEAUGUŠĀ PORCIJA]]*Pieaugušo_kopskaits)</f>
        <v>46</v>
      </c>
      <c r="G10" s="95">
        <f>IFERROR(Pārtikas_tabula[[#This Row],[KOPĒJĀS IZMAKSAS]]/Pārtikas_tabula[[#This Row],[PORCIJAS KOPĀ]],"")</f>
        <v>1.6304347826086956</v>
      </c>
      <c r="H10" s="95">
        <f>IFERROR(Pārtikas_tabula[[#This Row],[PORCIJAS IZMAKSAS]]*Pārtikas_tabula[[#This Row],[BĒRNA PORCIJA]],"")</f>
        <v>1.6304347826086956</v>
      </c>
      <c r="I10" s="95">
        <f>IFERROR(Pārtikas_tabula[[#This Row],[PORCIJAS IZMAKSAS]]*Pārtikas_tabula[[#This Row],[PIEAUGUŠĀ PORCIJA]],"")</f>
        <v>1.6304347826086956</v>
      </c>
      <c r="J10" s="22" t="s">
        <v>150</v>
      </c>
    </row>
    <row r="11" spans="1:11" ht="18" customHeight="1" x14ac:dyDescent="0.25">
      <c r="B11" s="26" t="s">
        <v>54</v>
      </c>
      <c r="C11" s="95">
        <v>20</v>
      </c>
      <c r="D11" s="23">
        <v>1</v>
      </c>
      <c r="E11" s="23">
        <v>1.5</v>
      </c>
      <c r="F11" s="31">
        <f>(Pārtikas_tabula[[#This Row],[BĒRNA PORCIJA]]*Bērnu_kopskaits)+(Pārtikas_tabula[[#This Row],[PIEAUGUŠĀ PORCIJA]]*Pieaugušo_kopskaits)</f>
        <v>59</v>
      </c>
      <c r="G11" s="95">
        <f>IFERROR(Pārtikas_tabula[[#This Row],[KOPĒJĀS IZMAKSAS]]/Pārtikas_tabula[[#This Row],[PORCIJAS KOPĀ]],"")</f>
        <v>0.33898305084745761</v>
      </c>
      <c r="H11" s="95">
        <f>IFERROR(Pārtikas_tabula[[#This Row],[PORCIJAS IZMAKSAS]]*Pārtikas_tabula[[#This Row],[BĒRNA PORCIJA]],"")</f>
        <v>0.33898305084745761</v>
      </c>
      <c r="I11" s="95">
        <f>IFERROR(Pārtikas_tabula[[#This Row],[PORCIJAS IZMAKSAS]]*Pārtikas_tabula[[#This Row],[PIEAUGUŠĀ PORCIJA]],"")</f>
        <v>0.50847457627118642</v>
      </c>
      <c r="J11" s="22"/>
    </row>
    <row r="12" spans="1:11" ht="18" customHeight="1" x14ac:dyDescent="0.25">
      <c r="B12" s="26" t="s">
        <v>3</v>
      </c>
      <c r="C12" s="95">
        <v>15</v>
      </c>
      <c r="D12" s="23">
        <v>1</v>
      </c>
      <c r="E12" s="23">
        <v>0</v>
      </c>
      <c r="F12" s="31">
        <f>(Pārtikas_tabula[[#This Row],[BĒRNA PORCIJA]]*Bērnu_kopskaits)+(Pārtikas_tabula[[#This Row],[PIEAUGUŠĀ PORCIJA]]*Pieaugušo_kopskaits)</f>
        <v>20</v>
      </c>
      <c r="G12" s="95">
        <f>IFERROR(Pārtikas_tabula[[#This Row],[KOPĒJĀS IZMAKSAS]]/Pārtikas_tabula[[#This Row],[PORCIJAS KOPĀ]],"")</f>
        <v>0.75</v>
      </c>
      <c r="H12" s="95">
        <f>IFERROR(Pārtikas_tabula[[#This Row],[PORCIJAS IZMAKSAS]]*Pārtikas_tabula[[#This Row],[BĒRNA PORCIJA]],"")</f>
        <v>0.75</v>
      </c>
      <c r="I12" s="95">
        <f>IFERROR(Pārtikas_tabula[[#This Row],[PORCIJAS IZMAKSAS]]*Pārtikas_tabula[[#This Row],[PIEAUGUŠĀ PORCIJA]],"")</f>
        <v>0</v>
      </c>
      <c r="J12" s="22" t="s">
        <v>174</v>
      </c>
    </row>
    <row r="13" spans="1:11" ht="18" customHeight="1" x14ac:dyDescent="0.25">
      <c r="B13" s="26" t="s">
        <v>6</v>
      </c>
      <c r="C13" s="95">
        <v>32</v>
      </c>
      <c r="D13" s="23">
        <v>1</v>
      </c>
      <c r="E13" s="23">
        <v>2</v>
      </c>
      <c r="F13" s="31">
        <f>(Pārtikas_tabula[[#This Row],[BĒRNA PORCIJA]]*Bērnu_kopskaits)+(Pārtikas_tabula[[#This Row],[PIEAUGUŠĀ PORCIJA]]*Pieaugušo_kopskaits)</f>
        <v>72</v>
      </c>
      <c r="G13" s="95">
        <f>IFERROR(Pārtikas_tabula[[#This Row],[KOPĒJĀS IZMAKSAS]]/Pārtikas_tabula[[#This Row],[PORCIJAS KOPĀ]],"")</f>
        <v>0.44444444444444442</v>
      </c>
      <c r="H13" s="95">
        <f>IFERROR(Pārtikas_tabula[[#This Row],[PORCIJAS IZMAKSAS]]*Pārtikas_tabula[[#This Row],[BĒRNA PORCIJA]],"")</f>
        <v>0.44444444444444442</v>
      </c>
      <c r="I13" s="95">
        <f>IFERROR(Pārtikas_tabula[[#This Row],[PORCIJAS IZMAKSAS]]*Pārtikas_tabula[[#This Row],[PIEAUGUŠĀ PORCIJA]],"")</f>
        <v>0.88888888888888884</v>
      </c>
      <c r="J13" s="22" t="s">
        <v>13</v>
      </c>
    </row>
    <row r="14" spans="1:11" ht="18" customHeight="1" x14ac:dyDescent="0.25">
      <c r="B14" s="26" t="s">
        <v>12</v>
      </c>
      <c r="C14" s="95">
        <v>22</v>
      </c>
      <c r="D14" s="23">
        <v>0</v>
      </c>
      <c r="E14" s="23">
        <v>3</v>
      </c>
      <c r="F14" s="31">
        <f>(Pārtikas_tabula[[#This Row],[BĒRNA PORCIJA]]*Bērnu_kopskaits)+(Pārtikas_tabula[[#This Row],[PIEAUGUŠĀ PORCIJA]]*Pieaugušo_kopskaits)</f>
        <v>78</v>
      </c>
      <c r="G14" s="95">
        <f>IFERROR(Pārtikas_tabula[[#This Row],[KOPĒJĀS IZMAKSAS]]/Pārtikas_tabula[[#This Row],[PORCIJAS KOPĀ]],"")</f>
        <v>0.28205128205128205</v>
      </c>
      <c r="H14" s="95">
        <f>IFERROR(Pārtikas_tabula[[#This Row],[PORCIJAS IZMAKSAS]]*Pārtikas_tabula[[#This Row],[BĒRNA PORCIJA]],"")</f>
        <v>0</v>
      </c>
      <c r="I14" s="95">
        <f>IFERROR(Pārtikas_tabula[[#This Row],[PORCIJAS IZMAKSAS]]*Pārtikas_tabula[[#This Row],[PIEAUGUŠĀ PORCIJA]],"")</f>
        <v>0.84615384615384615</v>
      </c>
      <c r="J14" s="22" t="s">
        <v>148</v>
      </c>
    </row>
    <row r="15" spans="1:11" ht="18" customHeight="1" x14ac:dyDescent="0.25">
      <c r="B15" s="26" t="s">
        <v>163</v>
      </c>
      <c r="C15" s="95">
        <v>50</v>
      </c>
      <c r="D15" s="23">
        <v>1</v>
      </c>
      <c r="E15" s="23">
        <v>2</v>
      </c>
      <c r="F15" s="31">
        <f>(Pārtikas_tabula[[#This Row],[BĒRNA PORCIJA]]*Bērnu_kopskaits)+(Pārtikas_tabula[[#This Row],[PIEAUGUŠĀ PORCIJA]]*Pieaugušo_kopskaits)</f>
        <v>72</v>
      </c>
      <c r="G15" s="95">
        <f>IFERROR(Pārtikas_tabula[[#This Row],[KOPĒJĀS IZMAKSAS]]/Pārtikas_tabula[[#This Row],[PORCIJAS KOPĀ]],"")</f>
        <v>0.69444444444444442</v>
      </c>
      <c r="H15" s="95">
        <f>IFERROR(Pārtikas_tabula[[#This Row],[PORCIJAS IZMAKSAS]]*Pārtikas_tabula[[#This Row],[BĒRNA PORCIJA]],"")</f>
        <v>0.69444444444444442</v>
      </c>
      <c r="I15" s="95">
        <f>IFERROR(Pārtikas_tabula[[#This Row],[PORCIJAS IZMAKSAS]]*Pārtikas_tabula[[#This Row],[PIEAUGUŠĀ PORCIJA]],"")</f>
        <v>1.3888888888888888</v>
      </c>
      <c r="J15" s="22"/>
    </row>
    <row r="16" spans="1:11" ht="18" customHeight="1" x14ac:dyDescent="0.25">
      <c r="B16" s="26" t="s">
        <v>164</v>
      </c>
      <c r="C16" s="95">
        <v>20</v>
      </c>
      <c r="D16" s="23">
        <v>1</v>
      </c>
      <c r="E16" s="23">
        <v>2</v>
      </c>
      <c r="F16" s="31">
        <f>(Pārtikas_tabula[[#This Row],[BĒRNA PORCIJA]]*Bērnu_kopskaits)+(Pārtikas_tabula[[#This Row],[PIEAUGUŠĀ PORCIJA]]*Pieaugušo_kopskaits)</f>
        <v>72</v>
      </c>
      <c r="G16" s="95">
        <f>IFERROR(Pārtikas_tabula[[#This Row],[KOPĒJĀS IZMAKSAS]]/Pārtikas_tabula[[#This Row],[PORCIJAS KOPĀ]],"")</f>
        <v>0.27777777777777779</v>
      </c>
      <c r="H16" s="95">
        <f>IFERROR(Pārtikas_tabula[[#This Row],[PORCIJAS IZMAKSAS]]*Pārtikas_tabula[[#This Row],[BĒRNA PORCIJA]],"")</f>
        <v>0.27777777777777779</v>
      </c>
      <c r="I16" s="95">
        <f>IFERROR(Pārtikas_tabula[[#This Row],[PORCIJAS IZMAKSAS]]*Pārtikas_tabula[[#This Row],[PIEAUGUŠĀ PORCIJA]],"")</f>
        <v>0.55555555555555558</v>
      </c>
      <c r="J16" s="22" t="s">
        <v>167</v>
      </c>
    </row>
    <row r="17" spans="2:10" ht="18" customHeight="1" x14ac:dyDescent="0.25">
      <c r="B17" s="26" t="s">
        <v>165</v>
      </c>
      <c r="C17" s="95">
        <v>10</v>
      </c>
      <c r="D17" s="23">
        <v>1</v>
      </c>
      <c r="E17" s="23">
        <v>2</v>
      </c>
      <c r="F17" s="31">
        <f>(Pārtikas_tabula[[#This Row],[BĒRNA PORCIJA]]*Bērnu_kopskaits)+(Pārtikas_tabula[[#This Row],[PIEAUGUŠĀ PORCIJA]]*Pieaugušo_kopskaits)</f>
        <v>72</v>
      </c>
      <c r="G17" s="95">
        <f>IFERROR(Pārtikas_tabula[[#This Row],[KOPĒJĀS IZMAKSAS]]/Pārtikas_tabula[[#This Row],[PORCIJAS KOPĀ]],"")</f>
        <v>0.1388888888888889</v>
      </c>
      <c r="H17" s="95">
        <f>IFERROR(Pārtikas_tabula[[#This Row],[PORCIJAS IZMAKSAS]]*Pārtikas_tabula[[#This Row],[BĒRNA PORCIJA]],"")</f>
        <v>0.1388888888888889</v>
      </c>
      <c r="I17" s="95">
        <f>IFERROR(Pārtikas_tabula[[#This Row],[PORCIJAS IZMAKSAS]]*Pārtikas_tabula[[#This Row],[PIEAUGUŠĀ PORCIJA]],"")</f>
        <v>0.27777777777777779</v>
      </c>
      <c r="J17" s="22" t="s">
        <v>169</v>
      </c>
    </row>
    <row r="18" spans="2:10" ht="18" customHeight="1" x14ac:dyDescent="0.25">
      <c r="B18" s="26" t="s">
        <v>166</v>
      </c>
      <c r="C18" s="95">
        <v>12</v>
      </c>
      <c r="D18" s="23">
        <v>1</v>
      </c>
      <c r="E18" s="23">
        <v>2</v>
      </c>
      <c r="F18" s="31">
        <f>(Pārtikas_tabula[[#This Row],[BĒRNA PORCIJA]]*Bērnu_kopskaits)+(Pārtikas_tabula[[#This Row],[PIEAUGUŠĀ PORCIJA]]*Pieaugušo_kopskaits)</f>
        <v>72</v>
      </c>
      <c r="G18" s="95">
        <f>IFERROR(Pārtikas_tabula[[#This Row],[KOPĒJĀS IZMAKSAS]]/Pārtikas_tabula[[#This Row],[PORCIJAS KOPĀ]],"")</f>
        <v>0.16666666666666666</v>
      </c>
      <c r="H18" s="95">
        <f>IFERROR(Pārtikas_tabula[[#This Row],[PORCIJAS IZMAKSAS]]*Pārtikas_tabula[[#This Row],[BĒRNA PORCIJA]],"")</f>
        <v>0.16666666666666666</v>
      </c>
      <c r="I18" s="95">
        <f>IFERROR(Pārtikas_tabula[[#This Row],[PORCIJAS IZMAKSAS]]*Pārtikas_tabula[[#This Row],[PIEAUGUŠĀ PORCIJA]],"")</f>
        <v>0.33333333333333331</v>
      </c>
      <c r="J18" s="22" t="s">
        <v>168</v>
      </c>
    </row>
    <row r="19" spans="2:10" ht="18" customHeight="1" x14ac:dyDescent="0.25">
      <c r="B19" s="26" t="s">
        <v>51</v>
      </c>
      <c r="C19" s="95">
        <v>45</v>
      </c>
      <c r="D19" s="23">
        <v>2</v>
      </c>
      <c r="E19" s="23">
        <v>4</v>
      </c>
      <c r="F19" s="31">
        <f>(Pārtikas_tabula[[#This Row],[BĒRNA PORCIJA]]*Bērnu_kopskaits)+(Pārtikas_tabula[[#This Row],[PIEAUGUŠĀ PORCIJA]]*Pieaugušo_kopskaits)</f>
        <v>144</v>
      </c>
      <c r="G19" s="95">
        <f>IFERROR(Pārtikas_tabula[[#This Row],[KOPĒJĀS IZMAKSAS]]/Pārtikas_tabula[[#This Row],[PORCIJAS KOPĀ]],"")</f>
        <v>0.3125</v>
      </c>
      <c r="H19" s="95">
        <f>IFERROR(Pārtikas_tabula[[#This Row],[PORCIJAS IZMAKSAS]]*Pārtikas_tabula[[#This Row],[BĒRNA PORCIJA]],"")</f>
        <v>0.625</v>
      </c>
      <c r="I19" s="95">
        <f>IFERROR(Pārtikas_tabula[[#This Row],[PORCIJAS IZMAKSAS]]*Pārtikas_tabula[[#This Row],[PIEAUGUŠĀ PORCIJA]],"")</f>
        <v>1.25</v>
      </c>
      <c r="J19" s="22" t="s">
        <v>149</v>
      </c>
    </row>
    <row r="20" spans="2:10" ht="18" customHeight="1" x14ac:dyDescent="0.25">
      <c r="B20" s="26" t="s">
        <v>52</v>
      </c>
      <c r="C20" s="95">
        <v>10</v>
      </c>
      <c r="D20" s="23">
        <v>4</v>
      </c>
      <c r="E20" s="23">
        <v>6</v>
      </c>
      <c r="F20" s="31">
        <f>(Pārtikas_tabula[[#This Row],[BĒRNA PORCIJA]]*Bērnu_kopskaits)+(Pārtikas_tabula[[#This Row],[PIEAUGUŠĀ PORCIJA]]*Pieaugušo_kopskaits)</f>
        <v>236</v>
      </c>
      <c r="G20" s="95">
        <f>IFERROR(Pārtikas_tabula[[#This Row],[KOPĒJĀS IZMAKSAS]]/Pārtikas_tabula[[#This Row],[PORCIJAS KOPĀ]],"")</f>
        <v>4.2372881355932202E-2</v>
      </c>
      <c r="H20" s="95">
        <f>IFERROR(Pārtikas_tabula[[#This Row],[PORCIJAS IZMAKSAS]]*Pārtikas_tabula[[#This Row],[BĒRNA PORCIJA]],"")</f>
        <v>0.16949152542372881</v>
      </c>
      <c r="I20" s="95">
        <f>IFERROR(Pārtikas_tabula[[#This Row],[PORCIJAS IZMAKSAS]]*Pārtikas_tabula[[#This Row],[PIEAUGUŠĀ PORCIJA]],"")</f>
        <v>0.25423728813559321</v>
      </c>
      <c r="J20" s="22" t="s">
        <v>56</v>
      </c>
    </row>
    <row r="21" spans="2:10" ht="18" customHeight="1" x14ac:dyDescent="0.25">
      <c r="B21" s="26" t="s">
        <v>57</v>
      </c>
      <c r="C21" s="95">
        <v>14</v>
      </c>
      <c r="D21" s="23">
        <v>4</v>
      </c>
      <c r="E21" s="23">
        <v>6</v>
      </c>
      <c r="F21" s="31">
        <f>(Pārtikas_tabula[[#This Row],[BĒRNA PORCIJA]]*Bērnu_kopskaits)+(Pārtikas_tabula[[#This Row],[PIEAUGUŠĀ PORCIJA]]*Pieaugušo_kopskaits)</f>
        <v>236</v>
      </c>
      <c r="G21" s="95">
        <f>IFERROR(Pārtikas_tabula[[#This Row],[KOPĒJĀS IZMAKSAS]]/Pārtikas_tabula[[#This Row],[PORCIJAS KOPĀ]],"")</f>
        <v>5.9322033898305086E-2</v>
      </c>
      <c r="H21" s="95">
        <f>IFERROR(Pārtikas_tabula[[#This Row],[PORCIJAS IZMAKSAS]]*Pārtikas_tabula[[#This Row],[BĒRNA PORCIJA]],"")</f>
        <v>0.23728813559322035</v>
      </c>
      <c r="I21" s="95">
        <f>IFERROR(Pārtikas_tabula[[#This Row],[PORCIJAS IZMAKSAS]]*Pārtikas_tabula[[#This Row],[PIEAUGUŠĀ PORCIJA]],"")</f>
        <v>0.3559322033898305</v>
      </c>
      <c r="J21" s="22" t="s">
        <v>56</v>
      </c>
    </row>
    <row r="22" spans="2:10" ht="34.5" customHeight="1" x14ac:dyDescent="0.25">
      <c r="B22" s="26" t="s">
        <v>55</v>
      </c>
      <c r="C22" s="95">
        <v>30</v>
      </c>
      <c r="D22" s="23">
        <v>4</v>
      </c>
      <c r="E22" s="23">
        <v>10</v>
      </c>
      <c r="F22" s="31">
        <f>(Pārtikas_tabula[[#This Row],[BĒRNA PORCIJA]]*Bērnu_kopskaits)+(Pārtikas_tabula[[#This Row],[PIEAUGUŠĀ PORCIJA]]*Pieaugušo_kopskaits)</f>
        <v>340</v>
      </c>
      <c r="G22" s="95">
        <f>IFERROR(Pārtikas_tabula[[#This Row],[KOPĒJĀS IZMAKSAS]]/Pārtikas_tabula[[#This Row],[PORCIJAS KOPĀ]],"")</f>
        <v>8.8235294117647065E-2</v>
      </c>
      <c r="H22" s="95">
        <f>IFERROR(Pārtikas_tabula[[#This Row],[PORCIJAS IZMAKSAS]]*Pārtikas_tabula[[#This Row],[BĒRNA PORCIJA]],"")</f>
        <v>0.35294117647058826</v>
      </c>
      <c r="I22" s="95">
        <f>IFERROR(Pārtikas_tabula[[#This Row],[PORCIJAS IZMAKSAS]]*Pārtikas_tabula[[#This Row],[PIEAUGUŠĀ PORCIJA]],"")</f>
        <v>0.88235294117647067</v>
      </c>
      <c r="J22" s="22" t="s">
        <v>175</v>
      </c>
    </row>
    <row r="23" spans="2:10" ht="18" customHeight="1" x14ac:dyDescent="0.25">
      <c r="B23" s="26" t="s">
        <v>53</v>
      </c>
      <c r="C23" s="95">
        <v>15</v>
      </c>
      <c r="D23" s="23">
        <v>5</v>
      </c>
      <c r="E23" s="23">
        <v>10</v>
      </c>
      <c r="F23" s="31">
        <f>(Pārtikas_tabula[[#This Row],[BĒRNA PORCIJA]]*Bērnu_kopskaits)+(Pārtikas_tabula[[#This Row],[PIEAUGUŠĀ PORCIJA]]*Pieaugušo_kopskaits)</f>
        <v>360</v>
      </c>
      <c r="G23" s="95">
        <f>IFERROR(Pārtikas_tabula[[#This Row],[KOPĒJĀS IZMAKSAS]]/Pārtikas_tabula[[#This Row],[PORCIJAS KOPĀ]],"")</f>
        <v>4.1666666666666664E-2</v>
      </c>
      <c r="H23" s="95">
        <f>IFERROR(Pārtikas_tabula[[#This Row],[PORCIJAS IZMAKSAS]]*Pārtikas_tabula[[#This Row],[BĒRNA PORCIJA]],"")</f>
        <v>0.20833333333333331</v>
      </c>
      <c r="I23" s="95">
        <f>IFERROR(Pārtikas_tabula[[#This Row],[PORCIJAS IZMAKSAS]]*Pārtikas_tabula[[#This Row],[PIEAUGUŠĀ PORCIJA]],"")</f>
        <v>0.41666666666666663</v>
      </c>
      <c r="J23" s="22" t="s">
        <v>170</v>
      </c>
    </row>
    <row r="24" spans="2:10" ht="18" customHeight="1" x14ac:dyDescent="0.25">
      <c r="B24" s="26" t="s">
        <v>171</v>
      </c>
      <c r="C24" s="95">
        <v>25</v>
      </c>
      <c r="D24" s="23">
        <v>5</v>
      </c>
      <c r="E24" s="23">
        <v>10</v>
      </c>
      <c r="F24" s="31">
        <f>(Pārtikas_tabula[[#This Row],[BĒRNA PORCIJA]]*Bērnu_kopskaits)+(Pārtikas_tabula[[#This Row],[PIEAUGUŠĀ PORCIJA]]*Pieaugušo_kopskaits)</f>
        <v>360</v>
      </c>
      <c r="G24" s="95">
        <f>IFERROR(Pārtikas_tabula[[#This Row],[KOPĒJĀS IZMAKSAS]]/Pārtikas_tabula[[#This Row],[PORCIJAS KOPĀ]],"")</f>
        <v>6.9444444444444448E-2</v>
      </c>
      <c r="H24" s="95">
        <f>IFERROR(Pārtikas_tabula[[#This Row],[PORCIJAS IZMAKSAS]]*Pārtikas_tabula[[#This Row],[BĒRNA PORCIJA]],"")</f>
        <v>0.34722222222222221</v>
      </c>
      <c r="I24" s="95">
        <f>IFERROR(Pārtikas_tabula[[#This Row],[PORCIJAS IZMAKSAS]]*Pārtikas_tabula[[#This Row],[PIEAUGUŠĀ PORCIJA]],"")</f>
        <v>0.69444444444444442</v>
      </c>
      <c r="J24" s="22" t="s">
        <v>172</v>
      </c>
    </row>
    <row r="25" spans="2:10" ht="18" customHeight="1" x14ac:dyDescent="0.25">
      <c r="B25" s="71" t="s">
        <v>2</v>
      </c>
      <c r="C25" s="96">
        <f>SUBTOTAL(109,Pārtikas_tabula[KOPĒJĀS IZMAKSAS])</f>
        <v>475</v>
      </c>
      <c r="D25" s="76">
        <f>SUBTOTAL(109,Pārtikas_tabula[BĒRNA PORCIJA])</f>
        <v>34.5</v>
      </c>
      <c r="E25" s="76">
        <f>SUBTOTAL(109,Pārtikas_tabula[PIEAUGUŠĀ PORCIJA])</f>
        <v>65.5</v>
      </c>
      <c r="F25" s="76">
        <f>SUBTOTAL(109,Pārtikas_tabula[PORCIJAS KOPĀ])</f>
        <v>2393</v>
      </c>
      <c r="G25" s="96">
        <f>SUBTOTAL(109,Pārtikas_tabula[PORCIJAS IZMAKSAS])</f>
        <v>6.915706603622084</v>
      </c>
      <c r="H25" s="96">
        <f>SUBTOTAL(109,Pārtikas_tabula[IZMAKSAS UZ BĒRNU])</f>
        <v>7.2528841906569532</v>
      </c>
      <c r="I25" s="96">
        <f>SUBTOTAL(109,Pārtikas_tabula[IZMAKSAS UZ PIEAUGUŠO])</f>
        <v>12.690089084110037</v>
      </c>
      <c r="J25" s="71"/>
    </row>
  </sheetData>
  <printOptions horizontalCentered="1"/>
  <pageMargins left="0.25" right="0.25" top="0.75" bottom="0.75" header="0.3" footer="0.3"/>
  <pageSetup scale="68"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A1:F31"/>
  <sheetViews>
    <sheetView showGridLines="0" zoomScaleNormal="100" workbookViewId="0"/>
  </sheetViews>
  <sheetFormatPr defaultRowHeight="18" customHeight="1" x14ac:dyDescent="0.25"/>
  <cols>
    <col min="1" max="1" width="3.75" customWidth="1"/>
    <col min="2" max="2" width="31.625" customWidth="1"/>
    <col min="3" max="4" width="19.625" customWidth="1"/>
    <col min="5" max="5" width="53.5" customWidth="1"/>
    <col min="6" max="6" width="3.75" customWidth="1"/>
    <col min="7" max="7" width="0.75" customWidth="1"/>
  </cols>
  <sheetData>
    <row r="1" spans="1:6" ht="33" customHeight="1" x14ac:dyDescent="0.25"/>
    <row r="2" spans="1:6" ht="6" customHeight="1" x14ac:dyDescent="0.25">
      <c r="A2" s="57"/>
      <c r="B2" s="57"/>
      <c r="C2" s="57"/>
      <c r="D2" s="57"/>
      <c r="E2" s="57"/>
      <c r="F2" s="57"/>
    </row>
    <row r="3" spans="1:6" ht="53.25" customHeight="1" x14ac:dyDescent="0.25">
      <c r="A3" s="53"/>
      <c r="B3" s="56" t="s">
        <v>195</v>
      </c>
      <c r="C3" s="53"/>
      <c r="D3" s="53"/>
      <c r="E3" s="53"/>
      <c r="F3" s="53"/>
    </row>
    <row r="4" spans="1:6" ht="14.25" customHeight="1" x14ac:dyDescent="0.7">
      <c r="A4" s="57"/>
      <c r="B4" s="64"/>
      <c r="C4" s="57"/>
      <c r="D4" s="57"/>
      <c r="E4" s="57"/>
      <c r="F4" s="57"/>
    </row>
    <row r="5" spans="1:6" ht="33" customHeight="1" x14ac:dyDescent="0.25"/>
    <row r="6" spans="1:6" ht="18" customHeight="1" x14ac:dyDescent="0.25">
      <c r="B6" s="26" t="s">
        <v>178</v>
      </c>
      <c r="C6" s="23" t="s">
        <v>10</v>
      </c>
      <c r="D6" s="23" t="s">
        <v>11</v>
      </c>
      <c r="E6" s="30" t="s">
        <v>7</v>
      </c>
    </row>
    <row r="7" spans="1:6" ht="18" customHeight="1" x14ac:dyDescent="0.25">
      <c r="B7" s="26" t="s">
        <v>24</v>
      </c>
      <c r="C7" s="90">
        <v>250</v>
      </c>
      <c r="D7" s="23" t="s">
        <v>4</v>
      </c>
      <c r="E7" s="26"/>
    </row>
    <row r="8" spans="1:6" ht="18" customHeight="1" x14ac:dyDescent="0.25">
      <c r="B8" s="26" t="s">
        <v>22</v>
      </c>
      <c r="C8" s="90">
        <v>30</v>
      </c>
      <c r="D8" s="23" t="s">
        <v>4</v>
      </c>
      <c r="E8" s="26" t="s">
        <v>19</v>
      </c>
    </row>
    <row r="9" spans="1:6" ht="18" customHeight="1" x14ac:dyDescent="0.25">
      <c r="B9" s="26" t="s">
        <v>23</v>
      </c>
      <c r="C9" s="90">
        <v>0</v>
      </c>
      <c r="D9" s="23"/>
      <c r="E9" s="26" t="s">
        <v>159</v>
      </c>
    </row>
    <row r="10" spans="1:6" ht="18" customHeight="1" x14ac:dyDescent="0.25">
      <c r="B10" s="26" t="s">
        <v>30</v>
      </c>
      <c r="C10" s="90">
        <v>25</v>
      </c>
      <c r="D10" s="23"/>
      <c r="E10" s="26"/>
    </row>
    <row r="11" spans="1:6" ht="18" customHeight="1" x14ac:dyDescent="0.25">
      <c r="B11" s="26" t="s">
        <v>31</v>
      </c>
      <c r="C11" s="90">
        <v>20</v>
      </c>
      <c r="D11" s="23"/>
      <c r="E11" s="26" t="s">
        <v>19</v>
      </c>
    </row>
    <row r="12" spans="1:6" ht="18" customHeight="1" x14ac:dyDescent="0.25">
      <c r="B12" s="26" t="s">
        <v>32</v>
      </c>
      <c r="C12" s="90">
        <v>50</v>
      </c>
      <c r="D12" s="23"/>
      <c r="E12" s="26" t="s">
        <v>19</v>
      </c>
    </row>
    <row r="13" spans="1:6" ht="18" customHeight="1" x14ac:dyDescent="0.25">
      <c r="B13" s="26" t="s">
        <v>151</v>
      </c>
      <c r="C13" s="90">
        <v>25</v>
      </c>
      <c r="D13" s="23"/>
      <c r="E13" s="26" t="s">
        <v>19</v>
      </c>
    </row>
    <row r="14" spans="1:6" ht="18" customHeight="1" x14ac:dyDescent="0.25">
      <c r="B14" s="71" t="s">
        <v>2</v>
      </c>
      <c r="C14" s="94">
        <f>SUBTOTAL(109,Tabula_1_budžets[Vērtība])</f>
        <v>400</v>
      </c>
      <c r="D14" s="73"/>
      <c r="E14" s="71"/>
    </row>
    <row r="15" spans="1:6" ht="18" customHeight="1" x14ac:dyDescent="0.25">
      <c r="B15" s="83"/>
      <c r="C15" s="83"/>
      <c r="D15" s="83"/>
      <c r="E15" s="83"/>
    </row>
    <row r="16" spans="1:6" ht="18" customHeight="1" x14ac:dyDescent="0.25">
      <c r="C16" s="2"/>
      <c r="D16" s="2"/>
      <c r="E16" s="3"/>
    </row>
    <row r="17" spans="2:5" ht="18" customHeight="1" x14ac:dyDescent="0.25">
      <c r="B17" s="26" t="s">
        <v>8</v>
      </c>
      <c r="C17" s="23" t="s">
        <v>10</v>
      </c>
      <c r="D17" s="23" t="s">
        <v>11</v>
      </c>
      <c r="E17" s="26" t="s">
        <v>7</v>
      </c>
    </row>
    <row r="18" spans="2:5" ht="18" customHeight="1" x14ac:dyDescent="0.25">
      <c r="B18" s="26" t="s">
        <v>9</v>
      </c>
      <c r="C18" s="90">
        <v>25</v>
      </c>
      <c r="D18" s="23"/>
      <c r="E18" s="26"/>
    </row>
    <row r="19" spans="2:5" ht="18" customHeight="1" x14ac:dyDescent="0.25">
      <c r="B19" s="26" t="s">
        <v>33</v>
      </c>
      <c r="C19" s="90">
        <v>50</v>
      </c>
      <c r="D19" s="23"/>
      <c r="E19" s="26" t="s">
        <v>19</v>
      </c>
    </row>
    <row r="20" spans="2:5" ht="18" customHeight="1" x14ac:dyDescent="0.25">
      <c r="B20" s="26" t="s">
        <v>14</v>
      </c>
      <c r="C20" s="90">
        <v>100</v>
      </c>
      <c r="D20" s="23" t="s">
        <v>4</v>
      </c>
      <c r="E20" s="26" t="s">
        <v>25</v>
      </c>
    </row>
    <row r="21" spans="2:5" ht="18" customHeight="1" x14ac:dyDescent="0.25">
      <c r="B21" s="26" t="s">
        <v>21</v>
      </c>
      <c r="C21" s="90">
        <v>0</v>
      </c>
      <c r="D21" s="23"/>
      <c r="E21" s="26" t="s">
        <v>26</v>
      </c>
    </row>
    <row r="22" spans="2:5" ht="18" customHeight="1" x14ac:dyDescent="0.25">
      <c r="B22" s="71" t="s">
        <v>2</v>
      </c>
      <c r="C22" s="94">
        <f>SUBTOTAL(109,Tabula_2_budžets[Vērtība])</f>
        <v>175</v>
      </c>
      <c r="D22" s="74"/>
      <c r="E22" s="71"/>
    </row>
    <row r="23" spans="2:5" ht="18" customHeight="1" x14ac:dyDescent="0.25">
      <c r="B23" s="83"/>
      <c r="C23" s="83"/>
      <c r="D23" s="83"/>
      <c r="E23" s="83"/>
    </row>
    <row r="24" spans="2:5" ht="18" customHeight="1" x14ac:dyDescent="0.25">
      <c r="C24" s="2"/>
      <c r="D24" s="2"/>
      <c r="E24" s="3"/>
    </row>
    <row r="25" spans="2:5" ht="18" customHeight="1" x14ac:dyDescent="0.25">
      <c r="B25" s="26" t="s">
        <v>15</v>
      </c>
      <c r="C25" s="23" t="s">
        <v>10</v>
      </c>
      <c r="D25" s="23" t="s">
        <v>11</v>
      </c>
      <c r="E25" s="26" t="s">
        <v>7</v>
      </c>
    </row>
    <row r="26" spans="2:5" ht="18" customHeight="1" x14ac:dyDescent="0.25">
      <c r="B26" s="26" t="s">
        <v>17</v>
      </c>
      <c r="C26" s="90">
        <v>50</v>
      </c>
      <c r="D26" s="23" t="s">
        <v>4</v>
      </c>
      <c r="E26" s="26"/>
    </row>
    <row r="27" spans="2:5" ht="18" customHeight="1" x14ac:dyDescent="0.25">
      <c r="B27" s="26" t="s">
        <v>18</v>
      </c>
      <c r="C27" s="90">
        <v>60</v>
      </c>
      <c r="D27" s="23" t="s">
        <v>4</v>
      </c>
      <c r="E27" s="26"/>
    </row>
    <row r="28" spans="2:5" ht="18" customHeight="1" x14ac:dyDescent="0.25">
      <c r="B28" s="26" t="s">
        <v>16</v>
      </c>
      <c r="C28" s="90">
        <v>125</v>
      </c>
      <c r="D28" s="23"/>
      <c r="E28" s="26" t="s">
        <v>20</v>
      </c>
    </row>
    <row r="29" spans="2:5" ht="18" customHeight="1" x14ac:dyDescent="0.25">
      <c r="B29" s="26" t="s">
        <v>34</v>
      </c>
      <c r="C29" s="90">
        <v>50</v>
      </c>
      <c r="D29" s="23"/>
      <c r="E29" s="26"/>
    </row>
    <row r="30" spans="2:5" ht="18" customHeight="1" x14ac:dyDescent="0.25">
      <c r="B30" s="71" t="s">
        <v>2</v>
      </c>
      <c r="C30" s="94">
        <f>SUBTOTAL(109,Tabula_3_budžets[Vērtība])</f>
        <v>285</v>
      </c>
      <c r="D30" s="75"/>
      <c r="E30" s="71"/>
    </row>
    <row r="31" spans="2:5" ht="18" customHeight="1" x14ac:dyDescent="0.25">
      <c r="D31" s="32"/>
    </row>
  </sheetData>
  <mergeCells count="2">
    <mergeCell ref="B23:E23"/>
    <mergeCell ref="B15:E15"/>
  </mergeCells>
  <dataValidations count="1">
    <dataValidation type="list" allowBlank="1" sqref="D7:D13 D26:D29 D18:D21">
      <formula1>"Jā,Nē"</formula1>
    </dataValidation>
  </dataValidations>
  <printOptions horizontalCentered="1"/>
  <pageMargins left="0.25" right="0.25" top="0.75" bottom="0.75" header="0.3" footer="0.3"/>
  <pageSetup scale="93" fitToHeight="0" orientation="landscape" r:id="rId1"/>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fitToPage="1"/>
  </sheetPr>
  <dimension ref="A1:AI45"/>
  <sheetViews>
    <sheetView showGridLines="0" workbookViewId="0"/>
  </sheetViews>
  <sheetFormatPr defaultColWidth="9.25" defaultRowHeight="12.75" x14ac:dyDescent="0.2"/>
  <cols>
    <col min="1" max="32" width="2.75" style="4" customWidth="1"/>
    <col min="33" max="33" width="2.75" style="5" customWidth="1"/>
    <col min="34" max="34" width="2.75" style="4" customWidth="1"/>
    <col min="35" max="16384" width="9.25" style="4"/>
  </cols>
  <sheetData>
    <row r="1" spans="1:35" ht="57" customHeight="1" x14ac:dyDescent="0.2">
      <c r="A1" s="69" t="s">
        <v>153</v>
      </c>
      <c r="B1" s="69"/>
      <c r="C1" s="69"/>
      <c r="D1" s="69"/>
      <c r="E1" s="69"/>
      <c r="F1" s="69"/>
      <c r="G1" s="69"/>
      <c r="H1" s="69"/>
      <c r="I1" s="69"/>
      <c r="J1" s="69"/>
      <c r="K1" s="69"/>
      <c r="L1" s="69"/>
      <c r="M1" s="69"/>
      <c r="N1" s="69"/>
      <c r="O1" s="69"/>
      <c r="P1" s="69"/>
      <c r="Q1" s="69"/>
      <c r="R1" s="69"/>
      <c r="S1" s="69"/>
      <c r="T1" s="69"/>
      <c r="U1" s="69"/>
      <c r="V1"/>
      <c r="W1"/>
      <c r="X1"/>
      <c r="Y1"/>
      <c r="Z1"/>
      <c r="AA1"/>
      <c r="AB1"/>
      <c r="AC1"/>
      <c r="AD1"/>
      <c r="AE1"/>
      <c r="AF1"/>
      <c r="AG1" s="4"/>
    </row>
    <row r="2" spans="1:35" ht="15" customHeight="1" x14ac:dyDescent="0.2">
      <c r="A2" s="45"/>
      <c r="B2" s="45"/>
      <c r="C2" s="45"/>
      <c r="D2" s="46"/>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5" ht="15" customHeight="1" x14ac:dyDescent="0.2">
      <c r="A3" s="45"/>
      <c r="B3" s="45"/>
      <c r="C3" s="45"/>
      <c r="D3" s="46"/>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5" ht="15" customHeight="1" x14ac:dyDescent="0.2">
      <c r="A4" s="45"/>
      <c r="B4" s="45"/>
      <c r="C4" s="45"/>
      <c r="D4" s="46"/>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5" ht="15" customHeight="1" x14ac:dyDescent="0.2">
      <c r="A5" s="45"/>
      <c r="B5" s="45"/>
      <c r="C5" s="45"/>
      <c r="D5" s="46"/>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5" ht="15" customHeight="1" x14ac:dyDescent="0.2">
      <c r="A6" s="45"/>
      <c r="B6" s="45"/>
      <c r="C6" s="45"/>
      <c r="D6" s="46"/>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35" ht="15" customHeight="1" x14ac:dyDescent="0.2">
      <c r="A7" s="45"/>
      <c r="B7" s="45"/>
      <c r="C7" s="45"/>
      <c r="D7" s="46"/>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row>
    <row r="8" spans="1:35" ht="15" customHeight="1" x14ac:dyDescent="0.2">
      <c r="A8" s="45"/>
      <c r="B8" s="45"/>
      <c r="C8" s="45"/>
      <c r="D8" s="46"/>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row>
    <row r="9" spans="1:35" ht="15" customHeight="1" x14ac:dyDescent="0.2">
      <c r="A9" s="45"/>
      <c r="B9" s="45"/>
      <c r="C9" s="45"/>
      <c r="D9" s="46"/>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row>
    <row r="10" spans="1:35" ht="15" customHeight="1" x14ac:dyDescent="0.2">
      <c r="A10" s="45"/>
      <c r="B10" s="45"/>
      <c r="C10" s="45"/>
      <c r="D10" s="46"/>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row>
    <row r="11" spans="1:35" ht="15" customHeight="1" x14ac:dyDescent="0.2">
      <c r="A11" s="45"/>
      <c r="B11" s="45"/>
      <c r="C11" s="45"/>
      <c r="D11" s="46"/>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row>
    <row r="12" spans="1:35" ht="15" customHeight="1" x14ac:dyDescent="0.2">
      <c r="A12" s="45"/>
      <c r="B12" s="45"/>
      <c r="C12" s="45"/>
      <c r="D12" s="46"/>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row>
    <row r="13" spans="1:35" ht="15" customHeight="1" x14ac:dyDescent="0.2">
      <c r="A13" s="45"/>
      <c r="B13" s="45"/>
      <c r="C13" s="45"/>
      <c r="D13" s="46"/>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row>
    <row r="14" spans="1:35" ht="15" customHeight="1" x14ac:dyDescent="0.2">
      <c r="A14" s="45"/>
      <c r="B14" s="45"/>
      <c r="C14" s="45"/>
      <c r="D14" s="46"/>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row>
    <row r="15" spans="1:35" ht="15" customHeight="1" x14ac:dyDescent="0.2">
      <c r="A15" s="45"/>
      <c r="B15" s="45"/>
      <c r="C15" s="45"/>
      <c r="D15" s="46"/>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row>
    <row r="16" spans="1:35" ht="15" customHeight="1" x14ac:dyDescent="0.2">
      <c r="A16" s="45"/>
      <c r="B16" s="45"/>
      <c r="C16" s="45"/>
      <c r="D16" s="46"/>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row>
    <row r="17" spans="1:34" ht="15" customHeight="1" x14ac:dyDescent="0.2">
      <c r="A17" s="45"/>
      <c r="B17" s="45"/>
      <c r="C17" s="45"/>
      <c r="D17" s="46"/>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row>
    <row r="18" spans="1:34" ht="15" customHeight="1" x14ac:dyDescent="0.2">
      <c r="A18" s="45"/>
      <c r="B18" s="45"/>
      <c r="C18" s="45"/>
      <c r="D18" s="46"/>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row>
    <row r="19" spans="1:34" ht="15" customHeight="1" x14ac:dyDescent="0.2">
      <c r="A19" s="45"/>
      <c r="B19" s="45"/>
      <c r="C19" s="45"/>
      <c r="D19" s="46"/>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row>
    <row r="20" spans="1:34" ht="15" customHeight="1" x14ac:dyDescent="0.2">
      <c r="A20" s="45"/>
      <c r="B20" s="45"/>
      <c r="C20" s="45"/>
      <c r="D20" s="46"/>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row>
    <row r="21" spans="1:34" ht="15" customHeight="1" x14ac:dyDescent="0.2">
      <c r="A21" s="45"/>
      <c r="B21" s="45"/>
      <c r="C21" s="45"/>
      <c r="D21" s="46"/>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row>
    <row r="22" spans="1:34" ht="15" customHeight="1" x14ac:dyDescent="0.2">
      <c r="A22" s="45"/>
      <c r="B22" s="45"/>
      <c r="C22" s="45"/>
      <c r="D22" s="46"/>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row>
    <row r="23" spans="1:34" ht="15" customHeight="1" x14ac:dyDescent="0.2">
      <c r="A23" s="45"/>
      <c r="B23" s="45"/>
      <c r="C23" s="45"/>
      <c r="D23" s="46"/>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row>
    <row r="24" spans="1:34" ht="15" customHeight="1" x14ac:dyDescent="0.2">
      <c r="A24" s="45"/>
      <c r="B24" s="45"/>
      <c r="C24" s="45"/>
      <c r="D24" s="46"/>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row>
    <row r="25" spans="1:34" ht="15" customHeight="1" x14ac:dyDescent="0.2">
      <c r="A25" s="45"/>
      <c r="B25" s="45"/>
      <c r="C25" s="45"/>
      <c r="D25" s="46"/>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row>
    <row r="26" spans="1:34" ht="15" customHeight="1" x14ac:dyDescent="0.2">
      <c r="A26" s="45"/>
      <c r="B26" s="45"/>
      <c r="C26" s="45"/>
      <c r="D26" s="46"/>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row>
    <row r="27" spans="1:34" ht="15" customHeight="1" x14ac:dyDescent="0.2">
      <c r="A27" s="45"/>
      <c r="B27" s="45"/>
      <c r="C27" s="45"/>
      <c r="D27" s="46"/>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row>
    <row r="28" spans="1:34" ht="15" customHeight="1" x14ac:dyDescent="0.2">
      <c r="A28" s="45"/>
      <c r="B28" s="45"/>
      <c r="C28" s="45"/>
      <c r="D28" s="46"/>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row>
    <row r="29" spans="1:34" ht="15" customHeight="1" x14ac:dyDescent="0.2">
      <c r="A29" s="45"/>
      <c r="B29" s="45"/>
      <c r="C29" s="45"/>
      <c r="D29" s="46"/>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row>
    <row r="30" spans="1:34" ht="15" customHeight="1" x14ac:dyDescent="0.2">
      <c r="A30" s="45"/>
      <c r="B30" s="45"/>
      <c r="C30" s="45"/>
      <c r="D30" s="46"/>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row>
    <row r="31" spans="1:34" ht="15" customHeight="1" x14ac:dyDescent="0.2">
      <c r="A31" s="45"/>
      <c r="B31" s="45"/>
      <c r="C31" s="45"/>
      <c r="D31" s="46"/>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row>
    <row r="32" spans="1:34" ht="15" customHeight="1" x14ac:dyDescent="0.2">
      <c r="A32" s="45"/>
      <c r="B32" s="45"/>
      <c r="C32" s="45"/>
      <c r="D32" s="46"/>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row>
    <row r="33" spans="1:34" ht="15" customHeight="1" x14ac:dyDescent="0.2">
      <c r="A33" s="45"/>
      <c r="B33" s="45"/>
      <c r="C33" s="45"/>
      <c r="D33" s="46"/>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row>
    <row r="34" spans="1:34" ht="15" customHeight="1" x14ac:dyDescent="0.2">
      <c r="A34" s="45"/>
      <c r="B34" s="45"/>
      <c r="C34" s="45"/>
      <c r="D34" s="46"/>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row>
    <row r="35" spans="1:34" customFormat="1" ht="24" customHeight="1" x14ac:dyDescent="0.25">
      <c r="AH35" s="47" t="s">
        <v>152</v>
      </c>
    </row>
    <row r="36" spans="1:34" ht="18.75" customHeight="1" x14ac:dyDescent="0.2">
      <c r="A36" s="84" t="s">
        <v>7</v>
      </c>
      <c r="B36" s="84"/>
      <c r="C36" s="84"/>
      <c r="D36" s="84"/>
      <c r="E36" s="84"/>
      <c r="F36" s="84"/>
      <c r="G36" s="84"/>
      <c r="H36" s="84"/>
      <c r="I36" s="84"/>
      <c r="J36" s="84"/>
      <c r="K36" s="84"/>
      <c r="L36" s="84"/>
      <c r="M36" s="84"/>
      <c r="N36" s="84"/>
      <c r="O36" s="84"/>
      <c r="P36" s="84"/>
      <c r="Q36" s="84"/>
      <c r="R36" s="84"/>
      <c r="S36" s="10"/>
      <c r="T36" s="85" t="str">
        <f>" Kopējais apstiprināto viesu skaits: "&amp;Apstiprinātie_viesi</f>
        <v xml:space="preserve"> Kopējais apstiprināto viesu skaits: 46</v>
      </c>
      <c r="U36" s="86"/>
      <c r="V36" s="86"/>
      <c r="W36" s="86"/>
      <c r="X36" s="86"/>
      <c r="Y36" s="86"/>
      <c r="Z36" s="86"/>
      <c r="AA36" s="86"/>
      <c r="AB36" s="86"/>
      <c r="AC36" s="86"/>
      <c r="AD36" s="86"/>
      <c r="AE36" s="86"/>
      <c r="AF36" s="86"/>
      <c r="AG36" s="86"/>
      <c r="AH36" s="87"/>
    </row>
    <row r="37" spans="1:34" ht="18" customHeight="1" x14ac:dyDescent="0.2">
      <c r="A37" s="33"/>
      <c r="B37" s="33"/>
      <c r="C37" s="34"/>
      <c r="D37" s="34"/>
      <c r="E37" s="34"/>
      <c r="F37" s="33"/>
      <c r="G37" s="33"/>
      <c r="H37" s="33"/>
      <c r="I37" s="33"/>
      <c r="J37" s="33"/>
      <c r="K37" s="33"/>
      <c r="L37" s="33"/>
      <c r="M37" s="33"/>
      <c r="N37" s="33"/>
      <c r="O37" s="33"/>
      <c r="P37" s="33"/>
      <c r="Q37" s="33"/>
      <c r="R37" s="33"/>
      <c r="S37" s="6"/>
      <c r="T37" s="37" t="s">
        <v>176</v>
      </c>
      <c r="U37" s="6"/>
      <c r="V37" s="6"/>
      <c r="W37" s="6"/>
      <c r="X37" s="7"/>
      <c r="Y37" s="1"/>
      <c r="Z37" s="1"/>
      <c r="AA37" s="1"/>
      <c r="AB37" s="1"/>
      <c r="AC37" s="1"/>
      <c r="AD37" s="1"/>
      <c r="AE37" s="1"/>
      <c r="AF37" s="1"/>
      <c r="AG37" s="6"/>
      <c r="AH37" s="38"/>
    </row>
    <row r="38" spans="1:34" ht="18" customHeight="1" x14ac:dyDescent="0.2">
      <c r="A38" s="35"/>
      <c r="B38" s="35"/>
      <c r="C38" s="36"/>
      <c r="D38" s="36"/>
      <c r="E38" s="36"/>
      <c r="F38" s="36"/>
      <c r="G38" s="36"/>
      <c r="H38" s="36"/>
      <c r="I38" s="36"/>
      <c r="J38" s="36"/>
      <c r="K38" s="36"/>
      <c r="L38" s="36"/>
      <c r="M38" s="36"/>
      <c r="N38" s="36"/>
      <c r="O38" s="36"/>
      <c r="P38" s="36"/>
      <c r="Q38" s="36"/>
      <c r="R38" s="36"/>
      <c r="S38" s="1"/>
      <c r="T38" s="39"/>
      <c r="U38" s="8" t="str">
        <f>ROUNDUP(Apstiprinātie_viesi/6,0)&amp;" apaļi 54 collu galdi (6 vietas)"</f>
        <v>8 apaļi 54 collu galdi (6 vietas)</v>
      </c>
      <c r="V38" s="6"/>
      <c r="W38" s="6"/>
      <c r="X38" s="6"/>
      <c r="Y38" s="6"/>
      <c r="Z38" s="1"/>
      <c r="AA38" s="1"/>
      <c r="AB38" s="1"/>
      <c r="AC38" s="1"/>
      <c r="AD38" s="1"/>
      <c r="AE38" s="1"/>
      <c r="AF38" s="1"/>
      <c r="AG38" s="6"/>
      <c r="AH38" s="38"/>
    </row>
    <row r="39" spans="1:34" customFormat="1" ht="18" customHeight="1" x14ac:dyDescent="0.2">
      <c r="A39" s="35"/>
      <c r="B39" s="35"/>
      <c r="C39" s="36"/>
      <c r="D39" s="36"/>
      <c r="E39" s="36"/>
      <c r="F39" s="36"/>
      <c r="G39" s="36"/>
      <c r="H39" s="36"/>
      <c r="I39" s="36"/>
      <c r="J39" s="35"/>
      <c r="K39" s="36"/>
      <c r="L39" s="36"/>
      <c r="M39" s="35"/>
      <c r="N39" s="36"/>
      <c r="O39" s="36"/>
      <c r="P39" s="36"/>
      <c r="Q39" s="36"/>
      <c r="R39" s="36"/>
      <c r="S39" s="1"/>
      <c r="T39" s="39"/>
      <c r="U39" s="8" t="str">
        <f>ROUNDUP(Apstiprinātie_viesi/8,0) &amp;" apaļi 60 collu galdi (8 vietas)"</f>
        <v>6 apaļi 60 collu galdi (8 vietas)</v>
      </c>
      <c r="V39" s="6"/>
      <c r="W39" s="6"/>
      <c r="X39" s="6"/>
      <c r="Y39" s="6"/>
      <c r="Z39" s="1"/>
      <c r="AA39" s="1"/>
      <c r="AB39" s="1"/>
      <c r="AC39" s="1"/>
      <c r="AD39" s="1"/>
      <c r="AE39" s="1"/>
      <c r="AF39" s="1"/>
      <c r="AG39" s="1"/>
      <c r="AH39" s="40"/>
    </row>
    <row r="40" spans="1:34" customFormat="1" ht="18" customHeight="1" x14ac:dyDescent="0.2">
      <c r="A40" s="35"/>
      <c r="B40" s="35"/>
      <c r="C40" s="36"/>
      <c r="D40" s="36"/>
      <c r="E40" s="36"/>
      <c r="F40" s="36"/>
      <c r="G40" s="36"/>
      <c r="H40" s="36"/>
      <c r="I40" s="36"/>
      <c r="J40" s="35"/>
      <c r="K40" s="36"/>
      <c r="L40" s="36"/>
      <c r="M40" s="35"/>
      <c r="N40" s="36"/>
      <c r="O40" s="36"/>
      <c r="P40" s="36"/>
      <c r="Q40" s="36"/>
      <c r="R40" s="36"/>
      <c r="S40" s="1"/>
      <c r="T40" s="39"/>
      <c r="U40" s="8" t="str">
        <f>ROUNDUP(Apstiprinātie_viesi/10,0)&amp;" apaļi 72 collu galdi (10 vietas)"</f>
        <v>5 apaļi 72 collu galdi (10 vietas)</v>
      </c>
      <c r="V40" s="6"/>
      <c r="W40" s="6"/>
      <c r="X40" s="6"/>
      <c r="Y40" s="6"/>
      <c r="Z40" s="1"/>
      <c r="AA40" s="1"/>
      <c r="AB40" s="1"/>
      <c r="AC40" s="1"/>
      <c r="AD40" s="1"/>
      <c r="AE40" s="1"/>
      <c r="AF40" s="1"/>
      <c r="AG40" s="1"/>
      <c r="AH40" s="40"/>
    </row>
    <row r="41" spans="1:34" ht="18" customHeight="1" x14ac:dyDescent="0.2">
      <c r="A41" s="35"/>
      <c r="B41" s="35"/>
      <c r="C41" s="35"/>
      <c r="D41" s="36"/>
      <c r="E41" s="36"/>
      <c r="F41" s="36"/>
      <c r="G41" s="36"/>
      <c r="H41" s="36"/>
      <c r="I41" s="36"/>
      <c r="J41" s="35"/>
      <c r="K41" s="36"/>
      <c r="L41" s="36"/>
      <c r="M41" s="35"/>
      <c r="N41" s="36"/>
      <c r="O41" s="36"/>
      <c r="P41" s="36"/>
      <c r="Q41" s="36"/>
      <c r="R41" s="36"/>
      <c r="S41" s="1"/>
      <c r="T41" s="39"/>
      <c r="U41" s="8" t="str">
        <f>ROUNDUP(Apstiprinātie_viesi/6,0)&amp; " četrstūra 30x72 collu galdi (6 vietas)"</f>
        <v>8 četrstūra 30x72 collu galdi (6 vietas)</v>
      </c>
      <c r="V41" s="6"/>
      <c r="W41" s="6"/>
      <c r="X41" s="6"/>
      <c r="Y41" s="6"/>
      <c r="Z41" s="1"/>
      <c r="AA41" s="1"/>
      <c r="AB41" s="1"/>
      <c r="AC41" s="1"/>
      <c r="AD41" s="1"/>
      <c r="AE41" s="1"/>
      <c r="AF41" s="1"/>
      <c r="AG41" s="11"/>
      <c r="AH41" s="38"/>
    </row>
    <row r="42" spans="1:34" ht="18" customHeight="1" x14ac:dyDescent="0.2">
      <c r="A42" s="35"/>
      <c r="B42" s="35"/>
      <c r="C42" s="35"/>
      <c r="D42" s="36"/>
      <c r="E42" s="36"/>
      <c r="F42" s="36"/>
      <c r="G42" s="36"/>
      <c r="H42" s="36"/>
      <c r="I42" s="36"/>
      <c r="J42" s="35"/>
      <c r="K42" s="36"/>
      <c r="L42" s="36"/>
      <c r="M42" s="35"/>
      <c r="N42" s="36"/>
      <c r="O42" s="36"/>
      <c r="P42" s="36"/>
      <c r="Q42" s="36"/>
      <c r="R42" s="36"/>
      <c r="S42" s="6"/>
      <c r="T42" s="41"/>
      <c r="U42" s="8" t="str">
        <f>ROUNDUP(Apstiprinātie_viesi/8,0)&amp;" četrstūra 30x96 collu galdi (8 vietas)"</f>
        <v>6 četrstūra 30x96 collu galdi (8 vietas)</v>
      </c>
      <c r="V42" s="6"/>
      <c r="W42" s="6"/>
      <c r="X42" s="6"/>
      <c r="Y42" s="6"/>
      <c r="Z42" s="6"/>
      <c r="AA42" s="6"/>
      <c r="AB42" s="6"/>
      <c r="AC42" s="6"/>
      <c r="AD42" s="6"/>
      <c r="AE42" s="6"/>
      <c r="AF42" s="6"/>
      <c r="AG42" s="11"/>
      <c r="AH42" s="38"/>
    </row>
    <row r="43" spans="1:34" ht="18" customHeight="1" x14ac:dyDescent="0.2">
      <c r="A43" s="35"/>
      <c r="B43" s="35"/>
      <c r="C43" s="35"/>
      <c r="D43" s="36"/>
      <c r="E43" s="36"/>
      <c r="F43" s="36"/>
      <c r="G43" s="36"/>
      <c r="H43" s="36"/>
      <c r="I43" s="36"/>
      <c r="J43" s="35"/>
      <c r="K43" s="36"/>
      <c r="L43" s="36"/>
      <c r="M43" s="35"/>
      <c r="N43" s="36"/>
      <c r="O43" s="36"/>
      <c r="P43" s="36"/>
      <c r="Q43" s="36"/>
      <c r="R43" s="36"/>
      <c r="S43" s="6"/>
      <c r="T43" s="70" t="s">
        <v>154</v>
      </c>
      <c r="U43" s="42"/>
      <c r="V43" s="42"/>
      <c r="W43" s="42"/>
      <c r="X43" s="42"/>
      <c r="Y43" s="42"/>
      <c r="Z43" s="42"/>
      <c r="AA43" s="42"/>
      <c r="AB43" s="42"/>
      <c r="AC43" s="42"/>
      <c r="AD43" s="42"/>
      <c r="AE43" s="42"/>
      <c r="AF43" s="42"/>
      <c r="AG43" s="43"/>
      <c r="AH43" s="44"/>
    </row>
    <row r="44" spans="1:34" ht="15.75" x14ac:dyDescent="0.2">
      <c r="A44"/>
      <c r="F44"/>
      <c r="G44"/>
      <c r="H44"/>
      <c r="I44"/>
      <c r="K44"/>
      <c r="L44"/>
      <c r="N44"/>
      <c r="O44"/>
      <c r="P44"/>
      <c r="Q44"/>
      <c r="R44"/>
      <c r="S44"/>
      <c r="T44"/>
      <c r="U44"/>
      <c r="V44"/>
      <c r="Z44"/>
      <c r="AA44"/>
      <c r="AB44"/>
      <c r="AC44"/>
      <c r="AD44"/>
      <c r="AE44"/>
      <c r="AF44"/>
    </row>
    <row r="45" spans="1:34" ht="15.75" x14ac:dyDescent="0.2">
      <c r="A45"/>
      <c r="F45"/>
      <c r="G45"/>
      <c r="I45"/>
      <c r="J45"/>
      <c r="K45"/>
      <c r="L45"/>
      <c r="M45"/>
      <c r="N45"/>
      <c r="O45"/>
      <c r="P45"/>
      <c r="Q45"/>
      <c r="R45"/>
      <c r="S45"/>
      <c r="T45"/>
      <c r="U45"/>
      <c r="V45"/>
      <c r="W45"/>
      <c r="X45"/>
      <c r="Y45"/>
      <c r="Z45"/>
      <c r="AA45"/>
      <c r="AB45"/>
      <c r="AC45"/>
      <c r="AD45"/>
      <c r="AE45"/>
      <c r="AF45"/>
    </row>
  </sheetData>
  <mergeCells count="2">
    <mergeCell ref="A36:R36"/>
    <mergeCell ref="T36:AH36"/>
  </mergeCells>
  <printOptions horizontalCentered="1"/>
  <pageMargins left="0.25" right="0.25" top="0.75" bottom="0.75" header="0.3" footer="0.3"/>
  <pageSetup scale="9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D3C4CE5673F73C45AB52850A0E51E49F040019DC828CB3D3D348B9D8CA497EBC10AA" ma:contentTypeVersion="54" ma:contentTypeDescription="Create a new document." ma:contentTypeScope="" ma:versionID="9d9bf9b0329aa174a3ab8a097052d3ce">
  <xsd:schema xmlns:xsd="http://www.w3.org/2001/XMLSchema" xmlns:xs="http://www.w3.org/2001/XMLSchema" xmlns:p="http://schemas.microsoft.com/office/2006/metadata/properties" xmlns:ns2="7bfde04f-d4bc-4268-81e4-bb697037e161" targetNamespace="http://schemas.microsoft.com/office/2006/metadata/properties" ma:root="true" ma:fieldsID="f62ca86716fe040865b931bda7e20825" ns2:_="">
    <xsd:import namespace="7bfde04f-d4bc-4268-81e4-bb697037e161"/>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fde04f-d4bc-4268-81e4-bb697037e161"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d90433b1-bddd-4618-95a2-3d0cae6d6bd3}"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460EEFEB-DF9A-4665-A789-F4AC8F0B1A0F}" ma:internalName="CSXSubmissionMarket" ma:readOnly="false" ma:showField="MarketName" ma:web="7bfde04f-d4bc-4268-81e4-bb697037e161">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9cc84f6d-53a5-4deb-b3b1-0395c55c20a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669E9AE8-045C-485D-B05E-067FEBDCB9E4}" ma:internalName="InProjectListLookup" ma:readOnly="true" ma:showField="InProjectList"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343edf57-4c6c-4284-b762-885bdcffeba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669E9AE8-045C-485D-B05E-067FEBDCB9E4}" ma:internalName="LastCompleteVersionLookup" ma:readOnly="true" ma:showField="LastCompleteVersion"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669E9AE8-045C-485D-B05E-067FEBDCB9E4}" ma:internalName="LastPreviewErrorLookup" ma:readOnly="true" ma:showField="LastPreviewError"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669E9AE8-045C-485D-B05E-067FEBDCB9E4}" ma:internalName="LastPreviewResultLookup" ma:readOnly="true" ma:showField="LastPreviewResult"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669E9AE8-045C-485D-B05E-067FEBDCB9E4}" ma:internalName="LastPreviewAttemptDateLookup" ma:readOnly="true" ma:showField="LastPreviewAttemptDat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669E9AE8-045C-485D-B05E-067FEBDCB9E4}" ma:internalName="LastPreviewedByLookup" ma:readOnly="true" ma:showField="LastPreviewedBy"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669E9AE8-045C-485D-B05E-067FEBDCB9E4}" ma:internalName="LastPreviewTimeLookup" ma:readOnly="true" ma:showField="LastPreviewTim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669E9AE8-045C-485D-B05E-067FEBDCB9E4}" ma:internalName="LastPreviewVersionLookup" ma:readOnly="true" ma:showField="LastPreviewVersion"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669E9AE8-045C-485D-B05E-067FEBDCB9E4}" ma:internalName="LastPublishErrorLookup" ma:readOnly="true" ma:showField="LastPublishError"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669E9AE8-045C-485D-B05E-067FEBDCB9E4}" ma:internalName="LastPublishResultLookup" ma:readOnly="true" ma:showField="LastPublishResult"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669E9AE8-045C-485D-B05E-067FEBDCB9E4}" ma:internalName="LastPublishAttemptDateLookup" ma:readOnly="true" ma:showField="LastPublishAttemptDat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669E9AE8-045C-485D-B05E-067FEBDCB9E4}" ma:internalName="LastPublishedByLookup" ma:readOnly="true" ma:showField="LastPublishedBy"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669E9AE8-045C-485D-B05E-067FEBDCB9E4}" ma:internalName="LastPublishTimeLookup" ma:readOnly="true" ma:showField="LastPublishTim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669E9AE8-045C-485D-B05E-067FEBDCB9E4}" ma:internalName="LastPublishVersionLookup" ma:readOnly="true" ma:showField="LastPublishVersion"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AD25820-5D61-4591-9713-D60A3B60F6A0}" ma:internalName="LocLastLocAttemptVersionLookup" ma:readOnly="false" ma:showField="LastLocAttemptVersion" ma:web="7bfde04f-d4bc-4268-81e4-bb697037e161">
      <xsd:simpleType>
        <xsd:restriction base="dms:Lookup"/>
      </xsd:simpleType>
    </xsd:element>
    <xsd:element name="LocLastLocAttemptVersionTypeLookup" ma:index="71" nillable="true" ma:displayName="Loc Last Loc Attempt Version Type" ma:default="" ma:list="{AAD25820-5D61-4591-9713-D60A3B60F6A0}" ma:internalName="LocLastLocAttemptVersionTypeLookup" ma:readOnly="true" ma:showField="LastLocAttemptVersionType" ma:web="7bfde04f-d4bc-4268-81e4-bb697037e161">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AD25820-5D61-4591-9713-D60A3B60F6A0}" ma:internalName="LocNewPublishedVersionLookup" ma:readOnly="true" ma:showField="NewPublishedVersion" ma:web="7bfde04f-d4bc-4268-81e4-bb697037e161">
      <xsd:simpleType>
        <xsd:restriction base="dms:Lookup"/>
      </xsd:simpleType>
    </xsd:element>
    <xsd:element name="LocOverallHandbackStatusLookup" ma:index="75" nillable="true" ma:displayName="Loc Overall Handback Status" ma:default="" ma:list="{AAD25820-5D61-4591-9713-D60A3B60F6A0}" ma:internalName="LocOverallHandbackStatusLookup" ma:readOnly="true" ma:showField="OverallHandbackStatus" ma:web="7bfde04f-d4bc-4268-81e4-bb697037e161">
      <xsd:simpleType>
        <xsd:restriction base="dms:Lookup"/>
      </xsd:simpleType>
    </xsd:element>
    <xsd:element name="LocOverallLocStatusLookup" ma:index="76" nillable="true" ma:displayName="Loc Overall Localize Status" ma:default="" ma:list="{AAD25820-5D61-4591-9713-D60A3B60F6A0}" ma:internalName="LocOverallLocStatusLookup" ma:readOnly="true" ma:showField="OverallLocStatus" ma:web="7bfde04f-d4bc-4268-81e4-bb697037e161">
      <xsd:simpleType>
        <xsd:restriction base="dms:Lookup"/>
      </xsd:simpleType>
    </xsd:element>
    <xsd:element name="LocOverallPreviewStatusLookup" ma:index="77" nillable="true" ma:displayName="Loc Overall Preview Status" ma:default="" ma:list="{AAD25820-5D61-4591-9713-D60A3B60F6A0}" ma:internalName="LocOverallPreviewStatusLookup" ma:readOnly="true" ma:showField="OverallPreviewStatus" ma:web="7bfde04f-d4bc-4268-81e4-bb697037e161">
      <xsd:simpleType>
        <xsd:restriction base="dms:Lookup"/>
      </xsd:simpleType>
    </xsd:element>
    <xsd:element name="LocOverallPublishStatusLookup" ma:index="78" nillable="true" ma:displayName="Loc Overall Publish Status" ma:default="" ma:list="{AAD25820-5D61-4591-9713-D60A3B60F6A0}" ma:internalName="LocOverallPublishStatusLookup" ma:readOnly="true" ma:showField="OverallPublishStatus" ma:web="7bfde04f-d4bc-4268-81e4-bb697037e161">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AD25820-5D61-4591-9713-D60A3B60F6A0}" ma:internalName="LocProcessedForHandoffsLookup" ma:readOnly="true" ma:showField="ProcessedForHandoffs" ma:web="7bfde04f-d4bc-4268-81e4-bb697037e161">
      <xsd:simpleType>
        <xsd:restriction base="dms:Lookup"/>
      </xsd:simpleType>
    </xsd:element>
    <xsd:element name="LocProcessedForMarketsLookup" ma:index="81" nillable="true" ma:displayName="Loc Processed For Markets" ma:default="" ma:list="{AAD25820-5D61-4591-9713-D60A3B60F6A0}" ma:internalName="LocProcessedForMarketsLookup" ma:readOnly="true" ma:showField="ProcessedForMarkets" ma:web="7bfde04f-d4bc-4268-81e4-bb697037e161">
      <xsd:simpleType>
        <xsd:restriction base="dms:Lookup"/>
      </xsd:simpleType>
    </xsd:element>
    <xsd:element name="LocPublishedDependentAssetsLookup" ma:index="82" nillable="true" ma:displayName="Loc Published Dependent Assets" ma:default="" ma:list="{AAD25820-5D61-4591-9713-D60A3B60F6A0}" ma:internalName="LocPublishedDependentAssetsLookup" ma:readOnly="true" ma:showField="PublishedDependentAssets" ma:web="7bfde04f-d4bc-4268-81e4-bb697037e161">
      <xsd:simpleType>
        <xsd:restriction base="dms:Lookup"/>
      </xsd:simpleType>
    </xsd:element>
    <xsd:element name="LocPublishedLinkedAssetsLookup" ma:index="83" nillable="true" ma:displayName="Loc Published Linked Assets" ma:default="" ma:list="{AAD25820-5D61-4591-9713-D60A3B60F6A0}" ma:internalName="LocPublishedLinkedAssetsLookup" ma:readOnly="true" ma:showField="PublishedLinkedAssets" ma:web="7bfde04f-d4bc-4268-81e4-bb697037e161">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d9f2a5dc-0320-4283-88cb-f9895f7700a4}"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460EEFEB-DF9A-4665-A789-F4AC8F0B1A0F}" ma:internalName="Markets" ma:readOnly="false" ma:showField="MarketNam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669E9AE8-045C-485D-B05E-067FEBDCB9E4}" ma:internalName="NumOfRatingsLookup" ma:readOnly="true" ma:showField="NumOfRatings"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669E9AE8-045C-485D-B05E-067FEBDCB9E4}" ma:internalName="PublishStatusLookup" ma:readOnly="false" ma:showField="PublishStatus"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f0e7122e-cd4c-4596-8cd9-6ece96493455}"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528303fd-6289-4d45-8503-25c5457b9861}" ma:internalName="TaxCatchAll" ma:showField="CatchAllData"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528303fd-6289-4d45-8503-25c5457b9861}" ma:internalName="TaxCatchAllLabel" ma:readOnly="true" ma:showField="CatchAllDataLabel"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7bfde04f-d4bc-4268-81e4-bb697037e161" xsi:nil="true"/>
    <AssetExpire xmlns="7bfde04f-d4bc-4268-81e4-bb697037e161">2029-01-01T08:00:00+00:00</AssetExpire>
    <CampaignTagsTaxHTField0 xmlns="7bfde04f-d4bc-4268-81e4-bb697037e161">
      <Terms xmlns="http://schemas.microsoft.com/office/infopath/2007/PartnerControls"/>
    </CampaignTagsTaxHTField0>
    <IntlLangReviewDate xmlns="7bfde04f-d4bc-4268-81e4-bb697037e161" xsi:nil="true"/>
    <TPFriendlyName xmlns="7bfde04f-d4bc-4268-81e4-bb697037e161" xsi:nil="true"/>
    <IntlLangReview xmlns="7bfde04f-d4bc-4268-81e4-bb697037e161">false</IntlLangReview>
    <LocLastLocAttemptVersionLookup xmlns="7bfde04f-d4bc-4268-81e4-bb697037e161">854868</LocLastLocAttemptVersionLookup>
    <PolicheckWords xmlns="7bfde04f-d4bc-4268-81e4-bb697037e161" xsi:nil="true"/>
    <SubmitterId xmlns="7bfde04f-d4bc-4268-81e4-bb697037e161" xsi:nil="true"/>
    <AcquiredFrom xmlns="7bfde04f-d4bc-4268-81e4-bb697037e161">Internal MS</AcquiredFrom>
    <EditorialStatus xmlns="7bfde04f-d4bc-4268-81e4-bb697037e161">Complete</EditorialStatus>
    <Markets xmlns="7bfde04f-d4bc-4268-81e4-bb697037e161"/>
    <OriginAsset xmlns="7bfde04f-d4bc-4268-81e4-bb697037e161" xsi:nil="true"/>
    <AssetStart xmlns="7bfde04f-d4bc-4268-81e4-bb697037e161">2012-08-30T21:29:00+00:00</AssetStart>
    <FriendlyTitle xmlns="7bfde04f-d4bc-4268-81e4-bb697037e161" xsi:nil="true"/>
    <MarketSpecific xmlns="7bfde04f-d4bc-4268-81e4-bb697037e161">false</MarketSpecific>
    <TPNamespace xmlns="7bfde04f-d4bc-4268-81e4-bb697037e161" xsi:nil="true"/>
    <PublishStatusLookup xmlns="7bfde04f-d4bc-4268-81e4-bb697037e161">
      <Value>232651</Value>
    </PublishStatusLookup>
    <APAuthor xmlns="7bfde04f-d4bc-4268-81e4-bb697037e161">
      <UserInfo>
        <DisplayName>REDMOND\matthos</DisplayName>
        <AccountId>59</AccountId>
        <AccountType/>
      </UserInfo>
    </APAuthor>
    <TPCommandLine xmlns="7bfde04f-d4bc-4268-81e4-bb697037e161" xsi:nil="true"/>
    <IntlLangReviewer xmlns="7bfde04f-d4bc-4268-81e4-bb697037e161" xsi:nil="true"/>
    <OpenTemplate xmlns="7bfde04f-d4bc-4268-81e4-bb697037e161">true</OpenTemplate>
    <CSXSubmissionDate xmlns="7bfde04f-d4bc-4268-81e4-bb697037e161" xsi:nil="true"/>
    <TaxCatchAll xmlns="7bfde04f-d4bc-4268-81e4-bb697037e161"/>
    <Manager xmlns="7bfde04f-d4bc-4268-81e4-bb697037e161" xsi:nil="true"/>
    <NumericId xmlns="7bfde04f-d4bc-4268-81e4-bb697037e161" xsi:nil="true"/>
    <ParentAssetId xmlns="7bfde04f-d4bc-4268-81e4-bb697037e161" xsi:nil="true"/>
    <OriginalSourceMarket xmlns="7bfde04f-d4bc-4268-81e4-bb697037e161">english</OriginalSourceMarket>
    <ApprovalStatus xmlns="7bfde04f-d4bc-4268-81e4-bb697037e161">InProgress</ApprovalStatus>
    <TPComponent xmlns="7bfde04f-d4bc-4268-81e4-bb697037e161" xsi:nil="true"/>
    <EditorialTags xmlns="7bfde04f-d4bc-4268-81e4-bb697037e161" xsi:nil="true"/>
    <TPExecutable xmlns="7bfde04f-d4bc-4268-81e4-bb697037e161" xsi:nil="true"/>
    <TPLaunchHelpLink xmlns="7bfde04f-d4bc-4268-81e4-bb697037e161" xsi:nil="true"/>
    <LocComments xmlns="7bfde04f-d4bc-4268-81e4-bb697037e161" xsi:nil="true"/>
    <LocRecommendedHandoff xmlns="7bfde04f-d4bc-4268-81e4-bb697037e161" xsi:nil="true"/>
    <SourceTitle xmlns="7bfde04f-d4bc-4268-81e4-bb697037e161" xsi:nil="true"/>
    <CSXUpdate xmlns="7bfde04f-d4bc-4268-81e4-bb697037e161">false</CSXUpdate>
    <IntlLocPriority xmlns="7bfde04f-d4bc-4268-81e4-bb697037e161" xsi:nil="true"/>
    <UAProjectedTotalWords xmlns="7bfde04f-d4bc-4268-81e4-bb697037e161" xsi:nil="true"/>
    <AssetType xmlns="7bfde04f-d4bc-4268-81e4-bb697037e161">TP</AssetType>
    <MachineTranslated xmlns="7bfde04f-d4bc-4268-81e4-bb697037e161">false</MachineTranslated>
    <OutputCachingOn xmlns="7bfde04f-d4bc-4268-81e4-bb697037e161">false</OutputCachingOn>
    <TemplateStatus xmlns="7bfde04f-d4bc-4268-81e4-bb697037e161">Complete</TemplateStatus>
    <IsSearchable xmlns="7bfde04f-d4bc-4268-81e4-bb697037e161">true</IsSearchable>
    <ContentItem xmlns="7bfde04f-d4bc-4268-81e4-bb697037e161" xsi:nil="true"/>
    <HandoffToMSDN xmlns="7bfde04f-d4bc-4268-81e4-bb697037e161" xsi:nil="true"/>
    <ShowIn xmlns="7bfde04f-d4bc-4268-81e4-bb697037e161">Show everywhere</ShowIn>
    <ThumbnailAssetId xmlns="7bfde04f-d4bc-4268-81e4-bb697037e161" xsi:nil="true"/>
    <UALocComments xmlns="7bfde04f-d4bc-4268-81e4-bb697037e161" xsi:nil="true"/>
    <UALocRecommendation xmlns="7bfde04f-d4bc-4268-81e4-bb697037e161">Localize</UALocRecommendation>
    <LastModifiedDateTime xmlns="7bfde04f-d4bc-4268-81e4-bb697037e161" xsi:nil="true"/>
    <LegacyData xmlns="7bfde04f-d4bc-4268-81e4-bb697037e161" xsi:nil="true"/>
    <LocManualTestRequired xmlns="7bfde04f-d4bc-4268-81e4-bb697037e161">false</LocManualTestRequired>
    <LocMarketGroupTiers2 xmlns="7bfde04f-d4bc-4268-81e4-bb697037e161" xsi:nil="true"/>
    <ClipArtFilename xmlns="7bfde04f-d4bc-4268-81e4-bb697037e161" xsi:nil="true"/>
    <TPApplication xmlns="7bfde04f-d4bc-4268-81e4-bb697037e161" xsi:nil="true"/>
    <CSXHash xmlns="7bfde04f-d4bc-4268-81e4-bb697037e161" xsi:nil="true"/>
    <DirectSourceMarket xmlns="7bfde04f-d4bc-4268-81e4-bb697037e161">english</DirectSourceMarket>
    <PrimaryImageGen xmlns="7bfde04f-d4bc-4268-81e4-bb697037e161">false</PrimaryImageGen>
    <PlannedPubDate xmlns="7bfde04f-d4bc-4268-81e4-bb697037e161" xsi:nil="true"/>
    <CSXSubmissionMarket xmlns="7bfde04f-d4bc-4268-81e4-bb697037e161" xsi:nil="true"/>
    <Downloads xmlns="7bfde04f-d4bc-4268-81e4-bb697037e161">0</Downloads>
    <ArtSampleDocs xmlns="7bfde04f-d4bc-4268-81e4-bb697037e161" xsi:nil="true"/>
    <TrustLevel xmlns="7bfde04f-d4bc-4268-81e4-bb697037e161">1 Microsoft Managed Content</TrustLevel>
    <BlockPublish xmlns="7bfde04f-d4bc-4268-81e4-bb697037e161">false</BlockPublish>
    <TPLaunchHelpLinkType xmlns="7bfde04f-d4bc-4268-81e4-bb697037e161">Template</TPLaunchHelpLinkType>
    <LocalizationTagsTaxHTField0 xmlns="7bfde04f-d4bc-4268-81e4-bb697037e161">
      <Terms xmlns="http://schemas.microsoft.com/office/infopath/2007/PartnerControls"/>
    </LocalizationTagsTaxHTField0>
    <BusinessGroup xmlns="7bfde04f-d4bc-4268-81e4-bb697037e161" xsi:nil="true"/>
    <Providers xmlns="7bfde04f-d4bc-4268-81e4-bb697037e161" xsi:nil="true"/>
    <TemplateTemplateType xmlns="7bfde04f-d4bc-4268-81e4-bb697037e161">Excel Spreadsheet Template</TemplateTemplateType>
    <TimesCloned xmlns="7bfde04f-d4bc-4268-81e4-bb697037e161" xsi:nil="true"/>
    <TPAppVersion xmlns="7bfde04f-d4bc-4268-81e4-bb697037e161" xsi:nil="true"/>
    <VoteCount xmlns="7bfde04f-d4bc-4268-81e4-bb697037e161" xsi:nil="true"/>
    <FeatureTagsTaxHTField0 xmlns="7bfde04f-d4bc-4268-81e4-bb697037e161">
      <Terms xmlns="http://schemas.microsoft.com/office/infopath/2007/PartnerControls"/>
    </FeatureTagsTaxHTField0>
    <Provider xmlns="7bfde04f-d4bc-4268-81e4-bb697037e161" xsi:nil="true"/>
    <UACurrentWords xmlns="7bfde04f-d4bc-4268-81e4-bb697037e161" xsi:nil="true"/>
    <AssetId xmlns="7bfde04f-d4bc-4268-81e4-bb697037e161">TP103427563</AssetId>
    <TPClientViewer xmlns="7bfde04f-d4bc-4268-81e4-bb697037e161" xsi:nil="true"/>
    <DSATActionTaken xmlns="7bfde04f-d4bc-4268-81e4-bb697037e161" xsi:nil="true"/>
    <APEditor xmlns="7bfde04f-d4bc-4268-81e4-bb697037e161">
      <UserInfo>
        <DisplayName/>
        <AccountId xsi:nil="true"/>
        <AccountType/>
      </UserInfo>
    </APEditor>
    <TPInstallLocation xmlns="7bfde04f-d4bc-4268-81e4-bb697037e161" xsi:nil="true"/>
    <OOCacheId xmlns="7bfde04f-d4bc-4268-81e4-bb697037e161" xsi:nil="true"/>
    <IsDeleted xmlns="7bfde04f-d4bc-4268-81e4-bb697037e161">false</IsDeleted>
    <PublishTargets xmlns="7bfde04f-d4bc-4268-81e4-bb697037e161">OfficeOnlineVNext</PublishTargets>
    <ApprovalLog xmlns="7bfde04f-d4bc-4268-81e4-bb697037e161" xsi:nil="true"/>
    <BugNumber xmlns="7bfde04f-d4bc-4268-81e4-bb697037e161" xsi:nil="true"/>
    <CrawlForDependencies xmlns="7bfde04f-d4bc-4268-81e4-bb697037e161">false</CrawlForDependencies>
    <InternalTagsTaxHTField0 xmlns="7bfde04f-d4bc-4268-81e4-bb697037e161">
      <Terms xmlns="http://schemas.microsoft.com/office/infopath/2007/PartnerControls"/>
    </InternalTagsTaxHTField0>
    <LastHandOff xmlns="7bfde04f-d4bc-4268-81e4-bb697037e161" xsi:nil="true"/>
    <Milestone xmlns="7bfde04f-d4bc-4268-81e4-bb697037e161" xsi:nil="true"/>
    <OriginalRelease xmlns="7bfde04f-d4bc-4268-81e4-bb697037e161">15</OriginalRelease>
    <RecommendationsModifier xmlns="7bfde04f-d4bc-4268-81e4-bb697037e161" xsi:nil="true"/>
    <ScenarioTagsTaxHTField0 xmlns="7bfde04f-d4bc-4268-81e4-bb697037e161">
      <Terms xmlns="http://schemas.microsoft.com/office/infopath/2007/PartnerControls"/>
    </ScenarioTagsTaxHTField0>
    <UANotes xmlns="7bfde04f-d4bc-4268-81e4-bb697037e161" xsi:nil="true"/>
  </documentManagement>
</p:properties>
</file>

<file path=customXml/itemProps1.xml><?xml version="1.0" encoding="utf-8"?>
<ds:datastoreItem xmlns:ds="http://schemas.openxmlformats.org/officeDocument/2006/customXml" ds:itemID="{5018A635-FBB2-4852-B636-F573DA4ECCC9}"/>
</file>

<file path=customXml/itemProps2.xml><?xml version="1.0" encoding="utf-8"?>
<ds:datastoreItem xmlns:ds="http://schemas.openxmlformats.org/officeDocument/2006/customXml" ds:itemID="{94C9E900-E951-4E67-A753-F1A8AD2CD423}"/>
</file>

<file path=customXml/itemProps3.xml><?xml version="1.0" encoding="utf-8"?>
<ds:datastoreItem xmlns:ds="http://schemas.openxmlformats.org/officeDocument/2006/customXml" ds:itemID="{FA3FDFCB-68B2-443B-B74D-45995B5AB4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7</vt:i4>
      </vt:variant>
    </vt:vector>
  </HeadingPairs>
  <TitlesOfParts>
    <vt:vector size="12" baseType="lpstr">
      <vt:lpstr>Ballītes pārskats</vt:lpstr>
      <vt:lpstr>Viesu saraksts</vt:lpstr>
      <vt:lpstr>Ēdieni un dzērieni</vt:lpstr>
      <vt:lpstr>Citas svarīgas lietas</vt:lpstr>
      <vt:lpstr>Vietu plānojums</vt:lpstr>
      <vt:lpstr>Apstiprinātie_viesi</vt:lpstr>
      <vt:lpstr>Bērnu_kopskaits</vt:lpstr>
      <vt:lpstr>'Vietu plānojums'!Drukas_apgabals</vt:lpstr>
      <vt:lpstr>Pieaugušo_kopskaits</vt:lpstr>
      <vt:lpstr>Tabula_1_virsraksts</vt:lpstr>
      <vt:lpstr>Tabula_2_virsraksts</vt:lpstr>
      <vt:lpstr>Tabula_3_virsraksts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LVI</dc:creator>
  <cp:lastModifiedBy>Petr Barborik</cp:lastModifiedBy>
  <dcterms:created xsi:type="dcterms:W3CDTF">2012-08-28T21:36:07Z</dcterms:created>
  <dcterms:modified xsi:type="dcterms:W3CDTF">2014-04-14T10:50:49Z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0x010100D3C4CE5673F73C45AB52850A0E51E49F040019DC828CB3D3D348B9D8CA497EBC10AA</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