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EC978044-1EDE-440B-826A-1A4D4C9B995E}" xr6:coauthVersionLast="43" xr6:coauthVersionMax="43" xr10:uidLastSave="{00000000-0000-0000-0000-000000000000}"/>
  <bookViews>
    <workbookView xWindow="-120" yWindow="-120" windowWidth="28950" windowHeight="14415" xr2:uid="{00000000-000D-0000-FFFF-FFFF00000000}"/>
  </bookViews>
  <sheets>
    <sheet name="Gada kalendārs" sheetId="1" r:id="rId1"/>
  </sheets>
  <definedNames>
    <definedName name="_1_apr_sv">DATE(Kalendārais_gads,4,1)-WEEKDAY(DATE(Kalendārais_gads,4,1))+1</definedName>
    <definedName name="_1_aug_sv">DATE(Kalendārais_gads,8,1)-WEEKDAY(DATE(Kalendārais_gads,8,1))+1</definedName>
    <definedName name="_1_dec_sv">DATE(Kalendārais_gads,12,1)-WEEKDAY(DATE(Kalendārais_gads,12,1))+1</definedName>
    <definedName name="_1_feb_sv">DATE(Kalendārais_gads,2,1)-WEEKDAY(DATE(Kalendārais_gads,2,1))+1</definedName>
    <definedName name="_1_janv_sv">DATE(Kalendārais_gads,1,1)-WEEKDAY(DATE(Kalendārais_gads,1,1))+1</definedName>
    <definedName name="_1_jūl_sv">DATE(Kalendārais_gads,7,1)-WEEKDAY(DATE(Kalendārais_gads,7,1))+1</definedName>
    <definedName name="_1_jūn_sv">DATE(Kalendārais_gads,6,1)-WEEKDAY(DATE(Kalendārais_gads,6,1))+1</definedName>
    <definedName name="_1_mai_sv">DATE(Kalendārais_gads,5,1)-WEEKDAY(DATE(Kalendārais_gads,5,1))+1</definedName>
    <definedName name="_1_mar_sv">DATE(Kalendārais_gads,3,1)-WEEKDAY(DATE(Kalendārais_gads,3,1))+1</definedName>
    <definedName name="_1_nov_sv">DATE(Kalendārais_gads,11,1)-WEEKDAY(DATE(Kalendārais_gads,11,1))+1</definedName>
    <definedName name="_1_okt_sv">DATE(Kalendārais_gads,10,1)-WEEKDAY(DATE(Kalendārais_gads,10,1))+1</definedName>
    <definedName name="_1_sep_sv">DATE(Kalendārais_gads,9,1)-WEEKDAY(DATE(Kalendārais_gads,9,1))+1</definedName>
    <definedName name="_xlnm.Print_Area" localSheetId="0">'Gada kalendārs'!$B$1:$W$55</definedName>
    <definedName name="Kalendārais_gads">'Gada kalendārs'!$C$1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" l="1"/>
  <c r="I46" i="1" l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Q55" i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<sst xmlns="http://schemas.openxmlformats.org/spreadsheetml/2006/main" count="108" uniqueCount="29">
  <si>
    <t>JANVĀRIS</t>
  </si>
  <si>
    <t>P</t>
  </si>
  <si>
    <t>MARTS</t>
  </si>
  <si>
    <t>MAIJS</t>
  </si>
  <si>
    <t>JŪLIJS</t>
  </si>
  <si>
    <t>SEPTEMBRIS</t>
  </si>
  <si>
    <t>NOVEMBRIS</t>
  </si>
  <si>
    <t>O</t>
  </si>
  <si>
    <t>C</t>
  </si>
  <si>
    <t>T</t>
  </si>
  <si>
    <t>S</t>
  </si>
  <si>
    <t>FEBRUĀRIS</t>
  </si>
  <si>
    <t>APRĪLIS</t>
  </si>
  <si>
    <t>JŪNIJS</t>
  </si>
  <si>
    <t>AUGUSTS</t>
  </si>
  <si>
    <t>OKTOBRIS</t>
  </si>
  <si>
    <t>DECEMBRIS</t>
  </si>
  <si>
    <t>SVARĪGI DATUMI</t>
  </si>
  <si>
    <t>1. JANVĀRIS</t>
  </si>
  <si>
    <t>JAUNGADA DIENA</t>
  </si>
  <si>
    <t>14. FEBRUĀRIS</t>
  </si>
  <si>
    <t>VALENTĪNA DIENA</t>
  </si>
  <si>
    <t>22. FEBRUĀRIS</t>
  </si>
  <si>
    <t>ATVĒRTO DURVJU DIENA</t>
  </si>
  <si>
    <t>Zaļā iela 123</t>
  </si>
  <si>
    <t>Springfīlda, NY 76543</t>
  </si>
  <si>
    <t>456.555.0123</t>
  </si>
  <si>
    <t>info@contoso.com</t>
  </si>
  <si>
    <t>www.contoso.com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</si>
</sst>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2" x14ac:knownFonts="1"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9.5"/>
      <color theme="8"/>
      <name val="Calibri"/>
      <family val="2"/>
      <scheme val="maj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b/>
      <sz val="13.5"/>
      <color theme="0"/>
      <name val="Calibri"/>
      <family val="2"/>
      <scheme val="major"/>
    </font>
    <font>
      <sz val="9"/>
      <color theme="1"/>
      <name val="Calibri"/>
      <family val="2"/>
      <scheme val="minor"/>
    </font>
    <font>
      <sz val="9"/>
      <color theme="8"/>
      <name val="Calibri"/>
      <family val="2"/>
      <scheme val="minor"/>
    </font>
    <font>
      <sz val="8"/>
      <color theme="8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8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16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0" fillId="2" borderId="0" xfId="0" applyFont="1" applyFill="1"/>
    <xf numFmtId="0" fontId="5" fillId="2" borderId="0" xfId="0" applyFont="1" applyFill="1"/>
    <xf numFmtId="0" fontId="0" fillId="2" borderId="0" xfId="0" applyFont="1" applyFill="1" applyBorder="1"/>
    <xf numFmtId="0" fontId="6" fillId="2" borderId="0" xfId="0" applyFont="1" applyFill="1" applyAlignment="1">
      <alignment vertical="center"/>
    </xf>
    <xf numFmtId="49" fontId="0" fillId="0" borderId="0" xfId="0" applyNumberFormat="1" applyFont="1"/>
    <xf numFmtId="49" fontId="8" fillId="0" borderId="0" xfId="0" applyNumberFormat="1" applyFont="1"/>
    <xf numFmtId="49" fontId="0" fillId="0" borderId="0" xfId="0" applyNumberFormat="1" applyFont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Alignment="1">
      <alignment horizontal="left"/>
    </xf>
    <xf numFmtId="0" fontId="0" fillId="2" borderId="0" xfId="0" applyFill="1"/>
    <xf numFmtId="0" fontId="4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49" fontId="8" fillId="0" borderId="1" xfId="0" applyNumberFormat="1" applyFont="1" applyBorder="1"/>
    <xf numFmtId="49" fontId="10" fillId="0" borderId="0" xfId="0" applyNumberFormat="1" applyFont="1" applyAlignment="1">
      <alignment horizontal="left"/>
    </xf>
    <xf numFmtId="0" fontId="2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0" fillId="0" borderId="0" xfId="0" applyNumberFormat="1" applyFont="1"/>
    <xf numFmtId="0" fontId="7" fillId="0" borderId="0" xfId="0" applyNumberFormat="1" applyFont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0" fillId="2" borderId="0" xfId="0" applyNumberFormat="1" applyFont="1" applyFill="1" applyBorder="1"/>
    <xf numFmtId="0" fontId="0" fillId="2" borderId="0" xfId="0" applyNumberFormat="1" applyFont="1" applyFill="1"/>
  </cellXfs>
  <cellStyles count="1">
    <cellStyle name="Parasts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C$1" max="2999" min="1900" page="10" val="2019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2</xdr:row>
      <xdr:rowOff>114299</xdr:rowOff>
    </xdr:from>
    <xdr:to>
      <xdr:col>22</xdr:col>
      <xdr:colOff>695325</xdr:colOff>
      <xdr:row>47</xdr:row>
      <xdr:rowOff>66674</xdr:rowOff>
    </xdr:to>
    <xdr:pic>
      <xdr:nvPicPr>
        <xdr:cNvPr id="2" name="Lapas" descr="Sešas lapas atbilstoši kalendāra izmēriem, novietotas dažādos attālumos un leņķos." title="Kalendāra attēl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81775" y="685799"/>
          <a:ext cx="1095375" cy="852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Skaitītājpoga" descr="Use the spinner button to change calendar year or enter year in cell B1.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38099</xdr:colOff>
      <xdr:row>1</xdr:row>
      <xdr:rowOff>9526</xdr:rowOff>
    </xdr:from>
    <xdr:to>
      <xdr:col>12</xdr:col>
      <xdr:colOff>228599</xdr:colOff>
      <xdr:row>2</xdr:row>
      <xdr:rowOff>66675</xdr:rowOff>
    </xdr:to>
    <xdr:sp macro="" textlink="">
      <xdr:nvSpPr>
        <xdr:cNvPr id="6" name="Norādījumi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0974" y="390526"/>
          <a:ext cx="33432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 rtl="0"/>
          <a:r>
            <a:rPr lang="lv" sz="1000" b="0" i="1">
              <a:solidFill>
                <a:schemeClr val="accent5"/>
              </a:solidFill>
            </a:rPr>
            <a:t>Lai mainītu kalendāra</a:t>
          </a:r>
          <a:r>
            <a:rPr lang="lv" sz="1000" b="0" i="1" baseline="0">
              <a:solidFill>
                <a:schemeClr val="accent5"/>
              </a:solidFill>
            </a:rPr>
            <a:t> gadu, noklikšķiniet uz skaitītājpogas</a:t>
          </a:r>
          <a:endParaRPr lang="en-US" sz="1000" b="0" i="1">
            <a:solidFill>
              <a:schemeClr val="accent5"/>
            </a:solidFill>
          </a:endParaRPr>
        </a:p>
      </xdr:txBody>
    </xdr:sp>
    <xdr:clientData fPrintsWithSheet="0"/>
  </xdr:twoCellAnchor>
  <xdr:twoCellAnchor editAs="oneCell">
    <xdr:from>
      <xdr:col>20</xdr:col>
      <xdr:colOff>47625</xdr:colOff>
      <xdr:row>50</xdr:row>
      <xdr:rowOff>152804</xdr:rowOff>
    </xdr:from>
    <xdr:to>
      <xdr:col>20</xdr:col>
      <xdr:colOff>1028700</xdr:colOff>
      <xdr:row>54</xdr:row>
      <xdr:rowOff>180569</xdr:rowOff>
    </xdr:to>
    <xdr:pic>
      <xdr:nvPicPr>
        <xdr:cNvPr id="3" name="Logotips" descr="Lai mainītu šo logotipu, ar peles labo pogu noklikšķiniet uz attēla un pēc tam noklikšķiniet uz Mainīt attēlu." title="Uzņēmuma logotip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868304"/>
          <a:ext cx="981075" cy="78976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AP69"/>
  <sheetViews>
    <sheetView showGridLines="0" tabSelected="1" zoomScaleNormal="100" workbookViewId="0"/>
  </sheetViews>
  <sheetFormatPr defaultColWidth="9.5" defaultRowHeight="11.25" x14ac:dyDescent="0.2"/>
  <cols>
    <col min="1" max="1" width="2.5" style="1" customWidth="1"/>
    <col min="2" max="2" width="5.1640625" style="1" customWidth="1"/>
    <col min="3" max="17" width="5" style="1" customWidth="1"/>
    <col min="18" max="18" width="2.1640625" style="1" customWidth="1"/>
    <col min="19" max="19" width="1.1640625" style="1" customWidth="1"/>
    <col min="20" max="20" width="5.1640625" customWidth="1"/>
    <col min="21" max="21" width="42" style="1" customWidth="1"/>
    <col min="22" max="22" width="9.33203125" style="23" customWidth="1"/>
    <col min="23" max="23" width="13.5" style="23" customWidth="1"/>
    <col min="24" max="43" width="9.33203125" style="1" customWidth="1"/>
    <col min="44" max="44" width="9.5" style="1" customWidth="1"/>
    <col min="45" max="16384" width="9.5" style="1"/>
  </cols>
  <sheetData>
    <row r="1" spans="1:42" ht="30" customHeight="1" x14ac:dyDescent="0.2">
      <c r="B1" s="6"/>
      <c r="C1" s="37">
        <f ca="1">YEAR(TODAY())</f>
        <v>2019</v>
      </c>
      <c r="D1" s="37"/>
      <c r="E1" s="37"/>
      <c r="F1" s="37"/>
      <c r="G1" s="1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6"/>
      <c r="T1" s="15"/>
      <c r="U1" s="9" t="s">
        <v>17</v>
      </c>
      <c r="V1" s="39"/>
      <c r="W1" s="39"/>
      <c r="X1"/>
      <c r="Y1"/>
      <c r="Z1"/>
      <c r="AA1"/>
    </row>
    <row r="2" spans="1:42" ht="15" customHeight="1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6"/>
    </row>
    <row r="3" spans="1:42" ht="15" customHeight="1" x14ac:dyDescent="0.25">
      <c r="B3" s="2"/>
      <c r="C3" s="17" t="s">
        <v>0</v>
      </c>
      <c r="D3" s="4"/>
      <c r="E3" s="4"/>
      <c r="F3" s="4"/>
      <c r="G3" s="4"/>
      <c r="H3" s="4"/>
      <c r="I3" s="4"/>
      <c r="J3" s="20"/>
      <c r="K3" s="5" t="s">
        <v>11</v>
      </c>
      <c r="L3" s="4"/>
      <c r="M3" s="4"/>
      <c r="N3" s="4"/>
      <c r="O3" s="4"/>
      <c r="P3" s="4"/>
      <c r="Q3" s="4"/>
      <c r="R3" s="2"/>
      <c r="S3" s="8"/>
      <c r="U3" s="13" t="s">
        <v>18</v>
      </c>
      <c r="V3" s="22"/>
      <c r="W3" s="2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5" customHeight="1" x14ac:dyDescent="0.2">
      <c r="B4" s="2"/>
      <c r="C4" s="25" t="s">
        <v>1</v>
      </c>
      <c r="D4" s="25" t="s">
        <v>7</v>
      </c>
      <c r="E4" s="25" t="s">
        <v>9</v>
      </c>
      <c r="F4" s="25" t="s">
        <v>8</v>
      </c>
      <c r="G4" s="25" t="s">
        <v>1</v>
      </c>
      <c r="H4" s="25" t="s">
        <v>10</v>
      </c>
      <c r="I4" s="25" t="s">
        <v>10</v>
      </c>
      <c r="J4" s="21"/>
      <c r="K4" s="26" t="s">
        <v>1</v>
      </c>
      <c r="L4" s="26" t="s">
        <v>7</v>
      </c>
      <c r="M4" s="26" t="s">
        <v>9</v>
      </c>
      <c r="N4" s="26" t="s">
        <v>8</v>
      </c>
      <c r="O4" s="26" t="s">
        <v>1</v>
      </c>
      <c r="P4" s="26" t="s">
        <v>10</v>
      </c>
      <c r="Q4" s="26" t="s">
        <v>10</v>
      </c>
      <c r="R4" s="2"/>
      <c r="S4" s="6"/>
      <c r="U4" s="19" t="s">
        <v>19</v>
      </c>
      <c r="Z4" s="2"/>
      <c r="AH4" s="2"/>
      <c r="AP4" s="2"/>
    </row>
    <row r="5" spans="1:42" ht="15" customHeight="1" x14ac:dyDescent="0.2">
      <c r="B5" s="2"/>
      <c r="C5" s="3" t="str">
        <f ca="1">IF(DAY(_xlfn.SINGLE(_1_janv_sv))=1,"",IF(AND(YEAR(_xlfn.SINGLE(_1_janv_sv)+1)=_xlfn.SINGLE(Kalendārais_gads),MONTH(_xlfn.SINGLE(_1_janv_sv)+1)=1),_xlfn.SINGLE(_1_janv_sv)+1,""))</f>
        <v/>
      </c>
      <c r="D5" s="3">
        <f ca="1">IF(DAY(_xlfn.SINGLE(_1_janv_sv))=1,"",IF(AND(YEAR(_xlfn.SINGLE(_1_janv_sv)+2)=_xlfn.SINGLE(Kalendārais_gads),MONTH(_xlfn.SINGLE(_1_janv_sv)+2)=1),_xlfn.SINGLE(_1_janv_sv)+2,""))</f>
        <v>43466</v>
      </c>
      <c r="E5" s="3">
        <f ca="1">IF(DAY(_xlfn.SINGLE(_1_janv_sv))=1,"",IF(AND(YEAR(_xlfn.SINGLE(_1_janv_sv)+3)=_xlfn.SINGLE(Kalendārais_gads),MONTH(_xlfn.SINGLE(_1_janv_sv)+3)=1),_xlfn.SINGLE(_1_janv_sv)+3,""))</f>
        <v>43467</v>
      </c>
      <c r="F5" s="3">
        <f ca="1">IF(DAY(_xlfn.SINGLE(_1_janv_sv))=1,"",IF(AND(YEAR(_xlfn.SINGLE(_1_janv_sv)+4)=_xlfn.SINGLE(Kalendārais_gads),MONTH(_xlfn.SINGLE(_1_janv_sv)+4)=1),_xlfn.SINGLE(_1_janv_sv)+4,""))</f>
        <v>43468</v>
      </c>
      <c r="G5" s="3">
        <f ca="1">IF(DAY(_xlfn.SINGLE(_1_janv_sv))=1,"",IF(AND(YEAR(_xlfn.SINGLE(_1_janv_sv)+5)=_xlfn.SINGLE(Kalendārais_gads),MONTH(_xlfn.SINGLE(_1_janv_sv)+5)=1),_xlfn.SINGLE(_1_janv_sv)+5,""))</f>
        <v>43469</v>
      </c>
      <c r="H5" s="3">
        <f ca="1">IF(DAY(_xlfn.SINGLE(_1_janv_sv))=1,"",IF(AND(YEAR(_xlfn.SINGLE(_1_janv_sv)+6)=_xlfn.SINGLE(Kalendārais_gads),MONTH(_xlfn.SINGLE(_1_janv_sv)+6)=1),_xlfn.SINGLE(_1_janv_sv)+6,""))</f>
        <v>43470</v>
      </c>
      <c r="I5" s="3">
        <f ca="1">_xlfn.SINGLE(IF(DAY(_xlfn.SINGLE(_1_janv_sv))=1,IF(AND(YEAR(_xlfn.SINGLE(_1_janv_sv))=_xlfn.SINGLE(Kalendārais_gads),MONTH(_xlfn.SINGLE(_1_janv_sv))=1),_1_janv_sv,""),IF(AND(YEAR(_xlfn.SINGLE(_1_janv_sv)+7)=_xlfn.SINGLE(Kalendārais_gads),MONTH(_xlfn.SINGLE(_1_janv_sv)+7)=1),_xlfn.SINGLE(_1_janv_sv)+7,"")))</f>
        <v>43471</v>
      </c>
      <c r="J5" s="21"/>
      <c r="K5" s="3" t="str">
        <f ca="1">IF(DAY(_xlfn.SINGLE(_1_feb_sv))=1,"",IF(AND(YEAR(_xlfn.SINGLE(_1_feb_sv)+1)=_xlfn.SINGLE(Kalendārais_gads),MONTH(_xlfn.SINGLE(_1_feb_sv)+1)=2),_xlfn.SINGLE(_1_feb_sv)+1,""))</f>
        <v/>
      </c>
      <c r="L5" s="3" t="str">
        <f ca="1">IF(DAY(_xlfn.SINGLE(_1_feb_sv))=1,"",IF(AND(YEAR(_xlfn.SINGLE(_1_feb_sv)+2)=_xlfn.SINGLE(Kalendārais_gads),MONTH(_xlfn.SINGLE(_1_feb_sv)+2)=2),_xlfn.SINGLE(_1_feb_sv)+2,""))</f>
        <v/>
      </c>
      <c r="M5" s="3" t="str">
        <f ca="1">IF(DAY(_xlfn.SINGLE(_1_feb_sv))=1,"",IF(AND(YEAR(_xlfn.SINGLE(_1_feb_sv)+3)=_xlfn.SINGLE(Kalendārais_gads),MONTH(_xlfn.SINGLE(_1_feb_sv)+3)=2),_xlfn.SINGLE(_1_feb_sv)+3,""))</f>
        <v/>
      </c>
      <c r="N5" s="3" t="str">
        <f ca="1">IF(DAY(_xlfn.SINGLE(_1_feb_sv))=1,"",IF(AND(YEAR(_xlfn.SINGLE(_1_feb_sv)+4)=_xlfn.SINGLE(Kalendārais_gads),MONTH(_xlfn.SINGLE(_1_feb_sv)+4)=2),_xlfn.SINGLE(_1_feb_sv)+4,""))</f>
        <v/>
      </c>
      <c r="O5" s="3">
        <f ca="1">IF(DAY(_xlfn.SINGLE(_1_feb_sv))=1,"",IF(AND(YEAR(_xlfn.SINGLE(_1_feb_sv)+5)=_xlfn.SINGLE(Kalendārais_gads),MONTH(_xlfn.SINGLE(_1_feb_sv)+5)=2),_xlfn.SINGLE(_1_feb_sv)+5,""))</f>
        <v>43497</v>
      </c>
      <c r="P5" s="3">
        <f ca="1">IF(DAY(_xlfn.SINGLE(_1_feb_sv))=1,"",IF(AND(YEAR(_xlfn.SINGLE(_1_feb_sv)+6)=_xlfn.SINGLE(Kalendārais_gads),MONTH(_xlfn.SINGLE(_1_feb_sv)+6)=2),_xlfn.SINGLE(_1_feb_sv)+6,""))</f>
        <v>43498</v>
      </c>
      <c r="Q5" s="3">
        <f ca="1">_xlfn.SINGLE(IF(DAY(_xlfn.SINGLE(_1_feb_sv))=1,IF(AND(YEAR(_xlfn.SINGLE(_1_feb_sv))=_xlfn.SINGLE(Kalendārais_gads),MONTH(_xlfn.SINGLE(_1_feb_sv))=2),_1_feb_sv,""),IF(AND(YEAR(_xlfn.SINGLE(_1_feb_sv)+7)=_xlfn.SINGLE(Kalendārais_gads),MONTH(_xlfn.SINGLE(_1_feb_sv)+7)=2),_xlfn.SINGLE(_1_feb_sv)+7,"")))</f>
        <v>43499</v>
      </c>
      <c r="R5" s="2"/>
      <c r="S5" s="6"/>
      <c r="U5" s="12"/>
      <c r="Z5" s="2"/>
      <c r="AH5" s="2"/>
      <c r="AP5" s="2"/>
    </row>
    <row r="6" spans="1:42" ht="15" customHeight="1" x14ac:dyDescent="0.2">
      <c r="B6" s="2"/>
      <c r="C6" s="3">
        <f ca="1">IF(DAY(_xlfn.SINGLE(_1_janv_sv))=1,IF(AND(YEAR(_xlfn.SINGLE(_1_janv_sv)+1)=_xlfn.SINGLE(Kalendārais_gads),MONTH(_xlfn.SINGLE(_1_janv_sv)+1)=1),_xlfn.SINGLE(_1_janv_sv)+1,""),IF(AND(YEAR(_xlfn.SINGLE(_1_janv_sv)+8)=_xlfn.SINGLE(Kalendārais_gads),MONTH(_xlfn.SINGLE(_1_janv_sv)+8)=1),_xlfn.SINGLE(_1_janv_sv)+8,""))</f>
        <v>43472</v>
      </c>
      <c r="D6" s="3">
        <f ca="1">IF(DAY(_xlfn.SINGLE(_1_janv_sv))=1,IF(AND(YEAR(_xlfn.SINGLE(_1_janv_sv)+2)=_xlfn.SINGLE(Kalendārais_gads),MONTH(_xlfn.SINGLE(_1_janv_sv)+2)=1),_xlfn.SINGLE(_1_janv_sv)+2,""),IF(AND(YEAR(_xlfn.SINGLE(_1_janv_sv)+9)=_xlfn.SINGLE(Kalendārais_gads),MONTH(_xlfn.SINGLE(_1_janv_sv)+9)=1),_xlfn.SINGLE(_1_janv_sv)+9,""))</f>
        <v>43473</v>
      </c>
      <c r="E6" s="3">
        <f ca="1">IF(DAY(_xlfn.SINGLE(_1_janv_sv))=1,IF(AND(YEAR(_xlfn.SINGLE(_1_janv_sv)+3)=_xlfn.SINGLE(Kalendārais_gads),MONTH(_xlfn.SINGLE(_1_janv_sv)+3)=1),_xlfn.SINGLE(_1_janv_sv)+3,""),IF(AND(YEAR(_xlfn.SINGLE(_1_janv_sv)+10)=_xlfn.SINGLE(Kalendārais_gads),MONTH(_xlfn.SINGLE(_1_janv_sv)+10)=1),_xlfn.SINGLE(_1_janv_sv)+10,""))</f>
        <v>43474</v>
      </c>
      <c r="F6" s="3">
        <f ca="1">IF(DAY(_xlfn.SINGLE(_1_janv_sv))=1,IF(AND(YEAR(_xlfn.SINGLE(_1_janv_sv)+4)=_xlfn.SINGLE(Kalendārais_gads),MONTH(_xlfn.SINGLE(_1_janv_sv)+4)=1),_xlfn.SINGLE(_1_janv_sv)+4,""),IF(AND(YEAR(_xlfn.SINGLE(_1_janv_sv)+11)=_xlfn.SINGLE(Kalendārais_gads),MONTH(_xlfn.SINGLE(_1_janv_sv)+11)=1),_xlfn.SINGLE(_1_janv_sv)+11,""))</f>
        <v>43475</v>
      </c>
      <c r="G6" s="3">
        <f ca="1">IF(DAY(_xlfn.SINGLE(_1_janv_sv))=1,IF(AND(YEAR(_xlfn.SINGLE(_1_janv_sv)+5)=_xlfn.SINGLE(Kalendārais_gads),MONTH(_xlfn.SINGLE(_1_janv_sv)+5)=1),_xlfn.SINGLE(_1_janv_sv)+5,""),IF(AND(YEAR(_xlfn.SINGLE(_1_janv_sv)+12)=_xlfn.SINGLE(Kalendārais_gads),MONTH(_xlfn.SINGLE(_1_janv_sv)+12)=1),_xlfn.SINGLE(_1_janv_sv)+12,""))</f>
        <v>43476</v>
      </c>
      <c r="H6" s="3">
        <f ca="1">IF(DAY(_xlfn.SINGLE(_1_janv_sv))=1,IF(AND(YEAR(_xlfn.SINGLE(_1_janv_sv)+6)=_xlfn.SINGLE(Kalendārais_gads),MONTH(_xlfn.SINGLE(_1_janv_sv)+6)=1),_xlfn.SINGLE(_1_janv_sv)+6,""),IF(AND(YEAR(_xlfn.SINGLE(_1_janv_sv)+13)=_xlfn.SINGLE(Kalendārais_gads),MONTH(_xlfn.SINGLE(_1_janv_sv)+13)=1),_xlfn.SINGLE(_1_janv_sv)+13,""))</f>
        <v>43477</v>
      </c>
      <c r="I6" s="3">
        <f ca="1">IF(DAY(_xlfn.SINGLE(_1_janv_sv))=1,IF(AND(YEAR(_xlfn.SINGLE(_1_janv_sv)+7)=_xlfn.SINGLE(Kalendārais_gads),MONTH(_xlfn.SINGLE(_1_janv_sv)+7)=1),_xlfn.SINGLE(_1_janv_sv)+7,""),IF(AND(YEAR(_xlfn.SINGLE(_1_janv_sv)+14)=_xlfn.SINGLE(Kalendārais_gads),MONTH(_xlfn.SINGLE(_1_janv_sv)+14)=1),_xlfn.SINGLE(_1_janv_sv)+14,""))</f>
        <v>43478</v>
      </c>
      <c r="J6" s="21"/>
      <c r="K6" s="3">
        <f ca="1">IF(DAY(_xlfn.SINGLE(_1_feb_sv))=1,IF(AND(YEAR(_xlfn.SINGLE(_1_feb_sv)+1)=_xlfn.SINGLE(Kalendārais_gads),MONTH(_xlfn.SINGLE(_1_feb_sv)+1)=2),_xlfn.SINGLE(_1_feb_sv)+1,""),IF(AND(YEAR(_xlfn.SINGLE(_1_feb_sv)+8)=_xlfn.SINGLE(Kalendārais_gads),MONTH(_xlfn.SINGLE(_1_feb_sv)+8)=2),_xlfn.SINGLE(_1_feb_sv)+8,""))</f>
        <v>43500</v>
      </c>
      <c r="L6" s="3">
        <f ca="1">IF(DAY(_xlfn.SINGLE(_1_feb_sv))=1,IF(AND(YEAR(_xlfn.SINGLE(_1_feb_sv)+2)=_xlfn.SINGLE(Kalendārais_gads),MONTH(_xlfn.SINGLE(_1_feb_sv)+2)=2),_xlfn.SINGLE(_1_feb_sv)+2,""),IF(AND(YEAR(_xlfn.SINGLE(_1_feb_sv)+9)=_xlfn.SINGLE(Kalendārais_gads),MONTH(_xlfn.SINGLE(_1_feb_sv)+9)=2),_xlfn.SINGLE(_1_feb_sv)+9,""))</f>
        <v>43501</v>
      </c>
      <c r="M6" s="3">
        <f ca="1">IF(DAY(_xlfn.SINGLE(_1_feb_sv))=1,IF(AND(YEAR(_xlfn.SINGLE(_1_feb_sv)+3)=_xlfn.SINGLE(Kalendārais_gads),MONTH(_xlfn.SINGLE(_1_feb_sv)+3)=2),_xlfn.SINGLE(_1_feb_sv)+3,""),IF(AND(YEAR(_xlfn.SINGLE(_1_feb_sv)+10)=_xlfn.SINGLE(Kalendārais_gads),MONTH(_xlfn.SINGLE(_1_feb_sv)+10)=2),_xlfn.SINGLE(_1_feb_sv)+10,""))</f>
        <v>43502</v>
      </c>
      <c r="N6" s="3">
        <f ca="1">IF(DAY(_xlfn.SINGLE(_1_feb_sv))=1,IF(AND(YEAR(_xlfn.SINGLE(_1_feb_sv)+4)=_xlfn.SINGLE(Kalendārais_gads),MONTH(_xlfn.SINGLE(_1_feb_sv)+4)=2),_xlfn.SINGLE(_1_feb_sv)+4,""),IF(AND(YEAR(_xlfn.SINGLE(_1_feb_sv)+11)=_xlfn.SINGLE(Kalendārais_gads),MONTH(_xlfn.SINGLE(_1_feb_sv)+11)=2),_xlfn.SINGLE(_1_feb_sv)+11,""))</f>
        <v>43503</v>
      </c>
      <c r="O6" s="3">
        <f ca="1">IF(DAY(_xlfn.SINGLE(_1_feb_sv))=1,IF(AND(YEAR(_xlfn.SINGLE(_1_feb_sv)+5)=_xlfn.SINGLE(Kalendārais_gads),MONTH(_xlfn.SINGLE(_1_feb_sv)+5)=2),_xlfn.SINGLE(_1_feb_sv)+5,""),IF(AND(YEAR(_xlfn.SINGLE(_1_feb_sv)+12)=_xlfn.SINGLE(Kalendārais_gads),MONTH(_xlfn.SINGLE(_1_feb_sv)+12)=2),_xlfn.SINGLE(_1_feb_sv)+12,""))</f>
        <v>43504</v>
      </c>
      <c r="P6" s="3">
        <f ca="1">IF(DAY(_xlfn.SINGLE(_1_feb_sv))=1,IF(AND(YEAR(_xlfn.SINGLE(_1_feb_sv)+6)=_xlfn.SINGLE(Kalendārais_gads),MONTH(_xlfn.SINGLE(_1_feb_sv)+6)=2),_xlfn.SINGLE(_1_feb_sv)+6,""),IF(AND(YEAR(_xlfn.SINGLE(_1_feb_sv)+13)=_xlfn.SINGLE(Kalendārais_gads),MONTH(_xlfn.SINGLE(_1_feb_sv)+13)=2),_xlfn.SINGLE(_1_feb_sv)+13,""))</f>
        <v>43505</v>
      </c>
      <c r="Q6" s="3">
        <f ca="1">IF(DAY(_xlfn.SINGLE(_1_feb_sv))=1,IF(AND(YEAR(_xlfn.SINGLE(_1_feb_sv)+7)=_xlfn.SINGLE(Kalendārais_gads),MONTH(_xlfn.SINGLE(_1_feb_sv)+7)=2),_xlfn.SINGLE(_1_feb_sv)+7,""),IF(AND(YEAR(_xlfn.SINGLE(_1_feb_sv)+14)=_xlfn.SINGLE(Kalendārais_gads),MONTH(_xlfn.SINGLE(_1_feb_sv)+14)=2),_xlfn.SINGLE(_1_feb_sv)+14,""))</f>
        <v>43506</v>
      </c>
      <c r="R6" s="2"/>
      <c r="S6" s="6"/>
      <c r="U6" s="14" t="s">
        <v>20</v>
      </c>
      <c r="Z6" s="2"/>
      <c r="AH6" s="2"/>
      <c r="AP6" s="2"/>
    </row>
    <row r="7" spans="1:42" ht="15" customHeight="1" x14ac:dyDescent="0.2">
      <c r="B7" s="2"/>
      <c r="C7" s="3">
        <f ca="1">IF(DAY(_xlfn.SINGLE(_1_janv_sv))=1,IF(AND(YEAR(_xlfn.SINGLE(_1_janv_sv)+8)=_xlfn.SINGLE(Kalendārais_gads),MONTH(_xlfn.SINGLE(_1_janv_sv)+8)=1),_xlfn.SINGLE(_1_janv_sv)+8,""),IF(AND(YEAR(_xlfn.SINGLE(_1_janv_sv)+15)=_xlfn.SINGLE(Kalendārais_gads),MONTH(_xlfn.SINGLE(_1_janv_sv)+15)=1),_xlfn.SINGLE(_1_janv_sv)+15,""))</f>
        <v>43479</v>
      </c>
      <c r="D7" s="3">
        <f ca="1">IF(DAY(_xlfn.SINGLE(_1_janv_sv))=1,IF(AND(YEAR(_xlfn.SINGLE(_1_janv_sv)+9)=_xlfn.SINGLE(Kalendārais_gads),MONTH(_xlfn.SINGLE(_1_janv_sv)+9)=1),_xlfn.SINGLE(_1_janv_sv)+9,""),IF(AND(YEAR(_xlfn.SINGLE(_1_janv_sv)+16)=_xlfn.SINGLE(Kalendārais_gads),MONTH(_xlfn.SINGLE(_1_janv_sv)+16)=1),_xlfn.SINGLE(_1_janv_sv)+16,""))</f>
        <v>43480</v>
      </c>
      <c r="E7" s="3">
        <f ca="1">IF(DAY(_xlfn.SINGLE(_1_janv_sv))=1,IF(AND(YEAR(_xlfn.SINGLE(_1_janv_sv)+10)=_xlfn.SINGLE(Kalendārais_gads),MONTH(_xlfn.SINGLE(_1_janv_sv)+10)=1),_xlfn.SINGLE(_1_janv_sv)+10,""),IF(AND(YEAR(_xlfn.SINGLE(_1_janv_sv)+17)=_xlfn.SINGLE(Kalendārais_gads),MONTH(_xlfn.SINGLE(_1_janv_sv)+17)=1),_xlfn.SINGLE(_1_janv_sv)+17,""))</f>
        <v>43481</v>
      </c>
      <c r="F7" s="3">
        <f ca="1">IF(DAY(_xlfn.SINGLE(_1_janv_sv))=1,IF(AND(YEAR(_xlfn.SINGLE(_1_janv_sv)+11)=_xlfn.SINGLE(Kalendārais_gads),MONTH(_xlfn.SINGLE(_1_janv_sv)+11)=1),_xlfn.SINGLE(_1_janv_sv)+11,""),IF(AND(YEAR(_xlfn.SINGLE(_1_janv_sv)+18)=_xlfn.SINGLE(Kalendārais_gads),MONTH(_xlfn.SINGLE(_1_janv_sv)+18)=1),_xlfn.SINGLE(_1_janv_sv)+18,""))</f>
        <v>43482</v>
      </c>
      <c r="G7" s="3">
        <f ca="1">IF(DAY(_xlfn.SINGLE(_1_janv_sv))=1,IF(AND(YEAR(_xlfn.SINGLE(_1_janv_sv)+12)=_xlfn.SINGLE(Kalendārais_gads),MONTH(_xlfn.SINGLE(_1_janv_sv)+12)=1),_xlfn.SINGLE(_1_janv_sv)+12,""),IF(AND(YEAR(_xlfn.SINGLE(_1_janv_sv)+19)=_xlfn.SINGLE(Kalendārais_gads),MONTH(_xlfn.SINGLE(_1_janv_sv)+19)=1),_xlfn.SINGLE(_1_janv_sv)+19,""))</f>
        <v>43483</v>
      </c>
      <c r="H7" s="3">
        <f ca="1">IF(DAY(_xlfn.SINGLE(_1_janv_sv))=1,IF(AND(YEAR(_xlfn.SINGLE(_1_janv_sv)+13)=_xlfn.SINGLE(Kalendārais_gads),MONTH(_xlfn.SINGLE(_1_janv_sv)+13)=1),_xlfn.SINGLE(_1_janv_sv)+13,""),IF(AND(YEAR(_xlfn.SINGLE(_1_janv_sv)+20)=_xlfn.SINGLE(Kalendārais_gads),MONTH(_xlfn.SINGLE(_1_janv_sv)+20)=1),_xlfn.SINGLE(_1_janv_sv)+20,""))</f>
        <v>43484</v>
      </c>
      <c r="I7" s="3">
        <f ca="1">IF(DAY(_xlfn.SINGLE(_1_janv_sv))=1,IF(AND(YEAR(_xlfn.SINGLE(_1_janv_sv)+14)=_xlfn.SINGLE(Kalendārais_gads),MONTH(_xlfn.SINGLE(_1_janv_sv)+14)=1),_xlfn.SINGLE(_1_janv_sv)+14,""),IF(AND(YEAR(_xlfn.SINGLE(_1_janv_sv)+21)=_xlfn.SINGLE(Kalendārais_gads),MONTH(_xlfn.SINGLE(_1_janv_sv)+21)=1),_xlfn.SINGLE(_1_janv_sv)+21,""))</f>
        <v>43485</v>
      </c>
      <c r="J7" s="21"/>
      <c r="K7" s="3">
        <f ca="1">IF(DAY(_xlfn.SINGLE(_1_feb_sv))=1,IF(AND(YEAR(_xlfn.SINGLE(_1_feb_sv)+8)=_xlfn.SINGLE(Kalendārais_gads),MONTH(_xlfn.SINGLE(_1_feb_sv)+8)=2),_xlfn.SINGLE(_1_feb_sv)+8,""),IF(AND(YEAR(_xlfn.SINGLE(_1_feb_sv)+15)=_xlfn.SINGLE(Kalendārais_gads),MONTH(_xlfn.SINGLE(_1_feb_sv)+15)=2),_xlfn.SINGLE(_1_feb_sv)+15,""))</f>
        <v>43507</v>
      </c>
      <c r="L7" s="3">
        <f ca="1">IF(DAY(_xlfn.SINGLE(_1_feb_sv))=1,IF(AND(YEAR(_xlfn.SINGLE(_1_feb_sv)+9)=_xlfn.SINGLE(Kalendārais_gads),MONTH(_xlfn.SINGLE(_1_feb_sv)+9)=2),_xlfn.SINGLE(_1_feb_sv)+9,""),IF(AND(YEAR(_xlfn.SINGLE(_1_feb_sv)+16)=_xlfn.SINGLE(Kalendārais_gads),MONTH(_xlfn.SINGLE(_1_feb_sv)+16)=2),_xlfn.SINGLE(_1_feb_sv)+16,""))</f>
        <v>43508</v>
      </c>
      <c r="M7" s="3">
        <f ca="1">IF(DAY(_xlfn.SINGLE(_1_feb_sv))=1,IF(AND(YEAR(_xlfn.SINGLE(_1_feb_sv)+10)=_xlfn.SINGLE(Kalendārais_gads),MONTH(_xlfn.SINGLE(_1_feb_sv)+10)=2),_xlfn.SINGLE(_1_feb_sv)+10,""),IF(AND(YEAR(_xlfn.SINGLE(_1_feb_sv)+17)=_xlfn.SINGLE(Kalendārais_gads),MONTH(_xlfn.SINGLE(_1_feb_sv)+17)=2),_xlfn.SINGLE(_1_feb_sv)+17,""))</f>
        <v>43509</v>
      </c>
      <c r="N7" s="3">
        <f ca="1">IF(DAY(_xlfn.SINGLE(_1_feb_sv))=1,IF(AND(YEAR(_xlfn.SINGLE(_1_feb_sv)+11)=_xlfn.SINGLE(Kalendārais_gads),MONTH(_xlfn.SINGLE(_1_feb_sv)+11)=2),_xlfn.SINGLE(_1_feb_sv)+11,""),IF(AND(YEAR(_xlfn.SINGLE(_1_feb_sv)+18)=_xlfn.SINGLE(Kalendārais_gads),MONTH(_xlfn.SINGLE(_1_feb_sv)+18)=2),_xlfn.SINGLE(_1_feb_sv)+18,""))</f>
        <v>43510</v>
      </c>
      <c r="O7" s="3">
        <f ca="1">IF(DAY(_xlfn.SINGLE(_1_feb_sv))=1,IF(AND(YEAR(_xlfn.SINGLE(_1_feb_sv)+12)=_xlfn.SINGLE(Kalendārais_gads),MONTH(_xlfn.SINGLE(_1_feb_sv)+12)=2),_xlfn.SINGLE(_1_feb_sv)+12,""),IF(AND(YEAR(_xlfn.SINGLE(_1_feb_sv)+19)=_xlfn.SINGLE(Kalendārais_gads),MONTH(_xlfn.SINGLE(_1_feb_sv)+19)=2),_xlfn.SINGLE(_1_feb_sv)+19,""))</f>
        <v>43511</v>
      </c>
      <c r="P7" s="3">
        <f ca="1">IF(DAY(_xlfn.SINGLE(_1_feb_sv))=1,IF(AND(YEAR(_xlfn.SINGLE(_1_feb_sv)+13)=_xlfn.SINGLE(Kalendārais_gads),MONTH(_xlfn.SINGLE(_1_feb_sv)+13)=2),_xlfn.SINGLE(_1_feb_sv)+13,""),IF(AND(YEAR(_xlfn.SINGLE(_1_feb_sv)+20)=_xlfn.SINGLE(Kalendārais_gads),MONTH(_xlfn.SINGLE(_1_feb_sv)+20)=2),_xlfn.SINGLE(_1_feb_sv)+20,""))</f>
        <v>43512</v>
      </c>
      <c r="Q7" s="3">
        <f ca="1">IF(DAY(_xlfn.SINGLE(_1_feb_sv))=1,IF(AND(YEAR(_xlfn.SINGLE(_1_feb_sv)+14)=_xlfn.SINGLE(Kalendārais_gads),MONTH(_xlfn.SINGLE(_1_feb_sv)+14)=2),_xlfn.SINGLE(_1_feb_sv)+14,""),IF(AND(YEAR(_xlfn.SINGLE(_1_feb_sv)+21)=_xlfn.SINGLE(Kalendārais_gads),MONTH(_xlfn.SINGLE(_1_feb_sv)+21)=2),_xlfn.SINGLE(_1_feb_sv)+21,""))</f>
        <v>43513</v>
      </c>
      <c r="R7" s="2"/>
      <c r="S7" s="6"/>
      <c r="U7" s="19" t="s">
        <v>21</v>
      </c>
      <c r="Z7" s="2"/>
      <c r="AH7" s="2"/>
      <c r="AP7" s="2"/>
    </row>
    <row r="8" spans="1:42" ht="15" customHeight="1" x14ac:dyDescent="0.2">
      <c r="B8" s="2"/>
      <c r="C8" s="3">
        <f ca="1">IF(DAY(_xlfn.SINGLE(_1_janv_sv))=1,IF(AND(YEAR(_xlfn.SINGLE(_1_janv_sv)+15)=_xlfn.SINGLE(Kalendārais_gads),MONTH(_xlfn.SINGLE(_1_janv_sv)+15)=1),_xlfn.SINGLE(_1_janv_sv)+15,""),IF(AND(YEAR(_xlfn.SINGLE(_1_janv_sv)+22)=_xlfn.SINGLE(Kalendārais_gads),MONTH(_xlfn.SINGLE(_1_janv_sv)+22)=1),_xlfn.SINGLE(_1_janv_sv)+22,""))</f>
        <v>43486</v>
      </c>
      <c r="D8" s="3">
        <f ca="1">IF(DAY(_xlfn.SINGLE(_1_janv_sv))=1,IF(AND(YEAR(_xlfn.SINGLE(_1_janv_sv)+16)=_xlfn.SINGLE(Kalendārais_gads),MONTH(_xlfn.SINGLE(_1_janv_sv)+16)=1),_xlfn.SINGLE(_1_janv_sv)+16,""),IF(AND(YEAR(_xlfn.SINGLE(_1_janv_sv)+23)=_xlfn.SINGLE(Kalendārais_gads),MONTH(_xlfn.SINGLE(_1_janv_sv)+23)=1),_xlfn.SINGLE(_1_janv_sv)+23,""))</f>
        <v>43487</v>
      </c>
      <c r="E8" s="3">
        <f ca="1">IF(DAY(_xlfn.SINGLE(_1_janv_sv))=1,IF(AND(YEAR(_xlfn.SINGLE(_1_janv_sv)+17)=_xlfn.SINGLE(Kalendārais_gads),MONTH(_xlfn.SINGLE(_1_janv_sv)+17)=1),_xlfn.SINGLE(_1_janv_sv)+17,""),IF(AND(YEAR(_xlfn.SINGLE(_1_janv_sv)+24)=_xlfn.SINGLE(Kalendārais_gads),MONTH(_xlfn.SINGLE(_1_janv_sv)+24)=1),_xlfn.SINGLE(_1_janv_sv)+24,""))</f>
        <v>43488</v>
      </c>
      <c r="F8" s="3">
        <f ca="1">IF(DAY(_xlfn.SINGLE(_1_janv_sv))=1,IF(AND(YEAR(_xlfn.SINGLE(_1_janv_sv)+18)=_xlfn.SINGLE(Kalendārais_gads),MONTH(_xlfn.SINGLE(_1_janv_sv)+18)=1),_xlfn.SINGLE(_1_janv_sv)+18,""),IF(AND(YEAR(_xlfn.SINGLE(_1_janv_sv)+25)=_xlfn.SINGLE(Kalendārais_gads),MONTH(_xlfn.SINGLE(_1_janv_sv)+25)=1),_xlfn.SINGLE(_1_janv_sv)+25,""))</f>
        <v>43489</v>
      </c>
      <c r="G8" s="3">
        <f ca="1">IF(DAY(_xlfn.SINGLE(_1_janv_sv))=1,IF(AND(YEAR(_xlfn.SINGLE(_1_janv_sv)+19)=_xlfn.SINGLE(Kalendārais_gads),MONTH(_xlfn.SINGLE(_1_janv_sv)+19)=1),_xlfn.SINGLE(_1_janv_sv)+19,""),IF(AND(YEAR(_xlfn.SINGLE(_1_janv_sv)+26)=_xlfn.SINGLE(Kalendārais_gads),MONTH(_xlfn.SINGLE(_1_janv_sv)+26)=1),_xlfn.SINGLE(_1_janv_sv)+26,""))</f>
        <v>43490</v>
      </c>
      <c r="H8" s="3">
        <f ca="1">IF(DAY(_xlfn.SINGLE(_1_janv_sv))=1,IF(AND(YEAR(_xlfn.SINGLE(_1_janv_sv)+20)=_xlfn.SINGLE(Kalendārais_gads),MONTH(_xlfn.SINGLE(_1_janv_sv)+20)=1),_xlfn.SINGLE(_1_janv_sv)+20,""),IF(AND(YEAR(_xlfn.SINGLE(_1_janv_sv)+27)=_xlfn.SINGLE(Kalendārais_gads),MONTH(_xlfn.SINGLE(_1_janv_sv)+27)=1),_xlfn.SINGLE(_1_janv_sv)+27,""))</f>
        <v>43491</v>
      </c>
      <c r="I8" s="3">
        <f ca="1">IF(DAY(_xlfn.SINGLE(_1_janv_sv))=1,IF(AND(YEAR(_xlfn.SINGLE(_1_janv_sv)+21)=_xlfn.SINGLE(Kalendārais_gads),MONTH(_xlfn.SINGLE(_1_janv_sv)+21)=1),_xlfn.SINGLE(_1_janv_sv)+21,""),IF(AND(YEAR(_xlfn.SINGLE(_1_janv_sv)+28)=_xlfn.SINGLE(Kalendārais_gads),MONTH(_xlfn.SINGLE(_1_janv_sv)+28)=1),_xlfn.SINGLE(_1_janv_sv)+28,""))</f>
        <v>43492</v>
      </c>
      <c r="J8" s="21"/>
      <c r="K8" s="3">
        <f ca="1">IF(DAY(_xlfn.SINGLE(_1_feb_sv))=1,IF(AND(YEAR(_xlfn.SINGLE(_1_feb_sv)+15)=_xlfn.SINGLE(Kalendārais_gads),MONTH(_xlfn.SINGLE(_1_feb_sv)+15)=2),_xlfn.SINGLE(_1_feb_sv)+15,""),IF(AND(YEAR(_xlfn.SINGLE(_1_feb_sv)+22)=_xlfn.SINGLE(Kalendārais_gads),MONTH(_xlfn.SINGLE(_1_feb_sv)+22)=2),_xlfn.SINGLE(_1_feb_sv)+22,""))</f>
        <v>43514</v>
      </c>
      <c r="L8" s="3">
        <f ca="1">IF(DAY(_xlfn.SINGLE(_1_feb_sv))=1,IF(AND(YEAR(_xlfn.SINGLE(_1_feb_sv)+16)=_xlfn.SINGLE(Kalendārais_gads),MONTH(_xlfn.SINGLE(_1_feb_sv)+16)=2),_xlfn.SINGLE(_1_feb_sv)+16,""),IF(AND(YEAR(_xlfn.SINGLE(_1_feb_sv)+23)=_xlfn.SINGLE(Kalendārais_gads),MONTH(_xlfn.SINGLE(_1_feb_sv)+23)=2),_xlfn.SINGLE(_1_feb_sv)+23,""))</f>
        <v>43515</v>
      </c>
      <c r="M8" s="3">
        <f ca="1">IF(DAY(_xlfn.SINGLE(_1_feb_sv))=1,IF(AND(YEAR(_xlfn.SINGLE(_1_feb_sv)+17)=_xlfn.SINGLE(Kalendārais_gads),MONTH(_xlfn.SINGLE(_1_feb_sv)+17)=2),_xlfn.SINGLE(_1_feb_sv)+17,""),IF(AND(YEAR(_xlfn.SINGLE(_1_feb_sv)+24)=_xlfn.SINGLE(Kalendārais_gads),MONTH(_xlfn.SINGLE(_1_feb_sv)+24)=2),_xlfn.SINGLE(_1_feb_sv)+24,""))</f>
        <v>43516</v>
      </c>
      <c r="N8" s="3">
        <f ca="1">IF(DAY(_xlfn.SINGLE(_1_feb_sv))=1,IF(AND(YEAR(_xlfn.SINGLE(_1_feb_sv)+18)=_xlfn.SINGLE(Kalendārais_gads),MONTH(_xlfn.SINGLE(_1_feb_sv)+18)=2),_xlfn.SINGLE(_1_feb_sv)+18,""),IF(AND(YEAR(_xlfn.SINGLE(_1_feb_sv)+25)=_xlfn.SINGLE(Kalendārais_gads),MONTH(_xlfn.SINGLE(_1_feb_sv)+25)=2),_xlfn.SINGLE(_1_feb_sv)+25,""))</f>
        <v>43517</v>
      </c>
      <c r="O8" s="3">
        <f ca="1">IF(DAY(_xlfn.SINGLE(_1_feb_sv))=1,IF(AND(YEAR(_xlfn.SINGLE(_1_feb_sv)+19)=_xlfn.SINGLE(Kalendārais_gads),MONTH(_xlfn.SINGLE(_1_feb_sv)+19)=2),_xlfn.SINGLE(_1_feb_sv)+19,""),IF(AND(YEAR(_xlfn.SINGLE(_1_feb_sv)+26)=_xlfn.SINGLE(Kalendārais_gads),MONTH(_xlfn.SINGLE(_1_feb_sv)+26)=2),_xlfn.SINGLE(_1_feb_sv)+26,""))</f>
        <v>43518</v>
      </c>
      <c r="P8" s="3">
        <f ca="1">IF(DAY(_xlfn.SINGLE(_1_feb_sv))=1,IF(AND(YEAR(_xlfn.SINGLE(_1_feb_sv)+20)=_xlfn.SINGLE(Kalendārais_gads),MONTH(_xlfn.SINGLE(_1_feb_sv)+20)=2),_xlfn.SINGLE(_1_feb_sv)+20,""),IF(AND(YEAR(_xlfn.SINGLE(_1_feb_sv)+27)=_xlfn.SINGLE(Kalendārais_gads),MONTH(_xlfn.SINGLE(_1_feb_sv)+27)=2),_xlfn.SINGLE(_1_feb_sv)+27,""))</f>
        <v>43519</v>
      </c>
      <c r="Q8" s="3">
        <f ca="1">IF(DAY(_xlfn.SINGLE(_1_feb_sv))=1,IF(AND(YEAR(_xlfn.SINGLE(_1_feb_sv)+21)=_xlfn.SINGLE(Kalendārais_gads),MONTH(_xlfn.SINGLE(_1_feb_sv)+21)=2),_xlfn.SINGLE(_1_feb_sv)+21,""),IF(AND(YEAR(_xlfn.SINGLE(_1_feb_sv)+28)=_xlfn.SINGLE(Kalendārais_gads),MONTH(_xlfn.SINGLE(_1_feb_sv)+28)=2),_xlfn.SINGLE(_1_feb_sv)+28,""))</f>
        <v>43520</v>
      </c>
      <c r="R8" s="2"/>
      <c r="S8" s="6"/>
      <c r="U8" s="12"/>
      <c r="Z8" s="2"/>
      <c r="AH8" s="2"/>
      <c r="AP8" s="2"/>
    </row>
    <row r="9" spans="1:42" ht="15" customHeight="1" x14ac:dyDescent="0.2">
      <c r="B9" s="2"/>
      <c r="C9" s="3">
        <f ca="1">IF(DAY(_xlfn.SINGLE(_1_janv_sv))=1,IF(AND(YEAR(_xlfn.SINGLE(_1_janv_sv)+22)=_xlfn.SINGLE(Kalendārais_gads),MONTH(_xlfn.SINGLE(_1_janv_sv)+22)=1),_xlfn.SINGLE(_1_janv_sv)+22,""),IF(AND(YEAR(_xlfn.SINGLE(_1_janv_sv)+29)=_xlfn.SINGLE(Kalendārais_gads),MONTH(_xlfn.SINGLE(_1_janv_sv)+29)=1),_xlfn.SINGLE(_1_janv_sv)+29,""))</f>
        <v>43493</v>
      </c>
      <c r="D9" s="3">
        <f ca="1">IF(DAY(_xlfn.SINGLE(_1_janv_sv))=1,IF(AND(YEAR(_xlfn.SINGLE(_1_janv_sv)+23)=_xlfn.SINGLE(Kalendārais_gads),MONTH(_xlfn.SINGLE(_1_janv_sv)+23)=1),_xlfn.SINGLE(_1_janv_sv)+23,""),IF(AND(YEAR(_xlfn.SINGLE(_1_janv_sv)+30)=_xlfn.SINGLE(Kalendārais_gads),MONTH(_xlfn.SINGLE(_1_janv_sv)+30)=1),_xlfn.SINGLE(_1_janv_sv)+30,""))</f>
        <v>43494</v>
      </c>
      <c r="E9" s="3">
        <f ca="1">IF(DAY(_xlfn.SINGLE(_1_janv_sv))=1,IF(AND(YEAR(_xlfn.SINGLE(_1_janv_sv)+24)=_xlfn.SINGLE(Kalendārais_gads),MONTH(_xlfn.SINGLE(_1_janv_sv)+24)=1),_xlfn.SINGLE(_1_janv_sv)+24,""),IF(AND(YEAR(_xlfn.SINGLE(_1_janv_sv)+31)=_xlfn.SINGLE(Kalendārais_gads),MONTH(_xlfn.SINGLE(_1_janv_sv)+31)=1),_xlfn.SINGLE(_1_janv_sv)+31,""))</f>
        <v>43495</v>
      </c>
      <c r="F9" s="3">
        <f ca="1">IF(DAY(_xlfn.SINGLE(_1_janv_sv))=1,IF(AND(YEAR(_xlfn.SINGLE(_1_janv_sv)+25)=_xlfn.SINGLE(Kalendārais_gads),MONTH(_xlfn.SINGLE(_1_janv_sv)+25)=1),_xlfn.SINGLE(_1_janv_sv)+25,""),IF(AND(YEAR(_xlfn.SINGLE(_1_janv_sv)+32)=_xlfn.SINGLE(Kalendārais_gads),MONTH(_xlfn.SINGLE(_1_janv_sv)+32)=1),_xlfn.SINGLE(_1_janv_sv)+32,""))</f>
        <v>43496</v>
      </c>
      <c r="G9" s="3" t="str">
        <f ca="1">IF(DAY(_xlfn.SINGLE(_1_janv_sv))=1,IF(AND(YEAR(_xlfn.SINGLE(_1_janv_sv)+26)=_xlfn.SINGLE(Kalendārais_gads),MONTH(_xlfn.SINGLE(_1_janv_sv)+26)=1),_xlfn.SINGLE(_1_janv_sv)+26,""),IF(AND(YEAR(_xlfn.SINGLE(_1_janv_sv)+33)=_xlfn.SINGLE(Kalendārais_gads),MONTH(_xlfn.SINGLE(_1_janv_sv)+33)=1),_xlfn.SINGLE(_1_janv_sv)+33,""))</f>
        <v/>
      </c>
      <c r="H9" s="3" t="str">
        <f ca="1">IF(DAY(_xlfn.SINGLE(_1_janv_sv))=1,IF(AND(YEAR(_xlfn.SINGLE(_1_janv_sv)+27)=_xlfn.SINGLE(Kalendārais_gads),MONTH(_xlfn.SINGLE(_1_janv_sv)+27)=1),_xlfn.SINGLE(_1_janv_sv)+27,""),IF(AND(YEAR(_xlfn.SINGLE(_1_janv_sv)+34)=_xlfn.SINGLE(Kalendārais_gads),MONTH(_xlfn.SINGLE(_1_janv_sv)+34)=1),_xlfn.SINGLE(_1_janv_sv)+34,""))</f>
        <v/>
      </c>
      <c r="I9" s="3" t="str">
        <f ca="1">IF(DAY(_xlfn.SINGLE(_1_janv_sv))=1,IF(AND(YEAR(_xlfn.SINGLE(_1_janv_sv)+28)=_xlfn.SINGLE(Kalendārais_gads),MONTH(_xlfn.SINGLE(_1_janv_sv)+28)=1),_xlfn.SINGLE(_1_janv_sv)+28,""),IF(AND(YEAR(_xlfn.SINGLE(_1_janv_sv)+35)=_xlfn.SINGLE(Kalendārais_gads),MONTH(_xlfn.SINGLE(_1_janv_sv)+35)=1),_xlfn.SINGLE(_1_janv_sv)+35,""))</f>
        <v/>
      </c>
      <c r="J9" s="21"/>
      <c r="K9" s="3">
        <f ca="1">IF(DAY(_xlfn.SINGLE(_1_feb_sv))=1,IF(AND(YEAR(_xlfn.SINGLE(_1_feb_sv)+22)=_xlfn.SINGLE(Kalendārais_gads),MONTH(_xlfn.SINGLE(_1_feb_sv)+22)=2),_xlfn.SINGLE(_1_feb_sv)+22,""),IF(AND(YEAR(_xlfn.SINGLE(_1_feb_sv)+29)=_xlfn.SINGLE(Kalendārais_gads),MONTH(_xlfn.SINGLE(_1_feb_sv)+29)=2),_xlfn.SINGLE(_1_feb_sv)+29,""))</f>
        <v>43521</v>
      </c>
      <c r="L9" s="3">
        <f ca="1">IF(DAY(_xlfn.SINGLE(_1_feb_sv))=1,IF(AND(YEAR(_xlfn.SINGLE(_1_feb_sv)+23)=_xlfn.SINGLE(Kalendārais_gads),MONTH(_xlfn.SINGLE(_1_feb_sv)+23)=2),_xlfn.SINGLE(_1_feb_sv)+23,""),IF(AND(YEAR(_xlfn.SINGLE(_1_feb_sv)+30)=_xlfn.SINGLE(Kalendārais_gads),MONTH(_xlfn.SINGLE(_1_feb_sv)+30)=2),_xlfn.SINGLE(_1_feb_sv)+30,""))</f>
        <v>43522</v>
      </c>
      <c r="M9" s="3">
        <f ca="1">IF(DAY(_xlfn.SINGLE(_1_feb_sv))=1,IF(AND(YEAR(_xlfn.SINGLE(_1_feb_sv)+24)=_xlfn.SINGLE(Kalendārais_gads),MONTH(_xlfn.SINGLE(_1_feb_sv)+24)=2),_xlfn.SINGLE(_1_feb_sv)+24,""),IF(AND(YEAR(_xlfn.SINGLE(_1_feb_sv)+31)=_xlfn.SINGLE(Kalendārais_gads),MONTH(_xlfn.SINGLE(_1_feb_sv)+31)=2),_xlfn.SINGLE(_1_feb_sv)+31,""))</f>
        <v>43523</v>
      </c>
      <c r="N9" s="3">
        <f ca="1">IF(DAY(_xlfn.SINGLE(_1_feb_sv))=1,IF(AND(YEAR(_xlfn.SINGLE(_1_feb_sv)+25)=_xlfn.SINGLE(Kalendārais_gads),MONTH(_xlfn.SINGLE(_1_feb_sv)+25)=2),_xlfn.SINGLE(_1_feb_sv)+25,""),IF(AND(YEAR(_xlfn.SINGLE(_1_feb_sv)+32)=_xlfn.SINGLE(Kalendārais_gads),MONTH(_xlfn.SINGLE(_1_feb_sv)+32)=2),_xlfn.SINGLE(_1_feb_sv)+32,""))</f>
        <v>43524</v>
      </c>
      <c r="O9" s="3" t="str">
        <f ca="1">IF(DAY(_xlfn.SINGLE(_1_feb_sv))=1,IF(AND(YEAR(_xlfn.SINGLE(_1_feb_sv)+26)=_xlfn.SINGLE(Kalendārais_gads),MONTH(_xlfn.SINGLE(_1_feb_sv)+26)=2),_xlfn.SINGLE(_1_feb_sv)+26,""),IF(AND(YEAR(_xlfn.SINGLE(_1_feb_sv)+33)=_xlfn.SINGLE(Kalendārais_gads),MONTH(_xlfn.SINGLE(_1_feb_sv)+33)=2),_xlfn.SINGLE(_1_feb_sv)+33,""))</f>
        <v/>
      </c>
      <c r="P9" s="3" t="str">
        <f ca="1">IF(DAY(_xlfn.SINGLE(_1_feb_sv))=1,IF(AND(YEAR(_xlfn.SINGLE(_1_feb_sv)+27)=_xlfn.SINGLE(Kalendārais_gads),MONTH(_xlfn.SINGLE(_1_feb_sv)+27)=2),_xlfn.SINGLE(_1_feb_sv)+27,""),IF(AND(YEAR(_xlfn.SINGLE(_1_feb_sv)+34)=_xlfn.SINGLE(Kalendārais_gads),MONTH(_xlfn.SINGLE(_1_feb_sv)+34)=2),_xlfn.SINGLE(_1_feb_sv)+34,""))</f>
        <v/>
      </c>
      <c r="Q9" s="3" t="str">
        <f ca="1">IF(DAY(_xlfn.SINGLE(_1_feb_sv))=1,IF(AND(YEAR(_xlfn.SINGLE(_1_feb_sv)+28)=_xlfn.SINGLE(Kalendārais_gads),MONTH(_xlfn.SINGLE(_1_feb_sv)+28)=2),_xlfn.SINGLE(_1_feb_sv)+28,""),IF(AND(YEAR(_xlfn.SINGLE(_1_feb_sv)+35)=_xlfn.SINGLE(Kalendārais_gads),MONTH(_xlfn.SINGLE(_1_feb_sv)+35)=2),_xlfn.SINGLE(_1_feb_sv)+35,""))</f>
        <v/>
      </c>
      <c r="R9" s="2"/>
      <c r="S9" s="6"/>
      <c r="U9" s="13" t="s">
        <v>22</v>
      </c>
      <c r="Z9" s="2"/>
      <c r="AH9" s="2"/>
      <c r="AP9" s="2"/>
    </row>
    <row r="10" spans="1:42" ht="15" customHeight="1" x14ac:dyDescent="0.2">
      <c r="B10" s="2"/>
      <c r="C10" s="3" t="str">
        <f ca="1">IF(DAY(_xlfn.SINGLE(_1_janv_sv))=1,IF(AND(YEAR(_xlfn.SINGLE(_1_janv_sv)+29)=_xlfn.SINGLE(Kalendārais_gads),MONTH(_xlfn.SINGLE(_1_janv_sv)+29)=1),_xlfn.SINGLE(_1_janv_sv)+29,""),IF(AND(YEAR(_xlfn.SINGLE(_1_janv_sv)+36)=_xlfn.SINGLE(Kalendārais_gads),MONTH(_xlfn.SINGLE(_1_janv_sv)+36)=1),_xlfn.SINGLE(_1_janv_sv)+36,""))</f>
        <v/>
      </c>
      <c r="D10" s="3" t="str">
        <f ca="1">IF(DAY(_xlfn.SINGLE(_1_janv_sv))=1,IF(AND(YEAR(_xlfn.SINGLE(_1_janv_sv)+30)=_xlfn.SINGLE(Kalendārais_gads),MONTH(_xlfn.SINGLE(_1_janv_sv)+30)=1),_xlfn.SINGLE(_1_janv_sv)+30,""),IF(AND(YEAR(_xlfn.SINGLE(_1_janv_sv)+37)=_xlfn.SINGLE(Kalendārais_gads),MONTH(_xlfn.SINGLE(_1_janv_sv)+37)=1),_xlfn.SINGLE(_1_janv_sv)+37,""))</f>
        <v/>
      </c>
      <c r="E10" s="3" t="str">
        <f ca="1">IF(DAY(_xlfn.SINGLE(_1_janv_sv))=1,IF(AND(YEAR(_xlfn.SINGLE(_1_janv_sv)+31)=_xlfn.SINGLE(Kalendārais_gads),MONTH(_xlfn.SINGLE(_1_janv_sv)+31)=1),_xlfn.SINGLE(_1_janv_sv)+31,""),IF(AND(YEAR(_xlfn.SINGLE(_1_janv_sv)+38)=_xlfn.SINGLE(Kalendārais_gads),MONTH(_xlfn.SINGLE(_1_janv_sv)+38)=1),_xlfn.SINGLE(_1_janv_sv)+38,""))</f>
        <v/>
      </c>
      <c r="F10" s="3" t="str">
        <f ca="1">IF(DAY(_xlfn.SINGLE(_1_janv_sv))=1,IF(AND(YEAR(_xlfn.SINGLE(_1_janv_sv)+32)=_xlfn.SINGLE(Kalendārais_gads),MONTH(_xlfn.SINGLE(_1_janv_sv)+32)=1),_xlfn.SINGLE(_1_janv_sv)+32,""),IF(AND(YEAR(_xlfn.SINGLE(_1_janv_sv)+39)=_xlfn.SINGLE(Kalendārais_gads),MONTH(_xlfn.SINGLE(_1_janv_sv)+39)=1),_xlfn.SINGLE(_1_janv_sv)+39,""))</f>
        <v/>
      </c>
      <c r="G10" s="3" t="str">
        <f ca="1">IF(DAY(_xlfn.SINGLE(_1_janv_sv))=1,IF(AND(YEAR(_xlfn.SINGLE(_1_janv_sv)+33)=_xlfn.SINGLE(Kalendārais_gads),MONTH(_xlfn.SINGLE(_1_janv_sv)+33)=1),_xlfn.SINGLE(_1_janv_sv)+33,""),IF(AND(YEAR(_xlfn.SINGLE(_1_janv_sv)+40)=_xlfn.SINGLE(Kalendārais_gads),MONTH(_xlfn.SINGLE(_1_janv_sv)+40)=1),_xlfn.SINGLE(_1_janv_sv)+40,""))</f>
        <v/>
      </c>
      <c r="H10" s="3" t="str">
        <f ca="1">IF(DAY(_xlfn.SINGLE(_1_janv_sv))=1,IF(AND(YEAR(_xlfn.SINGLE(_1_janv_sv)+34)=_xlfn.SINGLE(Kalendārais_gads),MONTH(_xlfn.SINGLE(_1_janv_sv)+34)=1),_xlfn.SINGLE(_1_janv_sv)+34,""),IF(AND(YEAR(_xlfn.SINGLE(_1_janv_sv)+41)=_xlfn.SINGLE(Kalendārais_gads),MONTH(_xlfn.SINGLE(_1_janv_sv)+41)=1),_xlfn.SINGLE(_1_janv_sv)+41,""))</f>
        <v/>
      </c>
      <c r="I10" s="3" t="str">
        <f ca="1">IF(DAY(_xlfn.SINGLE(_1_janv_sv))=1,IF(AND(YEAR(_xlfn.SINGLE(_1_janv_sv)+35)=_xlfn.SINGLE(Kalendārais_gads),MONTH(_xlfn.SINGLE(_1_janv_sv)+35)=1),_xlfn.SINGLE(_1_janv_sv)+35,""),IF(AND(YEAR(_xlfn.SINGLE(_1_janv_sv)+42)=_xlfn.SINGLE(Kalendārais_gads),MONTH(_xlfn.SINGLE(_1_janv_sv)+42)=1),_xlfn.SINGLE(_1_janv_sv)+42,""))</f>
        <v/>
      </c>
      <c r="J10" s="21"/>
      <c r="K10" s="3" t="str">
        <f ca="1">IF(DAY(_xlfn.SINGLE(_1_feb_sv))=1,IF(AND(YEAR(_xlfn.SINGLE(_1_feb_sv)+29)=_xlfn.SINGLE(Kalendārais_gads),MONTH(_xlfn.SINGLE(_1_feb_sv)+29)=2),_xlfn.SINGLE(_1_feb_sv)+29,""),IF(AND(YEAR(_xlfn.SINGLE(_1_feb_sv)+36)=_xlfn.SINGLE(Kalendārais_gads),MONTH(_xlfn.SINGLE(_1_feb_sv)+36)=2),_xlfn.SINGLE(_1_feb_sv)+36,""))</f>
        <v/>
      </c>
      <c r="L10" s="3" t="str">
        <f ca="1">IF(DAY(_xlfn.SINGLE(_1_feb_sv))=1,IF(AND(YEAR(_xlfn.SINGLE(_1_feb_sv)+30)=_xlfn.SINGLE(Kalendārais_gads),MONTH(_xlfn.SINGLE(_1_feb_sv)+30)=2),_xlfn.SINGLE(_1_feb_sv)+30,""),IF(AND(YEAR(_xlfn.SINGLE(_1_feb_sv)+37)=_xlfn.SINGLE(Kalendārais_gads),MONTH(_xlfn.SINGLE(_1_feb_sv)+37)=2),_xlfn.SINGLE(_1_feb_sv)+37,""))</f>
        <v/>
      </c>
      <c r="M10" s="3" t="str">
        <f ca="1">IF(DAY(_xlfn.SINGLE(_1_feb_sv))=1,IF(AND(YEAR(_xlfn.SINGLE(_1_feb_sv)+31)=_xlfn.SINGLE(Kalendārais_gads),MONTH(_xlfn.SINGLE(_1_feb_sv)+31)=2),_xlfn.SINGLE(_1_feb_sv)+31,""),IF(AND(YEAR(_xlfn.SINGLE(_1_feb_sv)+38)=_xlfn.SINGLE(Kalendārais_gads),MONTH(_xlfn.SINGLE(_1_feb_sv)+38)=2),_xlfn.SINGLE(_1_feb_sv)+38,""))</f>
        <v/>
      </c>
      <c r="N10" s="3" t="str">
        <f ca="1">IF(DAY(_xlfn.SINGLE(_1_feb_sv))=1,IF(AND(YEAR(_xlfn.SINGLE(_1_feb_sv)+32)=_xlfn.SINGLE(Kalendārais_gads),MONTH(_xlfn.SINGLE(_1_feb_sv)+32)=2),_xlfn.SINGLE(_1_feb_sv)+32,""),IF(AND(YEAR(_xlfn.SINGLE(_1_feb_sv)+39)=_xlfn.SINGLE(Kalendārais_gads),MONTH(_xlfn.SINGLE(_1_feb_sv)+39)=2),_xlfn.SINGLE(_1_feb_sv)+39,""))</f>
        <v/>
      </c>
      <c r="O10" s="3" t="str">
        <f ca="1">IF(DAY(_xlfn.SINGLE(_1_feb_sv))=1,IF(AND(YEAR(_xlfn.SINGLE(_1_feb_sv)+33)=_xlfn.SINGLE(Kalendārais_gads),MONTH(_xlfn.SINGLE(_1_feb_sv)+33)=2),_xlfn.SINGLE(_1_feb_sv)+33,""),IF(AND(YEAR(_xlfn.SINGLE(_1_feb_sv)+40)=_xlfn.SINGLE(Kalendārais_gads),MONTH(_xlfn.SINGLE(_1_feb_sv)+40)=2),_xlfn.SINGLE(_1_feb_sv)+40,""))</f>
        <v/>
      </c>
      <c r="P10" s="3" t="str">
        <f ca="1">IF(DAY(_xlfn.SINGLE(_1_feb_sv))=1,IF(AND(YEAR(_xlfn.SINGLE(_1_feb_sv)+34)=_xlfn.SINGLE(Kalendārais_gads),MONTH(_xlfn.SINGLE(_1_feb_sv)+34)=2),_xlfn.SINGLE(_1_feb_sv)+34,""),IF(AND(YEAR(_xlfn.SINGLE(_1_feb_sv)+41)=_xlfn.SINGLE(Kalendārais_gads),MONTH(_xlfn.SINGLE(_1_feb_sv)+41)=2),_xlfn.SINGLE(_1_feb_sv)+41,""))</f>
        <v/>
      </c>
      <c r="Q10" s="3" t="str">
        <f ca="1">IF(DAY(_xlfn.SINGLE(_1_feb_sv))=1,IF(AND(YEAR(_xlfn.SINGLE(_1_feb_sv)+35)=_xlfn.SINGLE(Kalendārais_gads),MONTH(_xlfn.SINGLE(_1_feb_sv)+35)=2),_xlfn.SINGLE(_1_feb_sv)+35,""),IF(AND(YEAR(_xlfn.SINGLE(_1_feb_sv)+42)=_xlfn.SINGLE(Kalendārais_gads),MONTH(_xlfn.SINGLE(_1_feb_sv)+42)=2),_xlfn.SINGLE(_1_feb_sv)+42,""))</f>
        <v/>
      </c>
      <c r="R10" s="2"/>
      <c r="S10" s="6"/>
      <c r="U10" s="19" t="s">
        <v>23</v>
      </c>
      <c r="Z10" s="2"/>
      <c r="AH10" s="2"/>
      <c r="AP10" s="2"/>
    </row>
    <row r="11" spans="1:42" ht="15" customHeight="1" x14ac:dyDescent="0.2">
      <c r="B11" s="2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2"/>
      <c r="S11" s="6"/>
      <c r="U11" s="12"/>
      <c r="Z11" s="2"/>
      <c r="AH11" s="2"/>
      <c r="AP11" s="2"/>
    </row>
    <row r="12" spans="1:42" s="23" customFormat="1" ht="15" customHeight="1" x14ac:dyDescent="0.25">
      <c r="A12" s="1"/>
      <c r="B12" s="2"/>
      <c r="C12" s="5" t="s">
        <v>2</v>
      </c>
      <c r="D12" s="4"/>
      <c r="E12" s="4"/>
      <c r="F12" s="4"/>
      <c r="G12" s="4"/>
      <c r="H12" s="4"/>
      <c r="I12" s="4"/>
      <c r="J12" s="22"/>
      <c r="K12" s="5" t="s">
        <v>12</v>
      </c>
      <c r="L12" s="4"/>
      <c r="M12" s="4"/>
      <c r="N12" s="4"/>
      <c r="O12" s="4"/>
      <c r="P12" s="4"/>
      <c r="Q12" s="4"/>
      <c r="R12" s="2"/>
      <c r="S12" s="38"/>
      <c r="T12"/>
      <c r="U12" s="13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</row>
    <row r="13" spans="1:42" ht="15" customHeight="1" x14ac:dyDescent="0.25">
      <c r="B13" s="2"/>
      <c r="C13" s="27" t="s">
        <v>1</v>
      </c>
      <c r="D13" s="36" t="s">
        <v>7</v>
      </c>
      <c r="E13" s="27" t="s">
        <v>9</v>
      </c>
      <c r="F13" s="27" t="s">
        <v>8</v>
      </c>
      <c r="G13" s="36" t="s">
        <v>1</v>
      </c>
      <c r="H13" s="27" t="s">
        <v>10</v>
      </c>
      <c r="I13" s="27" t="s">
        <v>10</v>
      </c>
      <c r="J13" s="20"/>
      <c r="K13" s="28" t="s">
        <v>1</v>
      </c>
      <c r="L13" s="36" t="s">
        <v>7</v>
      </c>
      <c r="M13" s="28" t="s">
        <v>9</v>
      </c>
      <c r="N13" s="28" t="s">
        <v>8</v>
      </c>
      <c r="O13" s="36" t="s">
        <v>1</v>
      </c>
      <c r="P13" s="28" t="s">
        <v>10</v>
      </c>
      <c r="Q13" s="28" t="s">
        <v>10</v>
      </c>
      <c r="R13" s="2"/>
      <c r="S13" s="6"/>
      <c r="U13" s="19"/>
      <c r="Z13" s="2"/>
      <c r="AH13" s="2"/>
      <c r="AP13" s="2"/>
    </row>
    <row r="14" spans="1:42" ht="15" customHeight="1" x14ac:dyDescent="0.2">
      <c r="B14" s="2"/>
      <c r="C14" s="3" t="str">
        <f ca="1">IF(DAY(_xlfn.SINGLE(_1_mar_sv))=1,"",IF(AND(YEAR(_xlfn.SINGLE(_1_mar_sv)+1)=_xlfn.SINGLE(Kalendārais_gads),MONTH(_xlfn.SINGLE(_1_mar_sv)+1)=3),_xlfn.SINGLE(_1_mar_sv)+1,""))</f>
        <v/>
      </c>
      <c r="D14" s="3" t="str">
        <f ca="1">IF(DAY(_xlfn.SINGLE(_1_mar_sv))=1,"",IF(AND(YEAR(_xlfn.SINGLE(_1_mar_sv)+2)=_xlfn.SINGLE(Kalendārais_gads),MONTH(_xlfn.SINGLE(_1_mar_sv)+2)=3),_xlfn.SINGLE(_1_mar_sv)+2,""))</f>
        <v/>
      </c>
      <c r="E14" s="3" t="str">
        <f ca="1">IF(DAY(_xlfn.SINGLE(_1_mar_sv))=1,"",IF(AND(YEAR(_xlfn.SINGLE(_1_mar_sv)+3)=_xlfn.SINGLE(Kalendārais_gads),MONTH(_xlfn.SINGLE(_1_mar_sv)+3)=3),_xlfn.SINGLE(_1_mar_sv)+3,""))</f>
        <v/>
      </c>
      <c r="F14" s="3" t="str">
        <f ca="1">IF(DAY(_xlfn.SINGLE(_1_mar_sv))=1,"",IF(AND(YEAR(_xlfn.SINGLE(_1_mar_sv)+4)=_xlfn.SINGLE(Kalendārais_gads),MONTH(_xlfn.SINGLE(_1_mar_sv)+4)=3),_xlfn.SINGLE(_1_mar_sv)+4,""))</f>
        <v/>
      </c>
      <c r="G14" s="3">
        <f ca="1">IF(DAY(_xlfn.SINGLE(_1_mar_sv))=1,"",IF(AND(YEAR(_xlfn.SINGLE(_1_mar_sv)+5)=_xlfn.SINGLE(Kalendārais_gads),MONTH(_xlfn.SINGLE(_1_mar_sv)+5)=3),_xlfn.SINGLE(_1_mar_sv)+5,""))</f>
        <v>43525</v>
      </c>
      <c r="H14" s="3">
        <f ca="1">IF(DAY(_xlfn.SINGLE(_1_mar_sv))=1,"",IF(AND(YEAR(_xlfn.SINGLE(_1_mar_sv)+6)=_xlfn.SINGLE(Kalendārais_gads),MONTH(_xlfn.SINGLE(_1_mar_sv)+6)=3),_xlfn.SINGLE(_1_mar_sv)+6,""))</f>
        <v>43526</v>
      </c>
      <c r="I14" s="3">
        <f ca="1">_xlfn.SINGLE(IF(DAY(_xlfn.SINGLE(_1_mar_sv))=1,IF(AND(YEAR(_xlfn.SINGLE(_1_mar_sv))=_xlfn.SINGLE(Kalendārais_gads),MONTH(_xlfn.SINGLE(_1_mar_sv))=3),_1_mar_sv,""),IF(AND(YEAR(_xlfn.SINGLE(_1_mar_sv)+7)=_xlfn.SINGLE(Kalendārais_gads),MONTH(_xlfn.SINGLE(_1_mar_sv)+7)=3),_xlfn.SINGLE(_1_mar_sv)+7,"")))</f>
        <v>43527</v>
      </c>
      <c r="J14" s="21"/>
      <c r="K14" s="3">
        <f ca="1">IF(DAY(_xlfn.SINGLE(_1_apr_sv))=1,"",IF(AND(YEAR(_xlfn.SINGLE(_1_apr_sv)+1)=_xlfn.SINGLE(Kalendārais_gads),MONTH(_xlfn.SINGLE(_1_apr_sv)+1)=4),_xlfn.SINGLE(_1_apr_sv)+1,""))</f>
        <v>43556</v>
      </c>
      <c r="L14" s="3">
        <f ca="1">IF(DAY(_xlfn.SINGLE(_1_apr_sv))=1,"",IF(AND(YEAR(_xlfn.SINGLE(_1_apr_sv)+2)=_xlfn.SINGLE(Kalendārais_gads),MONTH(_xlfn.SINGLE(_1_apr_sv)+2)=4),_xlfn.SINGLE(_1_apr_sv)+2,""))</f>
        <v>43557</v>
      </c>
      <c r="M14" s="3">
        <f ca="1">IF(DAY(_xlfn.SINGLE(_1_apr_sv))=1,"",IF(AND(YEAR(_xlfn.SINGLE(_1_apr_sv)+3)=_xlfn.SINGLE(Kalendārais_gads),MONTH(_xlfn.SINGLE(_1_apr_sv)+3)=4),_xlfn.SINGLE(_1_apr_sv)+3,""))</f>
        <v>43558</v>
      </c>
      <c r="N14" s="3">
        <f ca="1">IF(DAY(_xlfn.SINGLE(_1_apr_sv))=1,"",IF(AND(YEAR(_xlfn.SINGLE(_1_apr_sv)+4)=_xlfn.SINGLE(Kalendārais_gads),MONTH(_xlfn.SINGLE(_1_apr_sv)+4)=4),_xlfn.SINGLE(_1_apr_sv)+4,""))</f>
        <v>43559</v>
      </c>
      <c r="O14" s="3">
        <f ca="1">IF(DAY(_xlfn.SINGLE(_1_apr_sv))=1,"",IF(AND(YEAR(_xlfn.SINGLE(_1_apr_sv)+5)=_xlfn.SINGLE(Kalendārais_gads),MONTH(_xlfn.SINGLE(_1_apr_sv)+5)=4),_xlfn.SINGLE(_1_apr_sv)+5,""))</f>
        <v>43560</v>
      </c>
      <c r="P14" s="3">
        <f ca="1">IF(DAY(_xlfn.SINGLE(_1_apr_sv))=1,"",IF(AND(YEAR(_xlfn.SINGLE(_1_apr_sv)+6)=_xlfn.SINGLE(Kalendārais_gads),MONTH(_xlfn.SINGLE(_1_apr_sv)+6)=4),_xlfn.SINGLE(_1_apr_sv)+6,""))</f>
        <v>43561</v>
      </c>
      <c r="Q14" s="3">
        <f ca="1">_xlfn.SINGLE(IF(DAY(_xlfn.SINGLE(_1_apr_sv))=1,IF(AND(YEAR(_xlfn.SINGLE(_1_apr_sv))=_xlfn.SINGLE(Kalendārais_gads),MONTH(_xlfn.SINGLE(_1_apr_sv))=4),_1_apr_sv,""),IF(AND(YEAR(_xlfn.SINGLE(_1_apr_sv)+7)=_xlfn.SINGLE(Kalendārais_gads),MONTH(_xlfn.SINGLE(_1_apr_sv)+7)=4),_xlfn.SINGLE(_1_apr_sv)+7,"")))</f>
        <v>43562</v>
      </c>
      <c r="R14" s="2"/>
      <c r="S14" s="6"/>
      <c r="U14" s="12"/>
      <c r="Z14" s="2"/>
      <c r="AH14" s="2"/>
      <c r="AP14" s="2"/>
    </row>
    <row r="15" spans="1:42" ht="15" customHeight="1" x14ac:dyDescent="0.2">
      <c r="B15" s="2"/>
      <c r="C15" s="3">
        <f ca="1">IF(DAY(_xlfn.SINGLE(_1_mar_sv))=1,IF(AND(YEAR(_xlfn.SINGLE(_1_mar_sv)+1)=_xlfn.SINGLE(Kalendārais_gads),MONTH(_xlfn.SINGLE(_1_mar_sv)+1)=3),_xlfn.SINGLE(_1_mar_sv)+1,""),IF(AND(YEAR(_xlfn.SINGLE(_1_mar_sv)+8)=_xlfn.SINGLE(Kalendārais_gads),MONTH(_xlfn.SINGLE(_1_mar_sv)+8)=3),_xlfn.SINGLE(_1_mar_sv)+8,""))</f>
        <v>43528</v>
      </c>
      <c r="D15" s="3">
        <f ca="1">IF(DAY(_xlfn.SINGLE(_1_mar_sv))=1,IF(AND(YEAR(_xlfn.SINGLE(_1_mar_sv)+2)=_xlfn.SINGLE(Kalendārais_gads),MONTH(_xlfn.SINGLE(_1_mar_sv)+2)=3),_xlfn.SINGLE(_1_mar_sv)+2,""),IF(AND(YEAR(_xlfn.SINGLE(_1_mar_sv)+9)=_xlfn.SINGLE(Kalendārais_gads),MONTH(_xlfn.SINGLE(_1_mar_sv)+9)=3),_xlfn.SINGLE(_1_mar_sv)+9,""))</f>
        <v>43529</v>
      </c>
      <c r="E15" s="3">
        <f ca="1">IF(DAY(_xlfn.SINGLE(_1_mar_sv))=1,IF(AND(YEAR(_xlfn.SINGLE(_1_mar_sv)+3)=_xlfn.SINGLE(Kalendārais_gads),MONTH(_xlfn.SINGLE(_1_mar_sv)+3)=3),_xlfn.SINGLE(_1_mar_sv)+3,""),IF(AND(YEAR(_xlfn.SINGLE(_1_mar_sv)+10)=_xlfn.SINGLE(Kalendārais_gads),MONTH(_xlfn.SINGLE(_1_mar_sv)+10)=3),_xlfn.SINGLE(_1_mar_sv)+10,""))</f>
        <v>43530</v>
      </c>
      <c r="F15" s="3">
        <f ca="1">IF(DAY(_xlfn.SINGLE(_1_mar_sv))=1,IF(AND(YEAR(_xlfn.SINGLE(_1_mar_sv)+4)=_xlfn.SINGLE(Kalendārais_gads),MONTH(_xlfn.SINGLE(_1_mar_sv)+4)=3),_xlfn.SINGLE(_1_mar_sv)+4,""),IF(AND(YEAR(_xlfn.SINGLE(_1_mar_sv)+11)=_xlfn.SINGLE(Kalendārais_gads),MONTH(_xlfn.SINGLE(_1_mar_sv)+11)=3),_xlfn.SINGLE(_1_mar_sv)+11,""))</f>
        <v>43531</v>
      </c>
      <c r="G15" s="3">
        <f ca="1">IF(DAY(_xlfn.SINGLE(_1_mar_sv))=1,IF(AND(YEAR(_xlfn.SINGLE(_1_mar_sv)+5)=_xlfn.SINGLE(Kalendārais_gads),MONTH(_xlfn.SINGLE(_1_mar_sv)+5)=3),_xlfn.SINGLE(_1_mar_sv)+5,""),IF(AND(YEAR(_xlfn.SINGLE(_1_mar_sv)+12)=_xlfn.SINGLE(Kalendārais_gads),MONTH(_xlfn.SINGLE(_1_mar_sv)+12)=3),_xlfn.SINGLE(_1_mar_sv)+12,""))</f>
        <v>43532</v>
      </c>
      <c r="H15" s="3">
        <f ca="1">IF(DAY(_xlfn.SINGLE(_1_mar_sv))=1,IF(AND(YEAR(_xlfn.SINGLE(_1_mar_sv)+6)=_xlfn.SINGLE(Kalendārais_gads),MONTH(_xlfn.SINGLE(_1_mar_sv)+6)=3),_xlfn.SINGLE(_1_mar_sv)+6,""),IF(AND(YEAR(_xlfn.SINGLE(_1_mar_sv)+13)=_xlfn.SINGLE(Kalendārais_gads),MONTH(_xlfn.SINGLE(_1_mar_sv)+13)=3),_xlfn.SINGLE(_1_mar_sv)+13,""))</f>
        <v>43533</v>
      </c>
      <c r="I15" s="3">
        <f ca="1">IF(DAY(_xlfn.SINGLE(_1_mar_sv))=1,IF(AND(YEAR(_xlfn.SINGLE(_1_mar_sv)+7)=_xlfn.SINGLE(Kalendārais_gads),MONTH(_xlfn.SINGLE(_1_mar_sv)+7)=3),_xlfn.SINGLE(_1_mar_sv)+7,""),IF(AND(YEAR(_xlfn.SINGLE(_1_mar_sv)+14)=_xlfn.SINGLE(Kalendārais_gads),MONTH(_xlfn.SINGLE(_1_mar_sv)+14)=3),_xlfn.SINGLE(_1_mar_sv)+14,""))</f>
        <v>43534</v>
      </c>
      <c r="J15" s="21"/>
      <c r="K15" s="3">
        <f ca="1">IF(DAY(_xlfn.SINGLE(_1_apr_sv))=1,IF(AND(YEAR(_xlfn.SINGLE(_1_apr_sv)+1)=_xlfn.SINGLE(Kalendārais_gads),MONTH(_xlfn.SINGLE(_1_apr_sv)+1)=4),_xlfn.SINGLE(_1_apr_sv)+1,""),IF(AND(YEAR(_xlfn.SINGLE(_1_apr_sv)+8)=_xlfn.SINGLE(Kalendārais_gads),MONTH(_xlfn.SINGLE(_1_apr_sv)+8)=4),_xlfn.SINGLE(_1_apr_sv)+8,""))</f>
        <v>43563</v>
      </c>
      <c r="L15" s="3">
        <f ca="1">IF(DAY(_xlfn.SINGLE(_1_apr_sv))=1,IF(AND(YEAR(_xlfn.SINGLE(_1_apr_sv)+2)=_xlfn.SINGLE(Kalendārais_gads),MONTH(_xlfn.SINGLE(_1_apr_sv)+2)=4),_xlfn.SINGLE(_1_apr_sv)+2,""),IF(AND(YEAR(_xlfn.SINGLE(_1_apr_sv)+9)=_xlfn.SINGLE(Kalendārais_gads),MONTH(_xlfn.SINGLE(_1_apr_sv)+9)=4),_xlfn.SINGLE(_1_apr_sv)+9,""))</f>
        <v>43564</v>
      </c>
      <c r="M15" s="3">
        <f ca="1">IF(DAY(_xlfn.SINGLE(_1_apr_sv))=1,IF(AND(YEAR(_xlfn.SINGLE(_1_apr_sv)+3)=_xlfn.SINGLE(Kalendārais_gads),MONTH(_xlfn.SINGLE(_1_apr_sv)+3)=4),_xlfn.SINGLE(_1_apr_sv)+3,""),IF(AND(YEAR(_xlfn.SINGLE(_1_apr_sv)+10)=_xlfn.SINGLE(Kalendārais_gads),MONTH(_xlfn.SINGLE(_1_apr_sv)+10)=4),_xlfn.SINGLE(_1_apr_sv)+10,""))</f>
        <v>43565</v>
      </c>
      <c r="N15" s="3">
        <f ca="1">IF(DAY(_xlfn.SINGLE(_1_apr_sv))=1,IF(AND(YEAR(_xlfn.SINGLE(_1_apr_sv)+4)=_xlfn.SINGLE(Kalendārais_gads),MONTH(_xlfn.SINGLE(_1_apr_sv)+4)=4),_xlfn.SINGLE(_1_apr_sv)+4,""),IF(AND(YEAR(_xlfn.SINGLE(_1_apr_sv)+11)=_xlfn.SINGLE(Kalendārais_gads),MONTH(_xlfn.SINGLE(_1_apr_sv)+11)=4),_xlfn.SINGLE(_1_apr_sv)+11,""))</f>
        <v>43566</v>
      </c>
      <c r="O15" s="3">
        <f ca="1">IF(DAY(_xlfn.SINGLE(_1_apr_sv))=1,IF(AND(YEAR(_xlfn.SINGLE(_1_apr_sv)+5)=_xlfn.SINGLE(Kalendārais_gads),MONTH(_xlfn.SINGLE(_1_apr_sv)+5)=4),_xlfn.SINGLE(_1_apr_sv)+5,""),IF(AND(YEAR(_xlfn.SINGLE(_1_apr_sv)+12)=_xlfn.SINGLE(Kalendārais_gads),MONTH(_xlfn.SINGLE(_1_apr_sv)+12)=4),_xlfn.SINGLE(_1_apr_sv)+12,""))</f>
        <v>43567</v>
      </c>
      <c r="P15" s="3">
        <f ca="1">IF(DAY(_xlfn.SINGLE(_1_apr_sv))=1,IF(AND(YEAR(_xlfn.SINGLE(_1_apr_sv)+6)=_xlfn.SINGLE(Kalendārais_gads),MONTH(_xlfn.SINGLE(_1_apr_sv)+6)=4),_xlfn.SINGLE(_1_apr_sv)+6,""),IF(AND(YEAR(_xlfn.SINGLE(_1_apr_sv)+13)=_xlfn.SINGLE(Kalendārais_gads),MONTH(_xlfn.SINGLE(_1_apr_sv)+13)=4),_xlfn.SINGLE(_1_apr_sv)+13,""))</f>
        <v>43568</v>
      </c>
      <c r="Q15" s="3">
        <f ca="1">IF(DAY(_xlfn.SINGLE(_1_apr_sv))=1,IF(AND(YEAR(_xlfn.SINGLE(_1_apr_sv)+7)=_xlfn.SINGLE(Kalendārais_gads),MONTH(_xlfn.SINGLE(_1_apr_sv)+7)=4),_xlfn.SINGLE(_1_apr_sv)+7,""),IF(AND(YEAR(_xlfn.SINGLE(_1_apr_sv)+14)=_xlfn.SINGLE(Kalendārais_gads),MONTH(_xlfn.SINGLE(_1_apr_sv)+14)=4),_xlfn.SINGLE(_1_apr_sv)+14,""))</f>
        <v>43569</v>
      </c>
      <c r="R15" s="2"/>
      <c r="S15" s="6"/>
      <c r="U15" s="13"/>
      <c r="Z15" s="2"/>
      <c r="AH15" s="2"/>
      <c r="AP15" s="2"/>
    </row>
    <row r="16" spans="1:42" ht="15" customHeight="1" x14ac:dyDescent="0.2">
      <c r="B16" s="2"/>
      <c r="C16" s="3">
        <f ca="1">IF(DAY(_xlfn.SINGLE(_1_mar_sv))=1,IF(AND(YEAR(_xlfn.SINGLE(_1_mar_sv)+8)=_xlfn.SINGLE(Kalendārais_gads),MONTH(_xlfn.SINGLE(_1_mar_sv)+8)=3),_xlfn.SINGLE(_1_mar_sv)+8,""),IF(AND(YEAR(_xlfn.SINGLE(_1_mar_sv)+15)=_xlfn.SINGLE(Kalendārais_gads),MONTH(_xlfn.SINGLE(_1_mar_sv)+15)=3),_xlfn.SINGLE(_1_mar_sv)+15,""))</f>
        <v>43535</v>
      </c>
      <c r="D16" s="3">
        <f ca="1">IF(DAY(_xlfn.SINGLE(_1_mar_sv))=1,IF(AND(YEAR(_xlfn.SINGLE(_1_mar_sv)+9)=_xlfn.SINGLE(Kalendārais_gads),MONTH(_xlfn.SINGLE(_1_mar_sv)+9)=3),_xlfn.SINGLE(_1_mar_sv)+9,""),IF(AND(YEAR(_xlfn.SINGLE(_1_mar_sv)+16)=_xlfn.SINGLE(Kalendārais_gads),MONTH(_xlfn.SINGLE(_1_mar_sv)+16)=3),_xlfn.SINGLE(_1_mar_sv)+16,""))</f>
        <v>43536</v>
      </c>
      <c r="E16" s="3">
        <f ca="1">IF(DAY(_xlfn.SINGLE(_1_mar_sv))=1,IF(AND(YEAR(_xlfn.SINGLE(_1_mar_sv)+10)=_xlfn.SINGLE(Kalendārais_gads),MONTH(_xlfn.SINGLE(_1_mar_sv)+10)=3),_xlfn.SINGLE(_1_mar_sv)+10,""),IF(AND(YEAR(_xlfn.SINGLE(_1_mar_sv)+17)=_xlfn.SINGLE(Kalendārais_gads),MONTH(_xlfn.SINGLE(_1_mar_sv)+17)=3),_xlfn.SINGLE(_1_mar_sv)+17,""))</f>
        <v>43537</v>
      </c>
      <c r="F16" s="3">
        <f ca="1">IF(DAY(_xlfn.SINGLE(_1_mar_sv))=1,IF(AND(YEAR(_xlfn.SINGLE(_1_mar_sv)+11)=_xlfn.SINGLE(Kalendārais_gads),MONTH(_xlfn.SINGLE(_1_mar_sv)+11)=3),_xlfn.SINGLE(_1_mar_sv)+11,""),IF(AND(YEAR(_xlfn.SINGLE(_1_mar_sv)+18)=_xlfn.SINGLE(Kalendārais_gads),MONTH(_xlfn.SINGLE(_1_mar_sv)+18)=3),_xlfn.SINGLE(_1_mar_sv)+18,""))</f>
        <v>43538</v>
      </c>
      <c r="G16" s="3">
        <f ca="1">IF(DAY(_xlfn.SINGLE(_1_mar_sv))=1,IF(AND(YEAR(_xlfn.SINGLE(_1_mar_sv)+12)=_xlfn.SINGLE(Kalendārais_gads),MONTH(_xlfn.SINGLE(_1_mar_sv)+12)=3),_xlfn.SINGLE(_1_mar_sv)+12,""),IF(AND(YEAR(_xlfn.SINGLE(_1_mar_sv)+19)=_xlfn.SINGLE(Kalendārais_gads),MONTH(_xlfn.SINGLE(_1_mar_sv)+19)=3),_xlfn.SINGLE(_1_mar_sv)+19,""))</f>
        <v>43539</v>
      </c>
      <c r="H16" s="3">
        <f ca="1">IF(DAY(_xlfn.SINGLE(_1_mar_sv))=1,IF(AND(YEAR(_xlfn.SINGLE(_1_mar_sv)+13)=_xlfn.SINGLE(Kalendārais_gads),MONTH(_xlfn.SINGLE(_1_mar_sv)+13)=3),_xlfn.SINGLE(_1_mar_sv)+13,""),IF(AND(YEAR(_xlfn.SINGLE(_1_mar_sv)+20)=_xlfn.SINGLE(Kalendārais_gads),MONTH(_xlfn.SINGLE(_1_mar_sv)+20)=3),_xlfn.SINGLE(_1_mar_sv)+20,""))</f>
        <v>43540</v>
      </c>
      <c r="I16" s="3">
        <f ca="1">IF(DAY(_xlfn.SINGLE(_1_mar_sv))=1,IF(AND(YEAR(_xlfn.SINGLE(_1_mar_sv)+14)=_xlfn.SINGLE(Kalendārais_gads),MONTH(_xlfn.SINGLE(_1_mar_sv)+14)=3),_xlfn.SINGLE(_1_mar_sv)+14,""),IF(AND(YEAR(_xlfn.SINGLE(_1_mar_sv)+21)=_xlfn.SINGLE(Kalendārais_gads),MONTH(_xlfn.SINGLE(_1_mar_sv)+21)=3),_xlfn.SINGLE(_1_mar_sv)+21,""))</f>
        <v>43541</v>
      </c>
      <c r="J16" s="21"/>
      <c r="K16" s="3">
        <f ca="1">IF(DAY(_xlfn.SINGLE(_1_apr_sv))=1,IF(AND(YEAR(_xlfn.SINGLE(_1_apr_sv)+8)=_xlfn.SINGLE(Kalendārais_gads),MONTH(_xlfn.SINGLE(_1_apr_sv)+8)=4),_xlfn.SINGLE(_1_apr_sv)+8,""),IF(AND(YEAR(_xlfn.SINGLE(_1_apr_sv)+15)=_xlfn.SINGLE(Kalendārais_gads),MONTH(_xlfn.SINGLE(_1_apr_sv)+15)=4),_xlfn.SINGLE(_1_apr_sv)+15,""))</f>
        <v>43570</v>
      </c>
      <c r="L16" s="3">
        <f ca="1">IF(DAY(_xlfn.SINGLE(_1_apr_sv))=1,IF(AND(YEAR(_xlfn.SINGLE(_1_apr_sv)+9)=_xlfn.SINGLE(Kalendārais_gads),MONTH(_xlfn.SINGLE(_1_apr_sv)+9)=4),_xlfn.SINGLE(_1_apr_sv)+9,""),IF(AND(YEAR(_xlfn.SINGLE(_1_apr_sv)+16)=_xlfn.SINGLE(Kalendārais_gads),MONTH(_xlfn.SINGLE(_1_apr_sv)+16)=4),_xlfn.SINGLE(_1_apr_sv)+16,""))</f>
        <v>43571</v>
      </c>
      <c r="M16" s="3">
        <f ca="1">IF(DAY(_xlfn.SINGLE(_1_apr_sv))=1,IF(AND(YEAR(_xlfn.SINGLE(_1_apr_sv)+10)=_xlfn.SINGLE(Kalendārais_gads),MONTH(_xlfn.SINGLE(_1_apr_sv)+10)=4),_xlfn.SINGLE(_1_apr_sv)+10,""),IF(AND(YEAR(_xlfn.SINGLE(_1_apr_sv)+17)=_xlfn.SINGLE(Kalendārais_gads),MONTH(_xlfn.SINGLE(_1_apr_sv)+17)=4),_xlfn.SINGLE(_1_apr_sv)+17,""))</f>
        <v>43572</v>
      </c>
      <c r="N16" s="3">
        <f ca="1">IF(DAY(_xlfn.SINGLE(_1_apr_sv))=1,IF(AND(YEAR(_xlfn.SINGLE(_1_apr_sv)+11)=_xlfn.SINGLE(Kalendārais_gads),MONTH(_xlfn.SINGLE(_1_apr_sv)+11)=4),_xlfn.SINGLE(_1_apr_sv)+11,""),IF(AND(YEAR(_xlfn.SINGLE(_1_apr_sv)+18)=_xlfn.SINGLE(Kalendārais_gads),MONTH(_xlfn.SINGLE(_1_apr_sv)+18)=4),_xlfn.SINGLE(_1_apr_sv)+18,""))</f>
        <v>43573</v>
      </c>
      <c r="O16" s="3">
        <f ca="1">IF(DAY(_xlfn.SINGLE(_1_apr_sv))=1,IF(AND(YEAR(_xlfn.SINGLE(_1_apr_sv)+12)=_xlfn.SINGLE(Kalendārais_gads),MONTH(_xlfn.SINGLE(_1_apr_sv)+12)=4),_xlfn.SINGLE(_1_apr_sv)+12,""),IF(AND(YEAR(_xlfn.SINGLE(_1_apr_sv)+19)=_xlfn.SINGLE(Kalendārais_gads),MONTH(_xlfn.SINGLE(_1_apr_sv)+19)=4),_xlfn.SINGLE(_1_apr_sv)+19,""))</f>
        <v>43574</v>
      </c>
      <c r="P16" s="3">
        <f ca="1">IF(DAY(_xlfn.SINGLE(_1_apr_sv))=1,IF(AND(YEAR(_xlfn.SINGLE(_1_apr_sv)+13)=_xlfn.SINGLE(Kalendārais_gads),MONTH(_xlfn.SINGLE(_1_apr_sv)+13)=4),_xlfn.SINGLE(_1_apr_sv)+13,""),IF(AND(YEAR(_xlfn.SINGLE(_1_apr_sv)+20)=_xlfn.SINGLE(Kalendārais_gads),MONTH(_xlfn.SINGLE(_1_apr_sv)+20)=4),_xlfn.SINGLE(_1_apr_sv)+20,""))</f>
        <v>43575</v>
      </c>
      <c r="Q16" s="3">
        <f ca="1">IF(DAY(_xlfn.SINGLE(_1_apr_sv))=1,IF(AND(YEAR(_xlfn.SINGLE(_1_apr_sv)+14)=_xlfn.SINGLE(Kalendārais_gads),MONTH(_xlfn.SINGLE(_1_apr_sv)+14)=4),_xlfn.SINGLE(_1_apr_sv)+14,""),IF(AND(YEAR(_xlfn.SINGLE(_1_apr_sv)+21)=_xlfn.SINGLE(Kalendārais_gads),MONTH(_xlfn.SINGLE(_1_apr_sv)+21)=4),_xlfn.SINGLE(_1_apr_sv)+21,""))</f>
        <v>43576</v>
      </c>
      <c r="R16" s="2"/>
      <c r="S16" s="6"/>
      <c r="U16" s="19"/>
      <c r="Z16" s="2"/>
      <c r="AH16" s="2"/>
      <c r="AP16" s="2"/>
    </row>
    <row r="17" spans="1:42" ht="15" customHeight="1" x14ac:dyDescent="0.2">
      <c r="B17" s="2"/>
      <c r="C17" s="3">
        <f ca="1">IF(DAY(_xlfn.SINGLE(_1_mar_sv))=1,IF(AND(YEAR(_xlfn.SINGLE(_1_mar_sv)+15)=_xlfn.SINGLE(Kalendārais_gads),MONTH(_xlfn.SINGLE(_1_mar_sv)+15)=3),_xlfn.SINGLE(_1_mar_sv)+15,""),IF(AND(YEAR(_xlfn.SINGLE(_1_mar_sv)+22)=_xlfn.SINGLE(Kalendārais_gads),MONTH(_xlfn.SINGLE(_1_mar_sv)+22)=3),_xlfn.SINGLE(_1_mar_sv)+22,""))</f>
        <v>43542</v>
      </c>
      <c r="D17" s="3">
        <f ca="1">IF(DAY(_xlfn.SINGLE(_1_mar_sv))=1,IF(AND(YEAR(_xlfn.SINGLE(_1_mar_sv)+16)=_xlfn.SINGLE(Kalendārais_gads),MONTH(_xlfn.SINGLE(_1_mar_sv)+16)=3),_xlfn.SINGLE(_1_mar_sv)+16,""),IF(AND(YEAR(_xlfn.SINGLE(_1_mar_sv)+23)=_xlfn.SINGLE(Kalendārais_gads),MONTH(_xlfn.SINGLE(_1_mar_sv)+23)=3),_xlfn.SINGLE(_1_mar_sv)+23,""))</f>
        <v>43543</v>
      </c>
      <c r="E17" s="3">
        <f ca="1">IF(DAY(_xlfn.SINGLE(_1_mar_sv))=1,IF(AND(YEAR(_xlfn.SINGLE(_1_mar_sv)+17)=_xlfn.SINGLE(Kalendārais_gads),MONTH(_xlfn.SINGLE(_1_mar_sv)+17)=3),_xlfn.SINGLE(_1_mar_sv)+17,""),IF(AND(YEAR(_xlfn.SINGLE(_1_mar_sv)+24)=_xlfn.SINGLE(Kalendārais_gads),MONTH(_xlfn.SINGLE(_1_mar_sv)+24)=3),_xlfn.SINGLE(_1_mar_sv)+24,""))</f>
        <v>43544</v>
      </c>
      <c r="F17" s="3">
        <f ca="1">IF(DAY(_xlfn.SINGLE(_1_mar_sv))=1,IF(AND(YEAR(_xlfn.SINGLE(_1_mar_sv)+18)=_xlfn.SINGLE(Kalendārais_gads),MONTH(_xlfn.SINGLE(_1_mar_sv)+18)=3),_xlfn.SINGLE(_1_mar_sv)+18,""),IF(AND(YEAR(_xlfn.SINGLE(_1_mar_sv)+25)=_xlfn.SINGLE(Kalendārais_gads),MONTH(_xlfn.SINGLE(_1_mar_sv)+25)=3),_xlfn.SINGLE(_1_mar_sv)+25,""))</f>
        <v>43545</v>
      </c>
      <c r="G17" s="3">
        <f ca="1">IF(DAY(_xlfn.SINGLE(_1_mar_sv))=1,IF(AND(YEAR(_xlfn.SINGLE(_1_mar_sv)+19)=_xlfn.SINGLE(Kalendārais_gads),MONTH(_xlfn.SINGLE(_1_mar_sv)+19)=3),_xlfn.SINGLE(_1_mar_sv)+19,""),IF(AND(YEAR(_xlfn.SINGLE(_1_mar_sv)+26)=_xlfn.SINGLE(Kalendārais_gads),MONTH(_xlfn.SINGLE(_1_mar_sv)+26)=3),_xlfn.SINGLE(_1_mar_sv)+26,""))</f>
        <v>43546</v>
      </c>
      <c r="H17" s="3">
        <f ca="1">IF(DAY(_xlfn.SINGLE(_1_mar_sv))=1,IF(AND(YEAR(_xlfn.SINGLE(_1_mar_sv)+20)=_xlfn.SINGLE(Kalendārais_gads),MONTH(_xlfn.SINGLE(_1_mar_sv)+20)=3),_xlfn.SINGLE(_1_mar_sv)+20,""),IF(AND(YEAR(_xlfn.SINGLE(_1_mar_sv)+27)=_xlfn.SINGLE(Kalendārais_gads),MONTH(_xlfn.SINGLE(_1_mar_sv)+27)=3),_xlfn.SINGLE(_1_mar_sv)+27,""))</f>
        <v>43547</v>
      </c>
      <c r="I17" s="3">
        <f ca="1">IF(DAY(_xlfn.SINGLE(_1_mar_sv))=1,IF(AND(YEAR(_xlfn.SINGLE(_1_mar_sv)+21)=_xlfn.SINGLE(Kalendārais_gads),MONTH(_xlfn.SINGLE(_1_mar_sv)+21)=3),_xlfn.SINGLE(_1_mar_sv)+21,""),IF(AND(YEAR(_xlfn.SINGLE(_1_mar_sv)+28)=_xlfn.SINGLE(Kalendārais_gads),MONTH(_xlfn.SINGLE(_1_mar_sv)+28)=3),_xlfn.SINGLE(_1_mar_sv)+28,""))</f>
        <v>43548</v>
      </c>
      <c r="J17" s="21"/>
      <c r="K17" s="3">
        <f ca="1">IF(DAY(_xlfn.SINGLE(_1_apr_sv))=1,IF(AND(YEAR(_xlfn.SINGLE(_1_apr_sv)+15)=_xlfn.SINGLE(Kalendārais_gads),MONTH(_xlfn.SINGLE(_1_apr_sv)+15)=4),_xlfn.SINGLE(_1_apr_sv)+15,""),IF(AND(YEAR(_xlfn.SINGLE(_1_apr_sv)+22)=_xlfn.SINGLE(Kalendārais_gads),MONTH(_xlfn.SINGLE(_1_apr_sv)+22)=4),_xlfn.SINGLE(_1_apr_sv)+22,""))</f>
        <v>43577</v>
      </c>
      <c r="L17" s="3">
        <f ca="1">IF(DAY(_xlfn.SINGLE(_1_apr_sv))=1,IF(AND(YEAR(_xlfn.SINGLE(_1_apr_sv)+16)=_xlfn.SINGLE(Kalendārais_gads),MONTH(_xlfn.SINGLE(_1_apr_sv)+16)=4),_xlfn.SINGLE(_1_apr_sv)+16,""),IF(AND(YEAR(_xlfn.SINGLE(_1_apr_sv)+23)=_xlfn.SINGLE(Kalendārais_gads),MONTH(_xlfn.SINGLE(_1_apr_sv)+23)=4),_xlfn.SINGLE(_1_apr_sv)+23,""))</f>
        <v>43578</v>
      </c>
      <c r="M17" s="3">
        <f ca="1">IF(DAY(_xlfn.SINGLE(_1_apr_sv))=1,IF(AND(YEAR(_xlfn.SINGLE(_1_apr_sv)+17)=_xlfn.SINGLE(Kalendārais_gads),MONTH(_xlfn.SINGLE(_1_apr_sv)+17)=4),_xlfn.SINGLE(_1_apr_sv)+17,""),IF(AND(YEAR(_xlfn.SINGLE(_1_apr_sv)+24)=_xlfn.SINGLE(Kalendārais_gads),MONTH(_xlfn.SINGLE(_1_apr_sv)+24)=4),_xlfn.SINGLE(_1_apr_sv)+24,""))</f>
        <v>43579</v>
      </c>
      <c r="N17" s="3">
        <f ca="1">IF(DAY(_xlfn.SINGLE(_1_apr_sv))=1,IF(AND(YEAR(_xlfn.SINGLE(_1_apr_sv)+18)=_xlfn.SINGLE(Kalendārais_gads),MONTH(_xlfn.SINGLE(_1_apr_sv)+18)=4),_xlfn.SINGLE(_1_apr_sv)+18,""),IF(AND(YEAR(_xlfn.SINGLE(_1_apr_sv)+25)=_xlfn.SINGLE(Kalendārais_gads),MONTH(_xlfn.SINGLE(_1_apr_sv)+25)=4),_xlfn.SINGLE(_1_apr_sv)+25,""))</f>
        <v>43580</v>
      </c>
      <c r="O17" s="3">
        <f ca="1">IF(DAY(_xlfn.SINGLE(_1_apr_sv))=1,IF(AND(YEAR(_xlfn.SINGLE(_1_apr_sv)+19)=_xlfn.SINGLE(Kalendārais_gads),MONTH(_xlfn.SINGLE(_1_apr_sv)+19)=4),_xlfn.SINGLE(_1_apr_sv)+19,""),IF(AND(YEAR(_xlfn.SINGLE(_1_apr_sv)+26)=_xlfn.SINGLE(Kalendārais_gads),MONTH(_xlfn.SINGLE(_1_apr_sv)+26)=4),_xlfn.SINGLE(_1_apr_sv)+26,""))</f>
        <v>43581</v>
      </c>
      <c r="P17" s="3">
        <f ca="1">IF(DAY(_xlfn.SINGLE(_1_apr_sv))=1,IF(AND(YEAR(_xlfn.SINGLE(_1_apr_sv)+20)=_xlfn.SINGLE(Kalendārais_gads),MONTH(_xlfn.SINGLE(_1_apr_sv)+20)=4),_xlfn.SINGLE(_1_apr_sv)+20,""),IF(AND(YEAR(_xlfn.SINGLE(_1_apr_sv)+27)=_xlfn.SINGLE(Kalendārais_gads),MONTH(_xlfn.SINGLE(_1_apr_sv)+27)=4),_xlfn.SINGLE(_1_apr_sv)+27,""))</f>
        <v>43582</v>
      </c>
      <c r="Q17" s="3">
        <f ca="1">IF(DAY(_xlfn.SINGLE(_1_apr_sv))=1,IF(AND(YEAR(_xlfn.SINGLE(_1_apr_sv)+21)=_xlfn.SINGLE(Kalendārais_gads),MONTH(_xlfn.SINGLE(_1_apr_sv)+21)=4),_xlfn.SINGLE(_1_apr_sv)+21,""),IF(AND(YEAR(_xlfn.SINGLE(_1_apr_sv)+28)=_xlfn.SINGLE(Kalendārais_gads),MONTH(_xlfn.SINGLE(_1_apr_sv)+28)=4),_xlfn.SINGLE(_1_apr_sv)+28,""))</f>
        <v>43583</v>
      </c>
      <c r="R17" s="2"/>
      <c r="S17" s="6"/>
      <c r="U17" s="12"/>
      <c r="Z17" s="2"/>
      <c r="AH17" s="2"/>
      <c r="AP17" s="2"/>
    </row>
    <row r="18" spans="1:42" ht="15" customHeight="1" x14ac:dyDescent="0.2">
      <c r="B18" s="2"/>
      <c r="C18" s="3">
        <f ca="1">IF(DAY(_xlfn.SINGLE(_1_mar_sv))=1,IF(AND(YEAR(_xlfn.SINGLE(_1_mar_sv)+22)=_xlfn.SINGLE(Kalendārais_gads),MONTH(_xlfn.SINGLE(_1_mar_sv)+22)=3),_xlfn.SINGLE(_1_mar_sv)+22,""),IF(AND(YEAR(_xlfn.SINGLE(_1_mar_sv)+29)=_xlfn.SINGLE(Kalendārais_gads),MONTH(_xlfn.SINGLE(_1_mar_sv)+29)=3),_xlfn.SINGLE(_1_mar_sv)+29,""))</f>
        <v>43549</v>
      </c>
      <c r="D18" s="3">
        <f ca="1">IF(DAY(_xlfn.SINGLE(_1_mar_sv))=1,IF(AND(YEAR(_xlfn.SINGLE(_1_mar_sv)+23)=_xlfn.SINGLE(Kalendārais_gads),MONTH(_xlfn.SINGLE(_1_mar_sv)+23)=3),_xlfn.SINGLE(_1_mar_sv)+23,""),IF(AND(YEAR(_xlfn.SINGLE(_1_mar_sv)+30)=_xlfn.SINGLE(Kalendārais_gads),MONTH(_xlfn.SINGLE(_1_mar_sv)+30)=3),_xlfn.SINGLE(_1_mar_sv)+30,""))</f>
        <v>43550</v>
      </c>
      <c r="E18" s="3">
        <f ca="1">IF(DAY(_xlfn.SINGLE(_1_mar_sv))=1,IF(AND(YEAR(_xlfn.SINGLE(_1_mar_sv)+24)=_xlfn.SINGLE(Kalendārais_gads),MONTH(_xlfn.SINGLE(_1_mar_sv)+24)=3),_xlfn.SINGLE(_1_mar_sv)+24,""),IF(AND(YEAR(_xlfn.SINGLE(_1_mar_sv)+31)=_xlfn.SINGLE(Kalendārais_gads),MONTH(_xlfn.SINGLE(_1_mar_sv)+31)=3),_xlfn.SINGLE(_1_mar_sv)+31,""))</f>
        <v>43551</v>
      </c>
      <c r="F18" s="3">
        <f ca="1">IF(DAY(_xlfn.SINGLE(_1_mar_sv))=1,IF(AND(YEAR(_xlfn.SINGLE(_1_mar_sv)+25)=_xlfn.SINGLE(Kalendārais_gads),MONTH(_xlfn.SINGLE(_1_mar_sv)+25)=3),_xlfn.SINGLE(_1_mar_sv)+25,""),IF(AND(YEAR(_xlfn.SINGLE(_1_mar_sv)+32)=_xlfn.SINGLE(Kalendārais_gads),MONTH(_xlfn.SINGLE(_1_mar_sv)+32)=3),_xlfn.SINGLE(_1_mar_sv)+32,""))</f>
        <v>43552</v>
      </c>
      <c r="G18" s="3">
        <f ca="1">IF(DAY(_xlfn.SINGLE(_1_mar_sv))=1,IF(AND(YEAR(_xlfn.SINGLE(_1_mar_sv)+26)=_xlfn.SINGLE(Kalendārais_gads),MONTH(_xlfn.SINGLE(_1_mar_sv)+26)=3),_xlfn.SINGLE(_1_mar_sv)+26,""),IF(AND(YEAR(_xlfn.SINGLE(_1_mar_sv)+33)=_xlfn.SINGLE(Kalendārais_gads),MONTH(_xlfn.SINGLE(_1_mar_sv)+33)=3),_xlfn.SINGLE(_1_mar_sv)+33,""))</f>
        <v>43553</v>
      </c>
      <c r="H18" s="3">
        <f ca="1">IF(DAY(_xlfn.SINGLE(_1_mar_sv))=1,IF(AND(YEAR(_xlfn.SINGLE(_1_mar_sv)+27)=_xlfn.SINGLE(Kalendārais_gads),MONTH(_xlfn.SINGLE(_1_mar_sv)+27)=3),_xlfn.SINGLE(_1_mar_sv)+27,""),IF(AND(YEAR(_xlfn.SINGLE(_1_mar_sv)+34)=_xlfn.SINGLE(Kalendārais_gads),MONTH(_xlfn.SINGLE(_1_mar_sv)+34)=3),_xlfn.SINGLE(_1_mar_sv)+34,""))</f>
        <v>43554</v>
      </c>
      <c r="I18" s="3">
        <f ca="1">IF(DAY(_xlfn.SINGLE(_1_mar_sv))=1,IF(AND(YEAR(_xlfn.SINGLE(_1_mar_sv)+28)=_xlfn.SINGLE(Kalendārais_gads),MONTH(_xlfn.SINGLE(_1_mar_sv)+28)=3),_xlfn.SINGLE(_1_mar_sv)+28,""),IF(AND(YEAR(_xlfn.SINGLE(_1_mar_sv)+35)=_xlfn.SINGLE(Kalendārais_gads),MONTH(_xlfn.SINGLE(_1_mar_sv)+35)=3),_xlfn.SINGLE(_1_mar_sv)+35,""))</f>
        <v>43555</v>
      </c>
      <c r="J18" s="21"/>
      <c r="K18" s="3">
        <f ca="1">IF(DAY(_xlfn.SINGLE(_1_apr_sv))=1,IF(AND(YEAR(_xlfn.SINGLE(_1_apr_sv)+22)=_xlfn.SINGLE(Kalendārais_gads),MONTH(_xlfn.SINGLE(_1_apr_sv)+22)=4),_xlfn.SINGLE(_1_apr_sv)+22,""),IF(AND(YEAR(_xlfn.SINGLE(_1_apr_sv)+29)=_xlfn.SINGLE(Kalendārais_gads),MONTH(_xlfn.SINGLE(_1_apr_sv)+29)=4),_xlfn.SINGLE(_1_apr_sv)+29,""))</f>
        <v>43584</v>
      </c>
      <c r="L18" s="3">
        <f ca="1">IF(DAY(_xlfn.SINGLE(_1_apr_sv))=1,IF(AND(YEAR(_xlfn.SINGLE(_1_apr_sv)+23)=_xlfn.SINGLE(Kalendārais_gads),MONTH(_xlfn.SINGLE(_1_apr_sv)+23)=4),_xlfn.SINGLE(_1_apr_sv)+23,""),IF(AND(YEAR(_xlfn.SINGLE(_1_apr_sv)+30)=_xlfn.SINGLE(Kalendārais_gads),MONTH(_xlfn.SINGLE(_1_apr_sv)+30)=4),_xlfn.SINGLE(_1_apr_sv)+30,""))</f>
        <v>43585</v>
      </c>
      <c r="M18" s="3" t="str">
        <f ca="1">IF(DAY(_xlfn.SINGLE(_1_apr_sv))=1,IF(AND(YEAR(_xlfn.SINGLE(_1_apr_sv)+24)=_xlfn.SINGLE(Kalendārais_gads),MONTH(_xlfn.SINGLE(_1_apr_sv)+24)=4),_xlfn.SINGLE(_1_apr_sv)+24,""),IF(AND(YEAR(_xlfn.SINGLE(_1_apr_sv)+31)=_xlfn.SINGLE(Kalendārais_gads),MONTH(_xlfn.SINGLE(_1_apr_sv)+31)=4),_xlfn.SINGLE(_1_apr_sv)+31,""))</f>
        <v/>
      </c>
      <c r="N18" s="3" t="str">
        <f ca="1">IF(DAY(_xlfn.SINGLE(_1_apr_sv))=1,IF(AND(YEAR(_xlfn.SINGLE(_1_apr_sv)+25)=_xlfn.SINGLE(Kalendārais_gads),MONTH(_xlfn.SINGLE(_1_apr_sv)+25)=4),_xlfn.SINGLE(_1_apr_sv)+25,""),IF(AND(YEAR(_xlfn.SINGLE(_1_apr_sv)+32)=_xlfn.SINGLE(Kalendārais_gads),MONTH(_xlfn.SINGLE(_1_apr_sv)+32)=4),_xlfn.SINGLE(_1_apr_sv)+32,""))</f>
        <v/>
      </c>
      <c r="O18" s="3" t="str">
        <f ca="1">IF(DAY(_xlfn.SINGLE(_1_apr_sv))=1,IF(AND(YEAR(_xlfn.SINGLE(_1_apr_sv)+26)=_xlfn.SINGLE(Kalendārais_gads),MONTH(_xlfn.SINGLE(_1_apr_sv)+26)=4),_xlfn.SINGLE(_1_apr_sv)+26,""),IF(AND(YEAR(_xlfn.SINGLE(_1_apr_sv)+33)=_xlfn.SINGLE(Kalendārais_gads),MONTH(_xlfn.SINGLE(_1_apr_sv)+33)=4),_xlfn.SINGLE(_1_apr_sv)+33,""))</f>
        <v/>
      </c>
      <c r="P18" s="3" t="str">
        <f ca="1">IF(DAY(_xlfn.SINGLE(_1_apr_sv))=1,IF(AND(YEAR(_xlfn.SINGLE(_1_apr_sv)+27)=_xlfn.SINGLE(Kalendārais_gads),MONTH(_xlfn.SINGLE(_1_apr_sv)+27)=4),_xlfn.SINGLE(_1_apr_sv)+27,""),IF(AND(YEAR(_xlfn.SINGLE(_1_apr_sv)+34)=_xlfn.SINGLE(Kalendārais_gads),MONTH(_xlfn.SINGLE(_1_apr_sv)+34)=4),_xlfn.SINGLE(_1_apr_sv)+34,""))</f>
        <v/>
      </c>
      <c r="Q18" s="3" t="str">
        <f ca="1">IF(DAY(_xlfn.SINGLE(_1_apr_sv))=1,IF(AND(YEAR(_xlfn.SINGLE(_1_apr_sv)+28)=_xlfn.SINGLE(Kalendārais_gads),MONTH(_xlfn.SINGLE(_1_apr_sv)+28)=4),_xlfn.SINGLE(_1_apr_sv)+28,""),IF(AND(YEAR(_xlfn.SINGLE(_1_apr_sv)+35)=_xlfn.SINGLE(Kalendārais_gads),MONTH(_xlfn.SINGLE(_1_apr_sv)+35)=4),_xlfn.SINGLE(_1_apr_sv)+35,""))</f>
        <v/>
      </c>
      <c r="R18" s="2"/>
      <c r="S18" s="6"/>
      <c r="U18" s="13"/>
      <c r="Z18" s="2"/>
      <c r="AH18" s="2"/>
      <c r="AP18" s="2"/>
    </row>
    <row r="19" spans="1:42" ht="15" customHeight="1" x14ac:dyDescent="0.2">
      <c r="B19" s="2"/>
      <c r="C19" s="3" t="str">
        <f ca="1">IF(DAY(_xlfn.SINGLE(_1_mar_sv))=1,IF(AND(YEAR(_xlfn.SINGLE(_1_mar_sv)+29)=_xlfn.SINGLE(Kalendārais_gads),MONTH(_xlfn.SINGLE(_1_mar_sv)+29)=3),_xlfn.SINGLE(_1_mar_sv)+29,""),IF(AND(YEAR(_xlfn.SINGLE(_1_mar_sv)+36)=_xlfn.SINGLE(Kalendārais_gads),MONTH(_xlfn.SINGLE(_1_mar_sv)+36)=3),_xlfn.SINGLE(_1_mar_sv)+36,""))</f>
        <v/>
      </c>
      <c r="D19" s="3" t="str">
        <f ca="1">IF(DAY(_xlfn.SINGLE(_1_mar_sv))=1,IF(AND(YEAR(_xlfn.SINGLE(_1_mar_sv)+30)=_xlfn.SINGLE(Kalendārais_gads),MONTH(_xlfn.SINGLE(_1_mar_sv)+30)=3),_xlfn.SINGLE(_1_mar_sv)+30,""),IF(AND(YEAR(_xlfn.SINGLE(_1_mar_sv)+37)=_xlfn.SINGLE(Kalendārais_gads),MONTH(_xlfn.SINGLE(_1_mar_sv)+37)=3),_xlfn.SINGLE(_1_mar_sv)+37,""))</f>
        <v/>
      </c>
      <c r="E19" s="3" t="str">
        <f ca="1">IF(DAY(_xlfn.SINGLE(_1_mar_sv))=1,IF(AND(YEAR(_xlfn.SINGLE(_1_mar_sv)+31)=_xlfn.SINGLE(Kalendārais_gads),MONTH(_xlfn.SINGLE(_1_mar_sv)+31)=3),_xlfn.SINGLE(_1_mar_sv)+31,""),IF(AND(YEAR(_xlfn.SINGLE(_1_mar_sv)+38)=_xlfn.SINGLE(Kalendārais_gads),MONTH(_xlfn.SINGLE(_1_mar_sv)+38)=3),_xlfn.SINGLE(_1_mar_sv)+38,""))</f>
        <v/>
      </c>
      <c r="F19" s="3" t="str">
        <f ca="1">IF(DAY(_xlfn.SINGLE(_1_mar_sv))=1,IF(AND(YEAR(_xlfn.SINGLE(_1_mar_sv)+32)=_xlfn.SINGLE(Kalendārais_gads),MONTH(_xlfn.SINGLE(_1_mar_sv)+32)=3),_xlfn.SINGLE(_1_mar_sv)+32,""),IF(AND(YEAR(_xlfn.SINGLE(_1_mar_sv)+39)=_xlfn.SINGLE(Kalendārais_gads),MONTH(_xlfn.SINGLE(_1_mar_sv)+39)=3),_xlfn.SINGLE(_1_mar_sv)+39,""))</f>
        <v/>
      </c>
      <c r="G19" s="3" t="str">
        <f ca="1">IF(DAY(_xlfn.SINGLE(_1_mar_sv))=1,IF(AND(YEAR(_xlfn.SINGLE(_1_mar_sv)+33)=_xlfn.SINGLE(Kalendārais_gads),MONTH(_xlfn.SINGLE(_1_mar_sv)+33)=3),_xlfn.SINGLE(_1_mar_sv)+33,""),IF(AND(YEAR(_xlfn.SINGLE(_1_mar_sv)+40)=_xlfn.SINGLE(Kalendārais_gads),MONTH(_xlfn.SINGLE(_1_mar_sv)+40)=3),_xlfn.SINGLE(_1_mar_sv)+40,""))</f>
        <v/>
      </c>
      <c r="H19" s="3" t="str">
        <f ca="1">IF(DAY(_xlfn.SINGLE(_1_mar_sv))=1,IF(AND(YEAR(_xlfn.SINGLE(_1_mar_sv)+34)=_xlfn.SINGLE(Kalendārais_gads),MONTH(_xlfn.SINGLE(_1_mar_sv)+34)=3),_xlfn.SINGLE(_1_mar_sv)+34,""),IF(AND(YEAR(_xlfn.SINGLE(_1_mar_sv)+41)=_xlfn.SINGLE(Kalendārais_gads),MONTH(_xlfn.SINGLE(_1_mar_sv)+41)=3),_xlfn.SINGLE(_1_mar_sv)+41,""))</f>
        <v/>
      </c>
      <c r="I19" s="3" t="str">
        <f ca="1">IF(DAY(_xlfn.SINGLE(_1_mar_sv))=1,IF(AND(YEAR(_xlfn.SINGLE(_1_mar_sv)+35)=_xlfn.SINGLE(Kalendārais_gads),MONTH(_xlfn.SINGLE(_1_mar_sv)+35)=3),_xlfn.SINGLE(_1_mar_sv)+35,""),IF(AND(YEAR(_xlfn.SINGLE(_1_mar_sv)+42)=_xlfn.SINGLE(Kalendārais_gads),MONTH(_xlfn.SINGLE(_1_mar_sv)+42)=3),_xlfn.SINGLE(_1_mar_sv)+42,""))</f>
        <v/>
      </c>
      <c r="J19" s="21"/>
      <c r="K19" s="3" t="str">
        <f ca="1">IF(DAY(_xlfn.SINGLE(_1_apr_sv))=1,IF(AND(YEAR(_xlfn.SINGLE(_1_apr_sv)+29)=_xlfn.SINGLE(Kalendārais_gads),MONTH(_xlfn.SINGLE(_1_apr_sv)+29)=4),_xlfn.SINGLE(_1_apr_sv)+29,""),IF(AND(YEAR(_xlfn.SINGLE(_1_apr_sv)+36)=_xlfn.SINGLE(Kalendārais_gads),MONTH(_xlfn.SINGLE(_1_apr_sv)+36)=4),_xlfn.SINGLE(_1_apr_sv)+36,""))</f>
        <v/>
      </c>
      <c r="L19" s="3" t="str">
        <f ca="1">IF(DAY(_xlfn.SINGLE(_1_apr_sv))=1,IF(AND(YEAR(_xlfn.SINGLE(_1_apr_sv)+30)=_xlfn.SINGLE(Kalendārais_gads),MONTH(_xlfn.SINGLE(_1_apr_sv)+30)=4),_xlfn.SINGLE(_1_apr_sv)+30,""),IF(AND(YEAR(_xlfn.SINGLE(_1_apr_sv)+37)=_xlfn.SINGLE(Kalendārais_gads),MONTH(_xlfn.SINGLE(_1_apr_sv)+37)=4),_xlfn.SINGLE(_1_apr_sv)+37,""))</f>
        <v/>
      </c>
      <c r="M19" s="3" t="str">
        <f ca="1">IF(DAY(_xlfn.SINGLE(_1_apr_sv))=1,IF(AND(YEAR(_xlfn.SINGLE(_1_apr_sv)+31)=_xlfn.SINGLE(Kalendārais_gads),MONTH(_xlfn.SINGLE(_1_apr_sv)+31)=4),_xlfn.SINGLE(_1_apr_sv)+31,""),IF(AND(YEAR(_xlfn.SINGLE(_1_apr_sv)+38)=_xlfn.SINGLE(Kalendārais_gads),MONTH(_xlfn.SINGLE(_1_apr_sv)+38)=4),_xlfn.SINGLE(_1_apr_sv)+38,""))</f>
        <v/>
      </c>
      <c r="N19" s="3" t="str">
        <f ca="1">IF(DAY(_xlfn.SINGLE(_1_apr_sv))=1,IF(AND(YEAR(_xlfn.SINGLE(_1_apr_sv)+32)=_xlfn.SINGLE(Kalendārais_gads),MONTH(_xlfn.SINGLE(_1_apr_sv)+32)=4),_xlfn.SINGLE(_1_apr_sv)+32,""),IF(AND(YEAR(_xlfn.SINGLE(_1_apr_sv)+39)=_xlfn.SINGLE(Kalendārais_gads),MONTH(_xlfn.SINGLE(_1_apr_sv)+39)=4),_xlfn.SINGLE(_1_apr_sv)+39,""))</f>
        <v/>
      </c>
      <c r="O19" s="3" t="str">
        <f ca="1">IF(DAY(_xlfn.SINGLE(_1_apr_sv))=1,IF(AND(YEAR(_xlfn.SINGLE(_1_apr_sv)+33)=_xlfn.SINGLE(Kalendārais_gads),MONTH(_xlfn.SINGLE(_1_apr_sv)+33)=4),_xlfn.SINGLE(_1_apr_sv)+33,""),IF(AND(YEAR(_xlfn.SINGLE(_1_apr_sv)+40)=_xlfn.SINGLE(Kalendārais_gads),MONTH(_xlfn.SINGLE(_1_apr_sv)+40)=4),_xlfn.SINGLE(_1_apr_sv)+40,""))</f>
        <v/>
      </c>
      <c r="P19" s="3" t="str">
        <f ca="1">IF(DAY(_xlfn.SINGLE(_1_apr_sv))=1,IF(AND(YEAR(_xlfn.SINGLE(_1_apr_sv)+34)=_xlfn.SINGLE(Kalendārais_gads),MONTH(_xlfn.SINGLE(_1_apr_sv)+34)=4),_xlfn.SINGLE(_1_apr_sv)+34,""),IF(AND(YEAR(_xlfn.SINGLE(_1_apr_sv)+41)=_xlfn.SINGLE(Kalendārais_gads),MONTH(_xlfn.SINGLE(_1_apr_sv)+41)=4),_xlfn.SINGLE(_1_apr_sv)+41,""))</f>
        <v/>
      </c>
      <c r="Q19" s="3" t="str">
        <f ca="1">IF(DAY(_xlfn.SINGLE(_1_apr_sv))=1,IF(AND(YEAR(_xlfn.SINGLE(_1_apr_sv)+35)=_xlfn.SINGLE(Kalendārais_gads),MONTH(_xlfn.SINGLE(_1_apr_sv)+35)=4),_xlfn.SINGLE(_1_apr_sv)+35,""),IF(AND(YEAR(_xlfn.SINGLE(_1_apr_sv)+42)=_xlfn.SINGLE(Kalendārais_gads),MONTH(_xlfn.SINGLE(_1_apr_sv)+42)=4),_xlfn.SINGLE(_1_apr_sv)+42,""))</f>
        <v/>
      </c>
      <c r="R19" s="2"/>
      <c r="S19" s="6"/>
      <c r="U19" s="19"/>
      <c r="Z19" s="2"/>
      <c r="AH19" s="2"/>
      <c r="AP19" s="2"/>
    </row>
    <row r="20" spans="1:42" ht="15" customHeight="1" x14ac:dyDescent="0.2">
      <c r="B20" s="2"/>
      <c r="J20" s="21"/>
      <c r="R20" s="2"/>
      <c r="S20" s="6"/>
      <c r="U20" s="12"/>
      <c r="Z20" s="2"/>
      <c r="AH20" s="2"/>
      <c r="AP20" s="2"/>
    </row>
    <row r="21" spans="1:42" s="23" customFormat="1" ht="15" customHeight="1" x14ac:dyDescent="0.25">
      <c r="A21" s="1"/>
      <c r="B21" s="2"/>
      <c r="C21" s="5" t="s">
        <v>3</v>
      </c>
      <c r="D21" s="4"/>
      <c r="E21" s="4"/>
      <c r="F21" s="4"/>
      <c r="G21" s="4"/>
      <c r="H21" s="4"/>
      <c r="I21" s="4"/>
      <c r="J21" s="21"/>
      <c r="K21" s="5" t="s">
        <v>13</v>
      </c>
      <c r="L21" s="4"/>
      <c r="M21" s="4"/>
      <c r="N21" s="4"/>
      <c r="O21" s="4"/>
      <c r="P21" s="4"/>
      <c r="Q21" s="4"/>
      <c r="R21" s="2"/>
      <c r="S21" s="38"/>
      <c r="T21"/>
      <c r="U21" s="13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</row>
    <row r="22" spans="1:42" ht="15" customHeight="1" x14ac:dyDescent="0.2">
      <c r="B22" s="2"/>
      <c r="C22" s="29" t="s">
        <v>1</v>
      </c>
      <c r="D22" s="36" t="s">
        <v>7</v>
      </c>
      <c r="E22" s="29" t="s">
        <v>9</v>
      </c>
      <c r="F22" s="29" t="s">
        <v>8</v>
      </c>
      <c r="G22" s="36" t="s">
        <v>1</v>
      </c>
      <c r="H22" s="29" t="s">
        <v>10</v>
      </c>
      <c r="I22" s="29" t="s">
        <v>10</v>
      </c>
      <c r="J22" s="22"/>
      <c r="K22" s="30" t="s">
        <v>1</v>
      </c>
      <c r="L22" s="36" t="s">
        <v>7</v>
      </c>
      <c r="M22" s="30" t="s">
        <v>9</v>
      </c>
      <c r="N22" s="30" t="s">
        <v>8</v>
      </c>
      <c r="O22" s="36" t="s">
        <v>1</v>
      </c>
      <c r="P22" s="30" t="s">
        <v>10</v>
      </c>
      <c r="Q22" s="30" t="s">
        <v>10</v>
      </c>
      <c r="R22" s="2"/>
      <c r="S22" s="6"/>
      <c r="U22" s="19"/>
      <c r="Z22" s="2"/>
      <c r="AH22" s="2"/>
      <c r="AP22" s="2"/>
    </row>
    <row r="23" spans="1:42" ht="15" customHeight="1" x14ac:dyDescent="0.25">
      <c r="B23" s="2"/>
      <c r="C23" s="3" t="str">
        <f ca="1">IF(DAY(_xlfn.SINGLE(_1_mai_sv))=1,"",IF(AND(YEAR(_xlfn.SINGLE(_1_mai_sv)+1)=_xlfn.SINGLE(Kalendārais_gads),MONTH(_xlfn.SINGLE(_1_mai_sv)+1)=5),_xlfn.SINGLE(_1_mai_sv)+1,""))</f>
        <v/>
      </c>
      <c r="D23" s="3" t="str">
        <f ca="1">IF(DAY(_xlfn.SINGLE(_1_mai_sv))=1,"",IF(AND(YEAR(_xlfn.SINGLE(_1_mai_sv)+2)=_xlfn.SINGLE(Kalendārais_gads),MONTH(_xlfn.SINGLE(_1_mai_sv)+2)=5),_xlfn.SINGLE(_1_mai_sv)+2,""))</f>
        <v/>
      </c>
      <c r="E23" s="3">
        <f ca="1">IF(DAY(_xlfn.SINGLE(_1_mai_sv))=1,"",IF(AND(YEAR(_xlfn.SINGLE(_1_mai_sv)+3)=_xlfn.SINGLE(Kalendārais_gads),MONTH(_xlfn.SINGLE(_1_mai_sv)+3)=5),_xlfn.SINGLE(_1_mai_sv)+3,""))</f>
        <v>43586</v>
      </c>
      <c r="F23" s="3">
        <f ca="1">IF(DAY(_xlfn.SINGLE(_1_mai_sv))=1,"",IF(AND(YEAR(_xlfn.SINGLE(_1_mai_sv)+4)=_xlfn.SINGLE(Kalendārais_gads),MONTH(_xlfn.SINGLE(_1_mai_sv)+4)=5),_xlfn.SINGLE(_1_mai_sv)+4,""))</f>
        <v>43587</v>
      </c>
      <c r="G23" s="3">
        <f ca="1">IF(DAY(_xlfn.SINGLE(_1_mai_sv))=1,"",IF(AND(YEAR(_xlfn.SINGLE(_1_mai_sv)+5)=_xlfn.SINGLE(Kalendārais_gads),MONTH(_xlfn.SINGLE(_1_mai_sv)+5)=5),_xlfn.SINGLE(_1_mai_sv)+5,""))</f>
        <v>43588</v>
      </c>
      <c r="H23" s="3">
        <f ca="1">IF(DAY(_xlfn.SINGLE(_1_mai_sv))=1,"",IF(AND(YEAR(_xlfn.SINGLE(_1_mai_sv)+6)=_xlfn.SINGLE(Kalendārais_gads),MONTH(_xlfn.SINGLE(_1_mai_sv)+6)=5),_xlfn.SINGLE(_1_mai_sv)+6,""))</f>
        <v>43589</v>
      </c>
      <c r="I23" s="3">
        <f ca="1">_xlfn.SINGLE(IF(DAY(_xlfn.SINGLE(_1_mai_sv))=1,IF(AND(YEAR(_xlfn.SINGLE(_1_mai_sv))=_xlfn.SINGLE(Kalendārais_gads),MONTH(_xlfn.SINGLE(_1_mai_sv))=5),_1_mai_sv,""),IF(AND(YEAR(_xlfn.SINGLE(_1_mai_sv)+7)=_xlfn.SINGLE(Kalendārais_gads),MONTH(_xlfn.SINGLE(_1_mai_sv)+7)=5),_xlfn.SINGLE(_1_mai_sv)+7,"")))</f>
        <v>43590</v>
      </c>
      <c r="J23" s="20"/>
      <c r="K23" s="3" t="str">
        <f ca="1">IF(DAY(_xlfn.SINGLE(_1_jūn_sv))=1,"",IF(AND(YEAR(_xlfn.SINGLE(_1_jūn_sv)+1)=_xlfn.SINGLE(Kalendārais_gads),MONTH(_xlfn.SINGLE(_1_jūn_sv)+1)=6),_xlfn.SINGLE(_1_jūn_sv)+1,""))</f>
        <v/>
      </c>
      <c r="L23" s="3" t="str">
        <f ca="1">IF(DAY(_xlfn.SINGLE(_1_jūn_sv))=1,"",IF(AND(YEAR(_xlfn.SINGLE(_1_jūn_sv)+2)=_xlfn.SINGLE(Kalendārais_gads),MONTH(_xlfn.SINGLE(_1_jūn_sv)+2)=6),_xlfn.SINGLE(_1_jūn_sv)+2,""))</f>
        <v/>
      </c>
      <c r="M23" s="3" t="str">
        <f ca="1">IF(DAY(_xlfn.SINGLE(_1_jūn_sv))=1,"",IF(AND(YEAR(_xlfn.SINGLE(_1_jūn_sv)+3)=_xlfn.SINGLE(Kalendārais_gads),MONTH(_xlfn.SINGLE(_1_jūn_sv)+3)=6),_xlfn.SINGLE(_1_jūn_sv)+3,""))</f>
        <v/>
      </c>
      <c r="N23" s="3" t="str">
        <f ca="1">IF(DAY(_xlfn.SINGLE(_1_jūn_sv))=1,"",IF(AND(YEAR(_xlfn.SINGLE(_1_jūn_sv)+4)=_xlfn.SINGLE(Kalendārais_gads),MONTH(_xlfn.SINGLE(_1_jūn_sv)+4)=6),_xlfn.SINGLE(_1_jūn_sv)+4,""))</f>
        <v/>
      </c>
      <c r="O23" s="3" t="str">
        <f ca="1">IF(DAY(_xlfn.SINGLE(_1_jūn_sv))=1,"",IF(AND(YEAR(_xlfn.SINGLE(_1_jūn_sv)+5)=_xlfn.SINGLE(Kalendārais_gads),MONTH(_xlfn.SINGLE(_1_jūn_sv)+5)=6),_xlfn.SINGLE(_1_jūn_sv)+5,""))</f>
        <v/>
      </c>
      <c r="P23" s="3">
        <f ca="1">IF(DAY(_xlfn.SINGLE(_1_jūn_sv))=1,"",IF(AND(YEAR(_xlfn.SINGLE(_1_jūn_sv)+6)=_xlfn.SINGLE(Kalendārais_gads),MONTH(_xlfn.SINGLE(_1_jūn_sv)+6)=6),_xlfn.SINGLE(_1_jūn_sv)+6,""))</f>
        <v>43617</v>
      </c>
      <c r="Q23" s="3">
        <f ca="1">_xlfn.SINGLE(IF(DAY(_xlfn.SINGLE(_1_jūn_sv))=1,IF(AND(YEAR(_xlfn.SINGLE(_1_jūn_sv))=_xlfn.SINGLE(Kalendārais_gads),MONTH(_xlfn.SINGLE(_1_jūn_sv))=6),_1_jūn_sv,""),IF(AND(YEAR(_xlfn.SINGLE(_1_jūn_sv)+7)=_xlfn.SINGLE(Kalendārais_gads),MONTH(_xlfn.SINGLE(_1_jūn_sv)+7)=6),_xlfn.SINGLE(_1_jūn_sv)+7,"")))</f>
        <v>43618</v>
      </c>
      <c r="R23" s="2"/>
      <c r="S23" s="6"/>
      <c r="U23" s="12"/>
      <c r="Z23" s="2"/>
      <c r="AH23" s="2"/>
      <c r="AP23" s="2"/>
    </row>
    <row r="24" spans="1:42" ht="15" customHeight="1" x14ac:dyDescent="0.2">
      <c r="B24" s="2"/>
      <c r="C24" s="3">
        <f ca="1">IF(DAY(_xlfn.SINGLE(_1_mai_sv))=1,IF(AND(YEAR(_xlfn.SINGLE(_1_mai_sv)+1)=_xlfn.SINGLE(Kalendārais_gads),MONTH(_xlfn.SINGLE(_1_mai_sv)+1)=5),_xlfn.SINGLE(_1_mai_sv)+1,""),IF(AND(YEAR(_xlfn.SINGLE(_1_mai_sv)+8)=_xlfn.SINGLE(Kalendārais_gads),MONTH(_xlfn.SINGLE(_1_mai_sv)+8)=5),_xlfn.SINGLE(_1_mai_sv)+8,""))</f>
        <v>43591</v>
      </c>
      <c r="D24" s="3">
        <f ca="1">IF(DAY(_xlfn.SINGLE(_1_mai_sv))=1,IF(AND(YEAR(_xlfn.SINGLE(_1_mai_sv)+2)=_xlfn.SINGLE(Kalendārais_gads),MONTH(_xlfn.SINGLE(_1_mai_sv)+2)=5),_xlfn.SINGLE(_1_mai_sv)+2,""),IF(AND(YEAR(_xlfn.SINGLE(_1_mai_sv)+9)=_xlfn.SINGLE(Kalendārais_gads),MONTH(_xlfn.SINGLE(_1_mai_sv)+9)=5),_xlfn.SINGLE(_1_mai_sv)+9,""))</f>
        <v>43592</v>
      </c>
      <c r="E24" s="3">
        <f ca="1">IF(DAY(_xlfn.SINGLE(_1_mai_sv))=1,IF(AND(YEAR(_xlfn.SINGLE(_1_mai_sv)+3)=_xlfn.SINGLE(Kalendārais_gads),MONTH(_xlfn.SINGLE(_1_mai_sv)+3)=5),_xlfn.SINGLE(_1_mai_sv)+3,""),IF(AND(YEAR(_xlfn.SINGLE(_1_mai_sv)+10)=_xlfn.SINGLE(Kalendārais_gads),MONTH(_xlfn.SINGLE(_1_mai_sv)+10)=5),_xlfn.SINGLE(_1_mai_sv)+10,""))</f>
        <v>43593</v>
      </c>
      <c r="F24" s="3">
        <f ca="1">IF(DAY(_xlfn.SINGLE(_1_mai_sv))=1,IF(AND(YEAR(_xlfn.SINGLE(_1_mai_sv)+4)=_xlfn.SINGLE(Kalendārais_gads),MONTH(_xlfn.SINGLE(_1_mai_sv)+4)=5),_xlfn.SINGLE(_1_mai_sv)+4,""),IF(AND(YEAR(_xlfn.SINGLE(_1_mai_sv)+11)=_xlfn.SINGLE(Kalendārais_gads),MONTH(_xlfn.SINGLE(_1_mai_sv)+11)=5),_xlfn.SINGLE(_1_mai_sv)+11,""))</f>
        <v>43594</v>
      </c>
      <c r="G24" s="3">
        <f ca="1">IF(DAY(_xlfn.SINGLE(_1_mai_sv))=1,IF(AND(YEAR(_xlfn.SINGLE(_1_mai_sv)+5)=_xlfn.SINGLE(Kalendārais_gads),MONTH(_xlfn.SINGLE(_1_mai_sv)+5)=5),_xlfn.SINGLE(_1_mai_sv)+5,""),IF(AND(YEAR(_xlfn.SINGLE(_1_mai_sv)+12)=_xlfn.SINGLE(Kalendārais_gads),MONTH(_xlfn.SINGLE(_1_mai_sv)+12)=5),_xlfn.SINGLE(_1_mai_sv)+12,""))</f>
        <v>43595</v>
      </c>
      <c r="H24" s="3">
        <f ca="1">IF(DAY(_xlfn.SINGLE(_1_mai_sv))=1,IF(AND(YEAR(_xlfn.SINGLE(_1_mai_sv)+6)=_xlfn.SINGLE(Kalendārais_gads),MONTH(_xlfn.SINGLE(_1_mai_sv)+6)=5),_xlfn.SINGLE(_1_mai_sv)+6,""),IF(AND(YEAR(_xlfn.SINGLE(_1_mai_sv)+13)=_xlfn.SINGLE(Kalendārais_gads),MONTH(_xlfn.SINGLE(_1_mai_sv)+13)=5),_xlfn.SINGLE(_1_mai_sv)+13,""))</f>
        <v>43596</v>
      </c>
      <c r="I24" s="3">
        <f ca="1">IF(DAY(_xlfn.SINGLE(_1_mai_sv))=1,IF(AND(YEAR(_xlfn.SINGLE(_1_mai_sv)+7)=_xlfn.SINGLE(Kalendārais_gads),MONTH(_xlfn.SINGLE(_1_mai_sv)+7)=5),_xlfn.SINGLE(_1_mai_sv)+7,""),IF(AND(YEAR(_xlfn.SINGLE(_1_mai_sv)+14)=_xlfn.SINGLE(Kalendārais_gads),MONTH(_xlfn.SINGLE(_1_mai_sv)+14)=5),_xlfn.SINGLE(_1_mai_sv)+14,""))</f>
        <v>43597</v>
      </c>
      <c r="J24" s="21"/>
      <c r="K24" s="3">
        <f ca="1">IF(DAY(_xlfn.SINGLE(_1_jūn_sv))=1,IF(AND(YEAR(_xlfn.SINGLE(_1_jūn_sv)+1)=_xlfn.SINGLE(Kalendārais_gads),MONTH(_xlfn.SINGLE(_1_jūn_sv)+1)=6),_xlfn.SINGLE(_1_jūn_sv)+1,""),IF(AND(YEAR(_xlfn.SINGLE(_1_jūn_sv)+8)=_xlfn.SINGLE(Kalendārais_gads),MONTH(_xlfn.SINGLE(_1_jūn_sv)+8)=6),_xlfn.SINGLE(_1_jūn_sv)+8,""))</f>
        <v>43619</v>
      </c>
      <c r="L24" s="3">
        <f ca="1">IF(DAY(_xlfn.SINGLE(_1_jūn_sv))=1,IF(AND(YEAR(_xlfn.SINGLE(_1_jūn_sv)+2)=_xlfn.SINGLE(Kalendārais_gads),MONTH(_xlfn.SINGLE(_1_jūn_sv)+2)=6),_xlfn.SINGLE(_1_jūn_sv)+2,""),IF(AND(YEAR(_xlfn.SINGLE(_1_jūn_sv)+9)=_xlfn.SINGLE(Kalendārais_gads),MONTH(_xlfn.SINGLE(_1_jūn_sv)+9)=6),_xlfn.SINGLE(_1_jūn_sv)+9,""))</f>
        <v>43620</v>
      </c>
      <c r="M24" s="3">
        <f ca="1">IF(DAY(_xlfn.SINGLE(_1_jūn_sv))=1,IF(AND(YEAR(_xlfn.SINGLE(_1_jūn_sv)+3)=_xlfn.SINGLE(Kalendārais_gads),MONTH(_xlfn.SINGLE(_1_jūn_sv)+3)=6),_xlfn.SINGLE(_1_jūn_sv)+3,""),IF(AND(YEAR(_xlfn.SINGLE(_1_jūn_sv)+10)=_xlfn.SINGLE(Kalendārais_gads),MONTH(_xlfn.SINGLE(_1_jūn_sv)+10)=6),_xlfn.SINGLE(_1_jūn_sv)+10,""))</f>
        <v>43621</v>
      </c>
      <c r="N24" s="3">
        <f ca="1">IF(DAY(_xlfn.SINGLE(_1_jūn_sv))=1,IF(AND(YEAR(_xlfn.SINGLE(_1_jūn_sv)+4)=_xlfn.SINGLE(Kalendārais_gads),MONTH(_xlfn.SINGLE(_1_jūn_sv)+4)=6),_xlfn.SINGLE(_1_jūn_sv)+4,""),IF(AND(YEAR(_xlfn.SINGLE(_1_jūn_sv)+11)=_xlfn.SINGLE(Kalendārais_gads),MONTH(_xlfn.SINGLE(_1_jūn_sv)+11)=6),_xlfn.SINGLE(_1_jūn_sv)+11,""))</f>
        <v>43622</v>
      </c>
      <c r="O24" s="3">
        <f ca="1">IF(DAY(_xlfn.SINGLE(_1_jūn_sv))=1,IF(AND(YEAR(_xlfn.SINGLE(_1_jūn_sv)+5)=_xlfn.SINGLE(Kalendārais_gads),MONTH(_xlfn.SINGLE(_1_jūn_sv)+5)=6),_xlfn.SINGLE(_1_jūn_sv)+5,""),IF(AND(YEAR(_xlfn.SINGLE(_1_jūn_sv)+12)=_xlfn.SINGLE(Kalendārais_gads),MONTH(_xlfn.SINGLE(_1_jūn_sv)+12)=6),_xlfn.SINGLE(_1_jūn_sv)+12,""))</f>
        <v>43623</v>
      </c>
      <c r="P24" s="3">
        <f ca="1">IF(DAY(_xlfn.SINGLE(_1_jūn_sv))=1,IF(AND(YEAR(_xlfn.SINGLE(_1_jūn_sv)+6)=_xlfn.SINGLE(Kalendārais_gads),MONTH(_xlfn.SINGLE(_1_jūn_sv)+6)=6),_xlfn.SINGLE(_1_jūn_sv)+6,""),IF(AND(YEAR(_xlfn.SINGLE(_1_jūn_sv)+13)=_xlfn.SINGLE(Kalendārais_gads),MONTH(_xlfn.SINGLE(_1_jūn_sv)+13)=6),_xlfn.SINGLE(_1_jūn_sv)+13,""))</f>
        <v>43624</v>
      </c>
      <c r="Q24" s="3">
        <f ca="1">IF(DAY(_xlfn.SINGLE(_1_jūn_sv))=1,IF(AND(YEAR(_xlfn.SINGLE(_1_jūn_sv)+7)=_xlfn.SINGLE(Kalendārais_gads),MONTH(_xlfn.SINGLE(_1_jūn_sv)+7)=6),_xlfn.SINGLE(_1_jūn_sv)+7,""),IF(AND(YEAR(_xlfn.SINGLE(_1_jūn_sv)+14)=_xlfn.SINGLE(Kalendārais_gads),MONTH(_xlfn.SINGLE(_1_jūn_sv)+14)=6),_xlfn.SINGLE(_1_jūn_sv)+14,""))</f>
        <v>43625</v>
      </c>
      <c r="R24" s="2"/>
      <c r="S24" s="6"/>
      <c r="U24" s="13"/>
      <c r="Z24" s="2"/>
      <c r="AH24" s="2"/>
      <c r="AP24" s="2"/>
    </row>
    <row r="25" spans="1:42" ht="15" customHeight="1" x14ac:dyDescent="0.2">
      <c r="B25" s="2"/>
      <c r="C25" s="3">
        <f ca="1">IF(DAY(_xlfn.SINGLE(_1_mai_sv))=1,IF(AND(YEAR(_xlfn.SINGLE(_1_mai_sv)+8)=_xlfn.SINGLE(Kalendārais_gads),MONTH(_xlfn.SINGLE(_1_mai_sv)+8)=5),_xlfn.SINGLE(_1_mai_sv)+8,""),IF(AND(YEAR(_xlfn.SINGLE(_1_mai_sv)+15)=_xlfn.SINGLE(Kalendārais_gads),MONTH(_xlfn.SINGLE(_1_mai_sv)+15)=5),_xlfn.SINGLE(_1_mai_sv)+15,""))</f>
        <v>43598</v>
      </c>
      <c r="D25" s="3">
        <f ca="1">IF(DAY(_xlfn.SINGLE(_1_mai_sv))=1,IF(AND(YEAR(_xlfn.SINGLE(_1_mai_sv)+9)=_xlfn.SINGLE(Kalendārais_gads),MONTH(_xlfn.SINGLE(_1_mai_sv)+9)=5),_xlfn.SINGLE(_1_mai_sv)+9,""),IF(AND(YEAR(_xlfn.SINGLE(_1_mai_sv)+16)=_xlfn.SINGLE(Kalendārais_gads),MONTH(_xlfn.SINGLE(_1_mai_sv)+16)=5),_xlfn.SINGLE(_1_mai_sv)+16,""))</f>
        <v>43599</v>
      </c>
      <c r="E25" s="3">
        <f ca="1">IF(DAY(_xlfn.SINGLE(_1_mai_sv))=1,IF(AND(YEAR(_xlfn.SINGLE(_1_mai_sv)+10)=_xlfn.SINGLE(Kalendārais_gads),MONTH(_xlfn.SINGLE(_1_mai_sv)+10)=5),_xlfn.SINGLE(_1_mai_sv)+10,""),IF(AND(YEAR(_xlfn.SINGLE(_1_mai_sv)+17)=_xlfn.SINGLE(Kalendārais_gads),MONTH(_xlfn.SINGLE(_1_mai_sv)+17)=5),_xlfn.SINGLE(_1_mai_sv)+17,""))</f>
        <v>43600</v>
      </c>
      <c r="F25" s="3">
        <f ca="1">IF(DAY(_xlfn.SINGLE(_1_mai_sv))=1,IF(AND(YEAR(_xlfn.SINGLE(_1_mai_sv)+11)=_xlfn.SINGLE(Kalendārais_gads),MONTH(_xlfn.SINGLE(_1_mai_sv)+11)=5),_xlfn.SINGLE(_1_mai_sv)+11,""),IF(AND(YEAR(_xlfn.SINGLE(_1_mai_sv)+18)=_xlfn.SINGLE(Kalendārais_gads),MONTH(_xlfn.SINGLE(_1_mai_sv)+18)=5),_xlfn.SINGLE(_1_mai_sv)+18,""))</f>
        <v>43601</v>
      </c>
      <c r="G25" s="3">
        <f ca="1">IF(DAY(_xlfn.SINGLE(_1_mai_sv))=1,IF(AND(YEAR(_xlfn.SINGLE(_1_mai_sv)+12)=_xlfn.SINGLE(Kalendārais_gads),MONTH(_xlfn.SINGLE(_1_mai_sv)+12)=5),_xlfn.SINGLE(_1_mai_sv)+12,""),IF(AND(YEAR(_xlfn.SINGLE(_1_mai_sv)+19)=_xlfn.SINGLE(Kalendārais_gads),MONTH(_xlfn.SINGLE(_1_mai_sv)+19)=5),_xlfn.SINGLE(_1_mai_sv)+19,""))</f>
        <v>43602</v>
      </c>
      <c r="H25" s="3">
        <f ca="1">IF(DAY(_xlfn.SINGLE(_1_mai_sv))=1,IF(AND(YEAR(_xlfn.SINGLE(_1_mai_sv)+13)=_xlfn.SINGLE(Kalendārais_gads),MONTH(_xlfn.SINGLE(_1_mai_sv)+13)=5),_xlfn.SINGLE(_1_mai_sv)+13,""),IF(AND(YEAR(_xlfn.SINGLE(_1_mai_sv)+20)=_xlfn.SINGLE(Kalendārais_gads),MONTH(_xlfn.SINGLE(_1_mai_sv)+20)=5),_xlfn.SINGLE(_1_mai_sv)+20,""))</f>
        <v>43603</v>
      </c>
      <c r="I25" s="3">
        <f ca="1">IF(DAY(_xlfn.SINGLE(_1_mai_sv))=1,IF(AND(YEAR(_xlfn.SINGLE(_1_mai_sv)+14)=_xlfn.SINGLE(Kalendārais_gads),MONTH(_xlfn.SINGLE(_1_mai_sv)+14)=5),_xlfn.SINGLE(_1_mai_sv)+14,""),IF(AND(YEAR(_xlfn.SINGLE(_1_mai_sv)+21)=_xlfn.SINGLE(Kalendārais_gads),MONTH(_xlfn.SINGLE(_1_mai_sv)+21)=5),_xlfn.SINGLE(_1_mai_sv)+21,""))</f>
        <v>43604</v>
      </c>
      <c r="J25" s="21"/>
      <c r="K25" s="3">
        <f ca="1">IF(DAY(_xlfn.SINGLE(_1_jūn_sv))=1,IF(AND(YEAR(_xlfn.SINGLE(_1_jūn_sv)+8)=_xlfn.SINGLE(Kalendārais_gads),MONTH(_xlfn.SINGLE(_1_jūn_sv)+8)=6),_xlfn.SINGLE(_1_jūn_sv)+8,""),IF(AND(YEAR(_xlfn.SINGLE(_1_jūn_sv)+15)=_xlfn.SINGLE(Kalendārais_gads),MONTH(_xlfn.SINGLE(_1_jūn_sv)+15)=6),_xlfn.SINGLE(_1_jūn_sv)+15,""))</f>
        <v>43626</v>
      </c>
      <c r="L25" s="3">
        <f ca="1">IF(DAY(_xlfn.SINGLE(_1_jūn_sv))=1,IF(AND(YEAR(_xlfn.SINGLE(_1_jūn_sv)+9)=_xlfn.SINGLE(Kalendārais_gads),MONTH(_xlfn.SINGLE(_1_jūn_sv)+9)=6),_xlfn.SINGLE(_1_jūn_sv)+9,""),IF(AND(YEAR(_xlfn.SINGLE(_1_jūn_sv)+16)=_xlfn.SINGLE(Kalendārais_gads),MONTH(_xlfn.SINGLE(_1_jūn_sv)+16)=6),_xlfn.SINGLE(_1_jūn_sv)+16,""))</f>
        <v>43627</v>
      </c>
      <c r="M25" s="3">
        <f ca="1">IF(DAY(_xlfn.SINGLE(_1_jūn_sv))=1,IF(AND(YEAR(_xlfn.SINGLE(_1_jūn_sv)+10)=_xlfn.SINGLE(Kalendārais_gads),MONTH(_xlfn.SINGLE(_1_jūn_sv)+10)=6),_xlfn.SINGLE(_1_jūn_sv)+10,""),IF(AND(YEAR(_xlfn.SINGLE(_1_jūn_sv)+17)=_xlfn.SINGLE(Kalendārais_gads),MONTH(_xlfn.SINGLE(_1_jūn_sv)+17)=6),_xlfn.SINGLE(_1_jūn_sv)+17,""))</f>
        <v>43628</v>
      </c>
      <c r="N25" s="3">
        <f ca="1">IF(DAY(_xlfn.SINGLE(_1_jūn_sv))=1,IF(AND(YEAR(_xlfn.SINGLE(_1_jūn_sv)+11)=_xlfn.SINGLE(Kalendārais_gads),MONTH(_xlfn.SINGLE(_1_jūn_sv)+11)=6),_xlfn.SINGLE(_1_jūn_sv)+11,""),IF(AND(YEAR(_xlfn.SINGLE(_1_jūn_sv)+18)=_xlfn.SINGLE(Kalendārais_gads),MONTH(_xlfn.SINGLE(_1_jūn_sv)+18)=6),_xlfn.SINGLE(_1_jūn_sv)+18,""))</f>
        <v>43629</v>
      </c>
      <c r="O25" s="3">
        <f ca="1">IF(DAY(_xlfn.SINGLE(_1_jūn_sv))=1,IF(AND(YEAR(_xlfn.SINGLE(_1_jūn_sv)+12)=_xlfn.SINGLE(Kalendārais_gads),MONTH(_xlfn.SINGLE(_1_jūn_sv)+12)=6),_xlfn.SINGLE(_1_jūn_sv)+12,""),IF(AND(YEAR(_xlfn.SINGLE(_1_jūn_sv)+19)=_xlfn.SINGLE(Kalendārais_gads),MONTH(_xlfn.SINGLE(_1_jūn_sv)+19)=6),_xlfn.SINGLE(_1_jūn_sv)+19,""))</f>
        <v>43630</v>
      </c>
      <c r="P25" s="3">
        <f ca="1">IF(DAY(_xlfn.SINGLE(_1_jūn_sv))=1,IF(AND(YEAR(_xlfn.SINGLE(_1_jūn_sv)+13)=_xlfn.SINGLE(Kalendārais_gads),MONTH(_xlfn.SINGLE(_1_jūn_sv)+13)=6),_xlfn.SINGLE(_1_jūn_sv)+13,""),IF(AND(YEAR(_xlfn.SINGLE(_1_jūn_sv)+20)=_xlfn.SINGLE(Kalendārais_gads),MONTH(_xlfn.SINGLE(_1_jūn_sv)+20)=6),_xlfn.SINGLE(_1_jūn_sv)+20,""))</f>
        <v>43631</v>
      </c>
      <c r="Q25" s="3">
        <f ca="1">IF(DAY(_xlfn.SINGLE(_1_jūn_sv))=1,IF(AND(YEAR(_xlfn.SINGLE(_1_jūn_sv)+14)=_xlfn.SINGLE(Kalendārais_gads),MONTH(_xlfn.SINGLE(_1_jūn_sv)+14)=6),_xlfn.SINGLE(_1_jūn_sv)+14,""),IF(AND(YEAR(_xlfn.SINGLE(_1_jūn_sv)+21)=_xlfn.SINGLE(Kalendārais_gads),MONTH(_xlfn.SINGLE(_1_jūn_sv)+21)=6),_xlfn.SINGLE(_1_jūn_sv)+21,""))</f>
        <v>43632</v>
      </c>
      <c r="R25" s="2"/>
      <c r="S25" s="6"/>
      <c r="U25" s="19"/>
      <c r="Z25" s="2"/>
      <c r="AH25" s="2"/>
      <c r="AP25" s="2"/>
    </row>
    <row r="26" spans="1:42" ht="15" customHeight="1" x14ac:dyDescent="0.2">
      <c r="B26" s="2"/>
      <c r="C26" s="3">
        <f ca="1">IF(DAY(_xlfn.SINGLE(_1_mai_sv))=1,IF(AND(YEAR(_xlfn.SINGLE(_1_mai_sv)+15)=_xlfn.SINGLE(Kalendārais_gads),MONTH(_xlfn.SINGLE(_1_mai_sv)+15)=5),_xlfn.SINGLE(_1_mai_sv)+15,""),IF(AND(YEAR(_xlfn.SINGLE(_1_mai_sv)+22)=_xlfn.SINGLE(Kalendārais_gads),MONTH(_xlfn.SINGLE(_1_mai_sv)+22)=5),_xlfn.SINGLE(_1_mai_sv)+22,""))</f>
        <v>43605</v>
      </c>
      <c r="D26" s="3">
        <f ca="1">IF(DAY(_xlfn.SINGLE(_1_mai_sv))=1,IF(AND(YEAR(_xlfn.SINGLE(_1_mai_sv)+16)=_xlfn.SINGLE(Kalendārais_gads),MONTH(_xlfn.SINGLE(_1_mai_sv)+16)=5),_xlfn.SINGLE(_1_mai_sv)+16,""),IF(AND(YEAR(_xlfn.SINGLE(_1_mai_sv)+23)=_xlfn.SINGLE(Kalendārais_gads),MONTH(_xlfn.SINGLE(_1_mai_sv)+23)=5),_xlfn.SINGLE(_1_mai_sv)+23,""))</f>
        <v>43606</v>
      </c>
      <c r="E26" s="3">
        <f ca="1">IF(DAY(_xlfn.SINGLE(_1_mai_sv))=1,IF(AND(YEAR(_xlfn.SINGLE(_1_mai_sv)+17)=_xlfn.SINGLE(Kalendārais_gads),MONTH(_xlfn.SINGLE(_1_mai_sv)+17)=5),_xlfn.SINGLE(_1_mai_sv)+17,""),IF(AND(YEAR(_xlfn.SINGLE(_1_mai_sv)+24)=_xlfn.SINGLE(Kalendārais_gads),MONTH(_xlfn.SINGLE(_1_mai_sv)+24)=5),_xlfn.SINGLE(_1_mai_sv)+24,""))</f>
        <v>43607</v>
      </c>
      <c r="F26" s="3">
        <f ca="1">IF(DAY(_xlfn.SINGLE(_1_mai_sv))=1,IF(AND(YEAR(_xlfn.SINGLE(_1_mai_sv)+18)=_xlfn.SINGLE(Kalendārais_gads),MONTH(_xlfn.SINGLE(_1_mai_sv)+18)=5),_xlfn.SINGLE(_1_mai_sv)+18,""),IF(AND(YEAR(_xlfn.SINGLE(_1_mai_sv)+25)=_xlfn.SINGLE(Kalendārais_gads),MONTH(_xlfn.SINGLE(_1_mai_sv)+25)=5),_xlfn.SINGLE(_1_mai_sv)+25,""))</f>
        <v>43608</v>
      </c>
      <c r="G26" s="3">
        <f ca="1">IF(DAY(_xlfn.SINGLE(_1_mai_sv))=1,IF(AND(YEAR(_xlfn.SINGLE(_1_mai_sv)+19)=_xlfn.SINGLE(Kalendārais_gads),MONTH(_xlfn.SINGLE(_1_mai_sv)+19)=5),_xlfn.SINGLE(_1_mai_sv)+19,""),IF(AND(YEAR(_xlfn.SINGLE(_1_mai_sv)+26)=_xlfn.SINGLE(Kalendārais_gads),MONTH(_xlfn.SINGLE(_1_mai_sv)+26)=5),_xlfn.SINGLE(_1_mai_sv)+26,""))</f>
        <v>43609</v>
      </c>
      <c r="H26" s="3">
        <f ca="1">IF(DAY(_xlfn.SINGLE(_1_mai_sv))=1,IF(AND(YEAR(_xlfn.SINGLE(_1_mai_sv)+20)=_xlfn.SINGLE(Kalendārais_gads),MONTH(_xlfn.SINGLE(_1_mai_sv)+20)=5),_xlfn.SINGLE(_1_mai_sv)+20,""),IF(AND(YEAR(_xlfn.SINGLE(_1_mai_sv)+27)=_xlfn.SINGLE(Kalendārais_gads),MONTH(_xlfn.SINGLE(_1_mai_sv)+27)=5),_xlfn.SINGLE(_1_mai_sv)+27,""))</f>
        <v>43610</v>
      </c>
      <c r="I26" s="3">
        <f ca="1">IF(DAY(_xlfn.SINGLE(_1_mai_sv))=1,IF(AND(YEAR(_xlfn.SINGLE(_1_mai_sv)+21)=_xlfn.SINGLE(Kalendārais_gads),MONTH(_xlfn.SINGLE(_1_mai_sv)+21)=5),_xlfn.SINGLE(_1_mai_sv)+21,""),IF(AND(YEAR(_xlfn.SINGLE(_1_mai_sv)+28)=_xlfn.SINGLE(Kalendārais_gads),MONTH(_xlfn.SINGLE(_1_mai_sv)+28)=5),_xlfn.SINGLE(_1_mai_sv)+28,""))</f>
        <v>43611</v>
      </c>
      <c r="J26" s="21"/>
      <c r="K26" s="3">
        <f ca="1">IF(DAY(_xlfn.SINGLE(_1_jūn_sv))=1,IF(AND(YEAR(_xlfn.SINGLE(_1_jūn_sv)+15)=_xlfn.SINGLE(Kalendārais_gads),MONTH(_xlfn.SINGLE(_1_jūn_sv)+15)=6),_xlfn.SINGLE(_1_jūn_sv)+15,""),IF(AND(YEAR(_xlfn.SINGLE(_1_jūn_sv)+22)=_xlfn.SINGLE(Kalendārais_gads),MONTH(_xlfn.SINGLE(_1_jūn_sv)+22)=6),_xlfn.SINGLE(_1_jūn_sv)+22,""))</f>
        <v>43633</v>
      </c>
      <c r="L26" s="3">
        <f ca="1">IF(DAY(_xlfn.SINGLE(_1_jūn_sv))=1,IF(AND(YEAR(_xlfn.SINGLE(_1_jūn_sv)+16)=_xlfn.SINGLE(Kalendārais_gads),MONTH(_xlfn.SINGLE(_1_jūn_sv)+16)=6),_xlfn.SINGLE(_1_jūn_sv)+16,""),IF(AND(YEAR(_xlfn.SINGLE(_1_jūn_sv)+23)=_xlfn.SINGLE(Kalendārais_gads),MONTH(_xlfn.SINGLE(_1_jūn_sv)+23)=6),_xlfn.SINGLE(_1_jūn_sv)+23,""))</f>
        <v>43634</v>
      </c>
      <c r="M26" s="3">
        <f ca="1">IF(DAY(_xlfn.SINGLE(_1_jūn_sv))=1,IF(AND(YEAR(_xlfn.SINGLE(_1_jūn_sv)+17)=_xlfn.SINGLE(Kalendārais_gads),MONTH(_xlfn.SINGLE(_1_jūn_sv)+17)=6),_xlfn.SINGLE(_1_jūn_sv)+17,""),IF(AND(YEAR(_xlfn.SINGLE(_1_jūn_sv)+24)=_xlfn.SINGLE(Kalendārais_gads),MONTH(_xlfn.SINGLE(_1_jūn_sv)+24)=6),_xlfn.SINGLE(_1_jūn_sv)+24,""))</f>
        <v>43635</v>
      </c>
      <c r="N26" s="3">
        <f ca="1">IF(DAY(_xlfn.SINGLE(_1_jūn_sv))=1,IF(AND(YEAR(_xlfn.SINGLE(_1_jūn_sv)+18)=_xlfn.SINGLE(Kalendārais_gads),MONTH(_xlfn.SINGLE(_1_jūn_sv)+18)=6),_xlfn.SINGLE(_1_jūn_sv)+18,""),IF(AND(YEAR(_xlfn.SINGLE(_1_jūn_sv)+25)=_xlfn.SINGLE(Kalendārais_gads),MONTH(_xlfn.SINGLE(_1_jūn_sv)+25)=6),_xlfn.SINGLE(_1_jūn_sv)+25,""))</f>
        <v>43636</v>
      </c>
      <c r="O26" s="3">
        <f ca="1">IF(DAY(_xlfn.SINGLE(_1_jūn_sv))=1,IF(AND(YEAR(_xlfn.SINGLE(_1_jūn_sv)+19)=_xlfn.SINGLE(Kalendārais_gads),MONTH(_xlfn.SINGLE(_1_jūn_sv)+19)=6),_xlfn.SINGLE(_1_jūn_sv)+19,""),IF(AND(YEAR(_xlfn.SINGLE(_1_jūn_sv)+26)=_xlfn.SINGLE(Kalendārais_gads),MONTH(_xlfn.SINGLE(_1_jūn_sv)+26)=6),_xlfn.SINGLE(_1_jūn_sv)+26,""))</f>
        <v>43637</v>
      </c>
      <c r="P26" s="3">
        <f ca="1">IF(DAY(_xlfn.SINGLE(_1_jūn_sv))=1,IF(AND(YEAR(_xlfn.SINGLE(_1_jūn_sv)+20)=_xlfn.SINGLE(Kalendārais_gads),MONTH(_xlfn.SINGLE(_1_jūn_sv)+20)=6),_xlfn.SINGLE(_1_jūn_sv)+20,""),IF(AND(YEAR(_xlfn.SINGLE(_1_jūn_sv)+27)=_xlfn.SINGLE(Kalendārais_gads),MONTH(_xlfn.SINGLE(_1_jūn_sv)+27)=6),_xlfn.SINGLE(_1_jūn_sv)+27,""))</f>
        <v>43638</v>
      </c>
      <c r="Q26" s="3">
        <f ca="1">IF(DAY(_xlfn.SINGLE(_1_jūn_sv))=1,IF(AND(YEAR(_xlfn.SINGLE(_1_jūn_sv)+21)=_xlfn.SINGLE(Kalendārais_gads),MONTH(_xlfn.SINGLE(_1_jūn_sv)+21)=6),_xlfn.SINGLE(_1_jūn_sv)+21,""),IF(AND(YEAR(_xlfn.SINGLE(_1_jūn_sv)+28)=_xlfn.SINGLE(Kalendārais_gads),MONTH(_xlfn.SINGLE(_1_jūn_sv)+28)=6),_xlfn.SINGLE(_1_jūn_sv)+28,""))</f>
        <v>43639</v>
      </c>
      <c r="R26" s="2"/>
      <c r="S26" s="6"/>
      <c r="U26" s="12"/>
      <c r="Z26" s="2"/>
      <c r="AH26" s="2"/>
      <c r="AP26" s="2"/>
    </row>
    <row r="27" spans="1:42" ht="15" customHeight="1" x14ac:dyDescent="0.2">
      <c r="B27" s="2"/>
      <c r="C27" s="3">
        <f ca="1">IF(DAY(_xlfn.SINGLE(_1_mai_sv))=1,IF(AND(YEAR(_xlfn.SINGLE(_1_mai_sv)+22)=_xlfn.SINGLE(Kalendārais_gads),MONTH(_xlfn.SINGLE(_1_mai_sv)+22)=5),_xlfn.SINGLE(_1_mai_sv)+22,""),IF(AND(YEAR(_xlfn.SINGLE(_1_mai_sv)+29)=_xlfn.SINGLE(Kalendārais_gads),MONTH(_xlfn.SINGLE(_1_mai_sv)+29)=5),_xlfn.SINGLE(_1_mai_sv)+29,""))</f>
        <v>43612</v>
      </c>
      <c r="D27" s="3">
        <f ca="1">IF(DAY(_xlfn.SINGLE(_1_mai_sv))=1,IF(AND(YEAR(_xlfn.SINGLE(_1_mai_sv)+23)=_xlfn.SINGLE(Kalendārais_gads),MONTH(_xlfn.SINGLE(_1_mai_sv)+23)=5),_xlfn.SINGLE(_1_mai_sv)+23,""),IF(AND(YEAR(_xlfn.SINGLE(_1_mai_sv)+30)=_xlfn.SINGLE(Kalendārais_gads),MONTH(_xlfn.SINGLE(_1_mai_sv)+30)=5),_xlfn.SINGLE(_1_mai_sv)+30,""))</f>
        <v>43613</v>
      </c>
      <c r="E27" s="3">
        <f ca="1">IF(DAY(_xlfn.SINGLE(_1_mai_sv))=1,IF(AND(YEAR(_xlfn.SINGLE(_1_mai_sv)+24)=_xlfn.SINGLE(Kalendārais_gads),MONTH(_xlfn.SINGLE(_1_mai_sv)+24)=5),_xlfn.SINGLE(_1_mai_sv)+24,""),IF(AND(YEAR(_xlfn.SINGLE(_1_mai_sv)+31)=_xlfn.SINGLE(Kalendārais_gads),MONTH(_xlfn.SINGLE(_1_mai_sv)+31)=5),_xlfn.SINGLE(_1_mai_sv)+31,""))</f>
        <v>43614</v>
      </c>
      <c r="F27" s="3">
        <f ca="1">IF(DAY(_xlfn.SINGLE(_1_mai_sv))=1,IF(AND(YEAR(_xlfn.SINGLE(_1_mai_sv)+25)=_xlfn.SINGLE(Kalendārais_gads),MONTH(_xlfn.SINGLE(_1_mai_sv)+25)=5),_xlfn.SINGLE(_1_mai_sv)+25,""),IF(AND(YEAR(_xlfn.SINGLE(_1_mai_sv)+32)=_xlfn.SINGLE(Kalendārais_gads),MONTH(_xlfn.SINGLE(_1_mai_sv)+32)=5),_xlfn.SINGLE(_1_mai_sv)+32,""))</f>
        <v>43615</v>
      </c>
      <c r="G27" s="3">
        <f ca="1">IF(DAY(_xlfn.SINGLE(_1_mai_sv))=1,IF(AND(YEAR(_xlfn.SINGLE(_1_mai_sv)+26)=_xlfn.SINGLE(Kalendārais_gads),MONTH(_xlfn.SINGLE(_1_mai_sv)+26)=5),_xlfn.SINGLE(_1_mai_sv)+26,""),IF(AND(YEAR(_xlfn.SINGLE(_1_mai_sv)+33)=_xlfn.SINGLE(Kalendārais_gads),MONTH(_xlfn.SINGLE(_1_mai_sv)+33)=5),_xlfn.SINGLE(_1_mai_sv)+33,""))</f>
        <v>43616</v>
      </c>
      <c r="H27" s="3" t="str">
        <f ca="1">IF(DAY(_xlfn.SINGLE(_1_mai_sv))=1,IF(AND(YEAR(_xlfn.SINGLE(_1_mai_sv)+27)=_xlfn.SINGLE(Kalendārais_gads),MONTH(_xlfn.SINGLE(_1_mai_sv)+27)=5),_xlfn.SINGLE(_1_mai_sv)+27,""),IF(AND(YEAR(_xlfn.SINGLE(_1_mai_sv)+34)=_xlfn.SINGLE(Kalendārais_gads),MONTH(_xlfn.SINGLE(_1_mai_sv)+34)=5),_xlfn.SINGLE(_1_mai_sv)+34,""))</f>
        <v/>
      </c>
      <c r="I27" s="3" t="str">
        <f ca="1">IF(DAY(_xlfn.SINGLE(_1_mai_sv))=1,IF(AND(YEAR(_xlfn.SINGLE(_1_mai_sv)+28)=_xlfn.SINGLE(Kalendārais_gads),MONTH(_xlfn.SINGLE(_1_mai_sv)+28)=5),_xlfn.SINGLE(_1_mai_sv)+28,""),IF(AND(YEAR(_xlfn.SINGLE(_1_mai_sv)+35)=_xlfn.SINGLE(Kalendārais_gads),MONTH(_xlfn.SINGLE(_1_mai_sv)+35)=5),_xlfn.SINGLE(_1_mai_sv)+35,""))</f>
        <v/>
      </c>
      <c r="J27" s="21"/>
      <c r="K27" s="3">
        <f ca="1">IF(DAY(_xlfn.SINGLE(_1_jūn_sv))=1,IF(AND(YEAR(_xlfn.SINGLE(_1_jūn_sv)+22)=_xlfn.SINGLE(Kalendārais_gads),MONTH(_xlfn.SINGLE(_1_jūn_sv)+22)=6),_xlfn.SINGLE(_1_jūn_sv)+22,""),IF(AND(YEAR(_xlfn.SINGLE(_1_jūn_sv)+29)=_xlfn.SINGLE(Kalendārais_gads),MONTH(_xlfn.SINGLE(_1_jūn_sv)+29)=6),_xlfn.SINGLE(_1_jūn_sv)+29,""))</f>
        <v>43640</v>
      </c>
      <c r="L27" s="3">
        <f ca="1">IF(DAY(_xlfn.SINGLE(_1_jūn_sv))=1,IF(AND(YEAR(_xlfn.SINGLE(_1_jūn_sv)+23)=_xlfn.SINGLE(Kalendārais_gads),MONTH(_xlfn.SINGLE(_1_jūn_sv)+23)=6),_xlfn.SINGLE(_1_jūn_sv)+23,""),IF(AND(YEAR(_xlfn.SINGLE(_1_jūn_sv)+30)=_xlfn.SINGLE(Kalendārais_gads),MONTH(_xlfn.SINGLE(_1_jūn_sv)+30)=6),_xlfn.SINGLE(_1_jūn_sv)+30,""))</f>
        <v>43641</v>
      </c>
      <c r="M27" s="3">
        <f ca="1">IF(DAY(_xlfn.SINGLE(_1_jūn_sv))=1,IF(AND(YEAR(_xlfn.SINGLE(_1_jūn_sv)+24)=_xlfn.SINGLE(Kalendārais_gads),MONTH(_xlfn.SINGLE(_1_jūn_sv)+24)=6),_xlfn.SINGLE(_1_jūn_sv)+24,""),IF(AND(YEAR(_xlfn.SINGLE(_1_jūn_sv)+31)=_xlfn.SINGLE(Kalendārais_gads),MONTH(_xlfn.SINGLE(_1_jūn_sv)+31)=6),_xlfn.SINGLE(_1_jūn_sv)+31,""))</f>
        <v>43642</v>
      </c>
      <c r="N27" s="3">
        <f ca="1">IF(DAY(_xlfn.SINGLE(_1_jūn_sv))=1,IF(AND(YEAR(_xlfn.SINGLE(_1_jūn_sv)+25)=_xlfn.SINGLE(Kalendārais_gads),MONTH(_xlfn.SINGLE(_1_jūn_sv)+25)=6),_xlfn.SINGLE(_1_jūn_sv)+25,""),IF(AND(YEAR(_xlfn.SINGLE(_1_jūn_sv)+32)=_xlfn.SINGLE(Kalendārais_gads),MONTH(_xlfn.SINGLE(_1_jūn_sv)+32)=6),_xlfn.SINGLE(_1_jūn_sv)+32,""))</f>
        <v>43643</v>
      </c>
      <c r="O27" s="3">
        <f ca="1">IF(DAY(_xlfn.SINGLE(_1_jūn_sv))=1,IF(AND(YEAR(_xlfn.SINGLE(_1_jūn_sv)+26)=_xlfn.SINGLE(Kalendārais_gads),MONTH(_xlfn.SINGLE(_1_jūn_sv)+26)=6),_xlfn.SINGLE(_1_jūn_sv)+26,""),IF(AND(YEAR(_xlfn.SINGLE(_1_jūn_sv)+33)=_xlfn.SINGLE(Kalendārais_gads),MONTH(_xlfn.SINGLE(_1_jūn_sv)+33)=6),_xlfn.SINGLE(_1_jūn_sv)+33,""))</f>
        <v>43644</v>
      </c>
      <c r="P27" s="3">
        <f ca="1">IF(DAY(_xlfn.SINGLE(_1_jūn_sv))=1,IF(AND(YEAR(_xlfn.SINGLE(_1_jūn_sv)+27)=_xlfn.SINGLE(Kalendārais_gads),MONTH(_xlfn.SINGLE(_1_jūn_sv)+27)=6),_xlfn.SINGLE(_1_jūn_sv)+27,""),IF(AND(YEAR(_xlfn.SINGLE(_1_jūn_sv)+34)=_xlfn.SINGLE(Kalendārais_gads),MONTH(_xlfn.SINGLE(_1_jūn_sv)+34)=6),_xlfn.SINGLE(_1_jūn_sv)+34,""))</f>
        <v>43645</v>
      </c>
      <c r="Q27" s="3">
        <f ca="1">IF(DAY(_xlfn.SINGLE(_1_jūn_sv))=1,IF(AND(YEAR(_xlfn.SINGLE(_1_jūn_sv)+28)=_xlfn.SINGLE(Kalendārais_gads),MONTH(_xlfn.SINGLE(_1_jūn_sv)+28)=6),_xlfn.SINGLE(_1_jūn_sv)+28,""),IF(AND(YEAR(_xlfn.SINGLE(_1_jūn_sv)+35)=_xlfn.SINGLE(Kalendārais_gads),MONTH(_xlfn.SINGLE(_1_jūn_sv)+35)=6),_xlfn.SINGLE(_1_jūn_sv)+35,""))</f>
        <v>43646</v>
      </c>
      <c r="R27" s="2"/>
      <c r="S27" s="6"/>
      <c r="U27" s="13"/>
      <c r="Z27" s="2"/>
      <c r="AH27" s="2"/>
      <c r="AP27" s="2"/>
    </row>
    <row r="28" spans="1:42" ht="15" customHeight="1" x14ac:dyDescent="0.2">
      <c r="B28" s="2"/>
      <c r="C28" s="3" t="str">
        <f ca="1">IF(DAY(_xlfn.SINGLE(_1_mai_sv))=1,IF(AND(YEAR(_xlfn.SINGLE(_1_mai_sv)+29)=_xlfn.SINGLE(Kalendārais_gads),MONTH(_xlfn.SINGLE(_1_mai_sv)+29)=5),_xlfn.SINGLE(_1_mai_sv)+29,""),IF(AND(YEAR(_xlfn.SINGLE(_1_mai_sv)+36)=_xlfn.SINGLE(Kalendārais_gads),MONTH(_xlfn.SINGLE(_1_mai_sv)+36)=5),_xlfn.SINGLE(_1_mai_sv)+36,""))</f>
        <v/>
      </c>
      <c r="D28" s="3" t="str">
        <f ca="1">IF(DAY(_xlfn.SINGLE(_1_mai_sv))=1,IF(AND(YEAR(_xlfn.SINGLE(_1_mai_sv)+30)=_xlfn.SINGLE(Kalendārais_gads),MONTH(_xlfn.SINGLE(_1_mai_sv)+30)=5),_xlfn.SINGLE(_1_mai_sv)+30,""),IF(AND(YEAR(_xlfn.SINGLE(_1_mai_sv)+37)=_xlfn.SINGLE(Kalendārais_gads),MONTH(_xlfn.SINGLE(_1_mai_sv)+37)=5),_xlfn.SINGLE(_1_mai_sv)+37,""))</f>
        <v/>
      </c>
      <c r="E28" s="3" t="str">
        <f ca="1">IF(DAY(_xlfn.SINGLE(_1_mai_sv))=1,IF(AND(YEAR(_xlfn.SINGLE(_1_mai_sv)+31)=_xlfn.SINGLE(Kalendārais_gads),MONTH(_xlfn.SINGLE(_1_mai_sv)+31)=5),_xlfn.SINGLE(_1_mai_sv)+31,""),IF(AND(YEAR(_xlfn.SINGLE(_1_mai_sv)+38)=_xlfn.SINGLE(Kalendārais_gads),MONTH(_xlfn.SINGLE(_1_mai_sv)+38)=5),_xlfn.SINGLE(_1_mai_sv)+38,""))</f>
        <v/>
      </c>
      <c r="F28" s="3" t="str">
        <f ca="1">IF(DAY(_xlfn.SINGLE(_1_mai_sv))=1,IF(AND(YEAR(_xlfn.SINGLE(_1_mai_sv)+32)=_xlfn.SINGLE(Kalendārais_gads),MONTH(_xlfn.SINGLE(_1_mai_sv)+32)=5),_xlfn.SINGLE(_1_mai_sv)+32,""),IF(AND(YEAR(_xlfn.SINGLE(_1_mai_sv)+39)=_xlfn.SINGLE(Kalendārais_gads),MONTH(_xlfn.SINGLE(_1_mai_sv)+39)=5),_xlfn.SINGLE(_1_mai_sv)+39,""))</f>
        <v/>
      </c>
      <c r="G28" s="3" t="str">
        <f ca="1">IF(DAY(_xlfn.SINGLE(_1_mai_sv))=1,IF(AND(YEAR(_xlfn.SINGLE(_1_mai_sv)+33)=_xlfn.SINGLE(Kalendārais_gads),MONTH(_xlfn.SINGLE(_1_mai_sv)+33)=5),_xlfn.SINGLE(_1_mai_sv)+33,""),IF(AND(YEAR(_xlfn.SINGLE(_1_mai_sv)+40)=_xlfn.SINGLE(Kalendārais_gads),MONTH(_xlfn.SINGLE(_1_mai_sv)+40)=5),_xlfn.SINGLE(_1_mai_sv)+40,""))</f>
        <v/>
      </c>
      <c r="H28" s="3" t="str">
        <f ca="1">IF(DAY(_xlfn.SINGLE(_1_mai_sv))=1,IF(AND(YEAR(_xlfn.SINGLE(_1_mai_sv)+34)=_xlfn.SINGLE(Kalendārais_gads),MONTH(_xlfn.SINGLE(_1_mai_sv)+34)=5),_xlfn.SINGLE(_1_mai_sv)+34,""),IF(AND(YEAR(_xlfn.SINGLE(_1_mai_sv)+41)=_xlfn.SINGLE(Kalendārais_gads),MONTH(_xlfn.SINGLE(_1_mai_sv)+41)=5),_xlfn.SINGLE(_1_mai_sv)+41,""))</f>
        <v/>
      </c>
      <c r="I28" s="3" t="str">
        <f ca="1">IF(DAY(_xlfn.SINGLE(_1_mai_sv))=1,IF(AND(YEAR(_xlfn.SINGLE(_1_mai_sv)+35)=_xlfn.SINGLE(Kalendārais_gads),MONTH(_xlfn.SINGLE(_1_mai_sv)+35)=5),_xlfn.SINGLE(_1_mai_sv)+35,""),IF(AND(YEAR(_xlfn.SINGLE(_1_mai_sv)+42)=_xlfn.SINGLE(Kalendārais_gads),MONTH(_xlfn.SINGLE(_1_mai_sv)+42)=5),_xlfn.SINGLE(_1_mai_sv)+42,""))</f>
        <v/>
      </c>
      <c r="J28" s="21"/>
      <c r="K28" s="3" t="str">
        <f ca="1">IF(DAY(_xlfn.SINGLE(_1_jūn_sv))=1,IF(AND(YEAR(_xlfn.SINGLE(_1_jūn_sv)+29)=_xlfn.SINGLE(Kalendārais_gads),MONTH(_xlfn.SINGLE(_1_jūn_sv)+29)=6),_xlfn.SINGLE(_1_jūn_sv)+29,""),IF(AND(YEAR(_xlfn.SINGLE(_1_jūn_sv)+36)=_xlfn.SINGLE(Kalendārais_gads),MONTH(_xlfn.SINGLE(_1_jūn_sv)+36)=6),_xlfn.SINGLE(_1_jūn_sv)+36,""))</f>
        <v/>
      </c>
      <c r="L28" s="3" t="str">
        <f ca="1">IF(DAY(_xlfn.SINGLE(_1_jūn_sv))=1,IF(AND(YEAR(_xlfn.SINGLE(_1_jūn_sv)+30)=_xlfn.SINGLE(Kalendārais_gads),MONTH(_xlfn.SINGLE(_1_jūn_sv)+30)=6),_xlfn.SINGLE(_1_jūn_sv)+30,""),IF(AND(YEAR(_xlfn.SINGLE(_1_jūn_sv)+37)=_xlfn.SINGLE(Kalendārais_gads),MONTH(_xlfn.SINGLE(_1_jūn_sv)+37)=6),_xlfn.SINGLE(_1_jūn_sv)+37,""))</f>
        <v/>
      </c>
      <c r="M28" s="3" t="str">
        <f ca="1">IF(DAY(_xlfn.SINGLE(_1_jūn_sv))=1,IF(AND(YEAR(_xlfn.SINGLE(_1_jūn_sv)+31)=_xlfn.SINGLE(Kalendārais_gads),MONTH(_xlfn.SINGLE(_1_jūn_sv)+31)=6),_xlfn.SINGLE(_1_jūn_sv)+31,""),IF(AND(YEAR(_xlfn.SINGLE(_1_jūn_sv)+38)=_xlfn.SINGLE(Kalendārais_gads),MONTH(_xlfn.SINGLE(_1_jūn_sv)+38)=6),_xlfn.SINGLE(_1_jūn_sv)+38,""))</f>
        <v/>
      </c>
      <c r="N28" s="3" t="str">
        <f ca="1">IF(DAY(_xlfn.SINGLE(_1_jūn_sv))=1,IF(AND(YEAR(_xlfn.SINGLE(_1_jūn_sv)+32)=_xlfn.SINGLE(Kalendārais_gads),MONTH(_xlfn.SINGLE(_1_jūn_sv)+32)=6),_xlfn.SINGLE(_1_jūn_sv)+32,""),IF(AND(YEAR(_xlfn.SINGLE(_1_jūn_sv)+39)=_xlfn.SINGLE(Kalendārais_gads),MONTH(_xlfn.SINGLE(_1_jūn_sv)+39)=6),_xlfn.SINGLE(_1_jūn_sv)+39,""))</f>
        <v/>
      </c>
      <c r="O28" s="3" t="str">
        <f ca="1">IF(DAY(_xlfn.SINGLE(_1_jūn_sv))=1,IF(AND(YEAR(_xlfn.SINGLE(_1_jūn_sv)+33)=_xlfn.SINGLE(Kalendārais_gads),MONTH(_xlfn.SINGLE(_1_jūn_sv)+33)=6),_xlfn.SINGLE(_1_jūn_sv)+33,""),IF(AND(YEAR(_xlfn.SINGLE(_1_jūn_sv)+40)=_xlfn.SINGLE(Kalendārais_gads),MONTH(_xlfn.SINGLE(_1_jūn_sv)+40)=6),_xlfn.SINGLE(_1_jūn_sv)+40,""))</f>
        <v/>
      </c>
      <c r="P28" s="3" t="str">
        <f ca="1">IF(DAY(_xlfn.SINGLE(_1_jūn_sv))=1,IF(AND(YEAR(_xlfn.SINGLE(_1_jūn_sv)+34)=_xlfn.SINGLE(Kalendārais_gads),MONTH(_xlfn.SINGLE(_1_jūn_sv)+34)=6),_xlfn.SINGLE(_1_jūn_sv)+34,""),IF(AND(YEAR(_xlfn.SINGLE(_1_jūn_sv)+41)=_xlfn.SINGLE(Kalendārais_gads),MONTH(_xlfn.SINGLE(_1_jūn_sv)+41)=6),_xlfn.SINGLE(_1_jūn_sv)+41,""))</f>
        <v/>
      </c>
      <c r="Q28" s="3" t="str">
        <f ca="1">IF(DAY(_xlfn.SINGLE(_1_jūn_sv))=1,IF(AND(YEAR(_xlfn.SINGLE(_1_jūn_sv)+35)=_xlfn.SINGLE(Kalendārais_gads),MONTH(_xlfn.SINGLE(_1_jūn_sv)+35)=6),_xlfn.SINGLE(_1_jūn_sv)+35,""),IF(AND(YEAR(_xlfn.SINGLE(_1_jūn_sv)+42)=_xlfn.SINGLE(Kalendārais_gads),MONTH(_xlfn.SINGLE(_1_jūn_sv)+42)=6),_xlfn.SINGLE(_1_jūn_sv)+42,""))</f>
        <v/>
      </c>
      <c r="R28" s="2"/>
      <c r="S28" s="6"/>
      <c r="U28" s="19"/>
      <c r="Z28" s="2"/>
      <c r="AH28" s="2"/>
      <c r="AP28" s="2"/>
    </row>
    <row r="29" spans="1:42" ht="15" customHeight="1" x14ac:dyDescent="0.2">
      <c r="B29" s="2"/>
      <c r="J29" s="21"/>
      <c r="R29" s="2"/>
      <c r="S29" s="6"/>
      <c r="U29" s="12"/>
      <c r="Z29" s="2"/>
      <c r="AH29" s="2"/>
      <c r="AP29" s="2"/>
    </row>
    <row r="30" spans="1:42" ht="15" customHeight="1" x14ac:dyDescent="0.25">
      <c r="B30" s="2"/>
      <c r="C30" s="5" t="s">
        <v>4</v>
      </c>
      <c r="D30" s="4"/>
      <c r="E30" s="4"/>
      <c r="F30" s="4"/>
      <c r="G30" s="4"/>
      <c r="H30" s="4"/>
      <c r="I30" s="4"/>
      <c r="J30" s="21"/>
      <c r="K30" s="5" t="s">
        <v>14</v>
      </c>
      <c r="L30" s="4"/>
      <c r="M30" s="4"/>
      <c r="N30" s="4"/>
      <c r="O30" s="4"/>
      <c r="P30" s="4"/>
      <c r="Q30" s="4"/>
      <c r="S30" s="8"/>
      <c r="U30" s="13"/>
      <c r="V30" s="22"/>
      <c r="W30" s="22"/>
      <c r="X30" s="2"/>
      <c r="Y30" s="2"/>
      <c r="Z30" s="2"/>
      <c r="AH30" s="2"/>
      <c r="AP30" s="2"/>
    </row>
    <row r="31" spans="1:42" ht="15" customHeight="1" x14ac:dyDescent="0.2">
      <c r="C31" s="31" t="s">
        <v>1</v>
      </c>
      <c r="D31" s="36" t="s">
        <v>7</v>
      </c>
      <c r="E31" s="31" t="s">
        <v>9</v>
      </c>
      <c r="F31" s="31" t="s">
        <v>8</v>
      </c>
      <c r="G31" s="36" t="s">
        <v>1</v>
      </c>
      <c r="H31" s="31" t="s">
        <v>10</v>
      </c>
      <c r="I31" s="31" t="s">
        <v>10</v>
      </c>
      <c r="J31" s="21"/>
      <c r="K31" s="32" t="s">
        <v>1</v>
      </c>
      <c r="L31" s="36" t="s">
        <v>7</v>
      </c>
      <c r="M31" s="32" t="s">
        <v>9</v>
      </c>
      <c r="N31" s="32" t="s">
        <v>8</v>
      </c>
      <c r="O31" s="36" t="s">
        <v>1</v>
      </c>
      <c r="P31" s="32" t="s">
        <v>10</v>
      </c>
      <c r="Q31" s="32" t="s">
        <v>10</v>
      </c>
      <c r="S31" s="6"/>
      <c r="U31" s="19"/>
    </row>
    <row r="32" spans="1:42" ht="15" customHeight="1" x14ac:dyDescent="0.2">
      <c r="C32" s="3">
        <f ca="1">IF(DAY(_xlfn.SINGLE(_1_jūl_sv))=1,"",IF(AND(YEAR(_xlfn.SINGLE(_1_jūl_sv)+1)=_xlfn.SINGLE(Kalendārais_gads),MONTH(_xlfn.SINGLE(_1_jūl_sv)+1)=7),_xlfn.SINGLE(_1_jūl_sv)+1,""))</f>
        <v>43647</v>
      </c>
      <c r="D32" s="3">
        <f ca="1">IF(DAY(_xlfn.SINGLE(_1_jūl_sv))=1,"",IF(AND(YEAR(_xlfn.SINGLE(_1_jūl_sv)+2)=_xlfn.SINGLE(Kalendārais_gads),MONTH(_xlfn.SINGLE(_1_jūl_sv)+2)=7),_xlfn.SINGLE(_1_jūl_sv)+2,""))</f>
        <v>43648</v>
      </c>
      <c r="E32" s="3">
        <f ca="1">IF(DAY(_xlfn.SINGLE(_1_jūl_sv))=1,"",IF(AND(YEAR(_xlfn.SINGLE(_1_jūl_sv)+3)=_xlfn.SINGLE(Kalendārais_gads),MONTH(_xlfn.SINGLE(_1_jūl_sv)+3)=7),_xlfn.SINGLE(_1_jūl_sv)+3,""))</f>
        <v>43649</v>
      </c>
      <c r="F32" s="3">
        <f ca="1">IF(DAY(_xlfn.SINGLE(_1_jūl_sv))=1,"",IF(AND(YEAR(_xlfn.SINGLE(_1_jūl_sv)+4)=_xlfn.SINGLE(Kalendārais_gads),MONTH(_xlfn.SINGLE(_1_jūl_sv)+4)=7),_xlfn.SINGLE(_1_jūl_sv)+4,""))</f>
        <v>43650</v>
      </c>
      <c r="G32" s="3">
        <f ca="1">IF(DAY(_xlfn.SINGLE(_1_jūl_sv))=1,"",IF(AND(YEAR(_xlfn.SINGLE(_1_jūl_sv)+5)=_xlfn.SINGLE(Kalendārais_gads),MONTH(_xlfn.SINGLE(_1_jūl_sv)+5)=7),_xlfn.SINGLE(_1_jūl_sv)+5,""))</f>
        <v>43651</v>
      </c>
      <c r="H32" s="3">
        <f ca="1">IF(DAY(_xlfn.SINGLE(_1_jūl_sv))=1,"",IF(AND(YEAR(_xlfn.SINGLE(_1_jūl_sv)+6)=_xlfn.SINGLE(Kalendārais_gads),MONTH(_xlfn.SINGLE(_1_jūl_sv)+6)=7),_xlfn.SINGLE(_1_jūl_sv)+6,""))</f>
        <v>43652</v>
      </c>
      <c r="I32" s="3">
        <f ca="1">_xlfn.SINGLE(IF(DAY(_xlfn.SINGLE(_1_jūl_sv))=1,IF(AND(YEAR(_xlfn.SINGLE(_1_jūl_sv))=_xlfn.SINGLE(Kalendārais_gads),MONTH(_xlfn.SINGLE(_1_jūl_sv))=7),_1_jūl_sv,""),IF(AND(YEAR(_xlfn.SINGLE(_1_jūl_sv)+7)=_xlfn.SINGLE(Kalendārais_gads),MONTH(_xlfn.SINGLE(_1_jūl_sv)+7)=7),_xlfn.SINGLE(_1_jūl_sv)+7,"")))</f>
        <v>43653</v>
      </c>
      <c r="J32" s="22"/>
      <c r="K32" s="3" t="str">
        <f ca="1">IF(DAY(_xlfn.SINGLE(_1_aug_sv))=1,"",IF(AND(YEAR(_xlfn.SINGLE(_1_aug_sv)+1)=_xlfn.SINGLE(Kalendārais_gads),MONTH(_xlfn.SINGLE(_1_aug_sv)+1)=8),_xlfn.SINGLE(_1_aug_sv)+1,""))</f>
        <v/>
      </c>
      <c r="L32" s="3" t="str">
        <f ca="1">IF(DAY(_xlfn.SINGLE(_1_aug_sv))=1,"",IF(AND(YEAR(_xlfn.SINGLE(_1_aug_sv)+2)=_xlfn.SINGLE(Kalendārais_gads),MONTH(_xlfn.SINGLE(_1_aug_sv)+2)=8),_xlfn.SINGLE(_1_aug_sv)+2,""))</f>
        <v/>
      </c>
      <c r="M32" s="3" t="str">
        <f ca="1">IF(DAY(_xlfn.SINGLE(_1_aug_sv))=1,"",IF(AND(YEAR(_xlfn.SINGLE(_1_aug_sv)+3)=_xlfn.SINGLE(Kalendārais_gads),MONTH(_xlfn.SINGLE(_1_aug_sv)+3)=8),_xlfn.SINGLE(_1_aug_sv)+3,""))</f>
        <v/>
      </c>
      <c r="N32" s="3">
        <f ca="1">IF(DAY(_xlfn.SINGLE(_1_aug_sv))=1,"",IF(AND(YEAR(_xlfn.SINGLE(_1_aug_sv)+4)=_xlfn.SINGLE(Kalendārais_gads),MONTH(_xlfn.SINGLE(_1_aug_sv)+4)=8),_xlfn.SINGLE(_1_aug_sv)+4,""))</f>
        <v>43678</v>
      </c>
      <c r="O32" s="3">
        <f ca="1">IF(DAY(_xlfn.SINGLE(_1_aug_sv))=1,"",IF(AND(YEAR(_xlfn.SINGLE(_1_aug_sv)+5)=_xlfn.SINGLE(Kalendārais_gads),MONTH(_xlfn.SINGLE(_1_aug_sv)+5)=8),_xlfn.SINGLE(_1_aug_sv)+5,""))</f>
        <v>43679</v>
      </c>
      <c r="P32" s="3">
        <f ca="1">IF(DAY(_xlfn.SINGLE(_1_aug_sv))=1,"",IF(AND(YEAR(_xlfn.SINGLE(_1_aug_sv)+6)=_xlfn.SINGLE(Kalendārais_gads),MONTH(_xlfn.SINGLE(_1_aug_sv)+6)=8),_xlfn.SINGLE(_1_aug_sv)+6,""))</f>
        <v>43680</v>
      </c>
      <c r="Q32" s="3">
        <f ca="1">_xlfn.SINGLE(IF(DAY(_xlfn.SINGLE(_1_aug_sv))=1,IF(AND(YEAR(_xlfn.SINGLE(_1_aug_sv))=_xlfn.SINGLE(Kalendārais_gads),MONTH(_xlfn.SINGLE(_1_aug_sv))=8),_1_aug_sv,""),IF(AND(YEAR(_xlfn.SINGLE(_1_aug_sv)+7)=_xlfn.SINGLE(Kalendārais_gads),MONTH(_xlfn.SINGLE(_1_aug_sv)+7)=8),_xlfn.SINGLE(_1_aug_sv)+7,"")))</f>
        <v>43681</v>
      </c>
      <c r="S32" s="6"/>
      <c r="U32" s="12"/>
    </row>
    <row r="33" spans="3:21" ht="15" customHeight="1" x14ac:dyDescent="0.2">
      <c r="C33" s="3">
        <f ca="1">IF(DAY(_xlfn.SINGLE(_1_jūl_sv))=1,IF(AND(YEAR(_xlfn.SINGLE(_1_jūl_sv)+1)=_xlfn.SINGLE(Kalendārais_gads),MONTH(_xlfn.SINGLE(_1_jūl_sv)+1)=7),_xlfn.SINGLE(_1_jūl_sv)+1,""),IF(AND(YEAR(_xlfn.SINGLE(_1_jūl_sv)+8)=_xlfn.SINGLE(Kalendārais_gads),MONTH(_xlfn.SINGLE(_1_jūl_sv)+8)=7),_xlfn.SINGLE(_1_jūl_sv)+8,""))</f>
        <v>43654</v>
      </c>
      <c r="D33" s="3">
        <f ca="1">IF(DAY(_xlfn.SINGLE(_1_jūl_sv))=1,IF(AND(YEAR(_xlfn.SINGLE(_1_jūl_sv)+2)=_xlfn.SINGLE(Kalendārais_gads),MONTH(_xlfn.SINGLE(_1_jūl_sv)+2)=7),_xlfn.SINGLE(_1_jūl_sv)+2,""),IF(AND(YEAR(_xlfn.SINGLE(_1_jūl_sv)+9)=_xlfn.SINGLE(Kalendārais_gads),MONTH(_xlfn.SINGLE(_1_jūl_sv)+9)=7),_xlfn.SINGLE(_1_jūl_sv)+9,""))</f>
        <v>43655</v>
      </c>
      <c r="E33" s="3">
        <f ca="1">IF(DAY(_xlfn.SINGLE(_1_jūl_sv))=1,IF(AND(YEAR(_xlfn.SINGLE(_1_jūl_sv)+3)=_xlfn.SINGLE(Kalendārais_gads),MONTH(_xlfn.SINGLE(_1_jūl_sv)+3)=7),_xlfn.SINGLE(_1_jūl_sv)+3,""),IF(AND(YEAR(_xlfn.SINGLE(_1_jūl_sv)+10)=_xlfn.SINGLE(Kalendārais_gads),MONTH(_xlfn.SINGLE(_1_jūl_sv)+10)=7),_xlfn.SINGLE(_1_jūl_sv)+10,""))</f>
        <v>43656</v>
      </c>
      <c r="F33" s="3">
        <f ca="1">IF(DAY(_xlfn.SINGLE(_1_jūl_sv))=1,IF(AND(YEAR(_xlfn.SINGLE(_1_jūl_sv)+4)=_xlfn.SINGLE(Kalendārais_gads),MONTH(_xlfn.SINGLE(_1_jūl_sv)+4)=7),_xlfn.SINGLE(_1_jūl_sv)+4,""),IF(AND(YEAR(_xlfn.SINGLE(_1_jūl_sv)+11)=_xlfn.SINGLE(Kalendārais_gads),MONTH(_xlfn.SINGLE(_1_jūl_sv)+11)=7),_xlfn.SINGLE(_1_jūl_sv)+11,""))</f>
        <v>43657</v>
      </c>
      <c r="G33" s="3">
        <f ca="1">IF(DAY(_xlfn.SINGLE(_1_jūl_sv))=1,IF(AND(YEAR(_xlfn.SINGLE(_1_jūl_sv)+5)=_xlfn.SINGLE(Kalendārais_gads),MONTH(_xlfn.SINGLE(_1_jūl_sv)+5)=7),_xlfn.SINGLE(_1_jūl_sv)+5,""),IF(AND(YEAR(_xlfn.SINGLE(_1_jūl_sv)+12)=_xlfn.SINGLE(Kalendārais_gads),MONTH(_xlfn.SINGLE(_1_jūl_sv)+12)=7),_xlfn.SINGLE(_1_jūl_sv)+12,""))</f>
        <v>43658</v>
      </c>
      <c r="H33" s="3">
        <f ca="1">IF(DAY(_xlfn.SINGLE(_1_jūl_sv))=1,IF(AND(YEAR(_xlfn.SINGLE(_1_jūl_sv)+6)=_xlfn.SINGLE(Kalendārais_gads),MONTH(_xlfn.SINGLE(_1_jūl_sv)+6)=7),_xlfn.SINGLE(_1_jūl_sv)+6,""),IF(AND(YEAR(_xlfn.SINGLE(_1_jūl_sv)+13)=_xlfn.SINGLE(Kalendārais_gads),MONTH(_xlfn.SINGLE(_1_jūl_sv)+13)=7),_xlfn.SINGLE(_1_jūl_sv)+13,""))</f>
        <v>43659</v>
      </c>
      <c r="I33" s="3">
        <f ca="1">IF(DAY(_xlfn.SINGLE(_1_jūl_sv))=1,IF(AND(YEAR(_xlfn.SINGLE(_1_jūl_sv)+7)=_xlfn.SINGLE(Kalendārais_gads),MONTH(_xlfn.SINGLE(_1_jūl_sv)+7)=7),_xlfn.SINGLE(_1_jūl_sv)+7,""),IF(AND(YEAR(_xlfn.SINGLE(_1_jūl_sv)+14)=_xlfn.SINGLE(Kalendārais_gads),MONTH(_xlfn.SINGLE(_1_jūl_sv)+14)=7),_xlfn.SINGLE(_1_jūl_sv)+14,""))</f>
        <v>43660</v>
      </c>
      <c r="J33" s="23"/>
      <c r="K33" s="3">
        <f ca="1">IF(DAY(_xlfn.SINGLE(_1_aug_sv))=1,IF(AND(YEAR(_xlfn.SINGLE(_1_aug_sv)+1)=_xlfn.SINGLE(Kalendārais_gads),MONTH(_xlfn.SINGLE(_1_aug_sv)+1)=8),_xlfn.SINGLE(_1_aug_sv)+1,""),IF(AND(YEAR(_xlfn.SINGLE(_1_aug_sv)+8)=_xlfn.SINGLE(Kalendārais_gads),MONTH(_xlfn.SINGLE(_1_aug_sv)+8)=8),_xlfn.SINGLE(_1_aug_sv)+8,""))</f>
        <v>43682</v>
      </c>
      <c r="L33" s="3">
        <f ca="1">IF(DAY(_xlfn.SINGLE(_1_aug_sv))=1,IF(AND(YEAR(_xlfn.SINGLE(_1_aug_sv)+2)=_xlfn.SINGLE(Kalendārais_gads),MONTH(_xlfn.SINGLE(_1_aug_sv)+2)=8),_xlfn.SINGLE(_1_aug_sv)+2,""),IF(AND(YEAR(_xlfn.SINGLE(_1_aug_sv)+9)=_xlfn.SINGLE(Kalendārais_gads),MONTH(_xlfn.SINGLE(_1_aug_sv)+9)=8),_xlfn.SINGLE(_1_aug_sv)+9,""))</f>
        <v>43683</v>
      </c>
      <c r="M33" s="3">
        <f ca="1">IF(DAY(_xlfn.SINGLE(_1_aug_sv))=1,IF(AND(YEAR(_xlfn.SINGLE(_1_aug_sv)+3)=_xlfn.SINGLE(Kalendārais_gads),MONTH(_xlfn.SINGLE(_1_aug_sv)+3)=8),_xlfn.SINGLE(_1_aug_sv)+3,""),IF(AND(YEAR(_xlfn.SINGLE(_1_aug_sv)+10)=_xlfn.SINGLE(Kalendārais_gads),MONTH(_xlfn.SINGLE(_1_aug_sv)+10)=8),_xlfn.SINGLE(_1_aug_sv)+10,""))</f>
        <v>43684</v>
      </c>
      <c r="N33" s="3">
        <f ca="1">IF(DAY(_xlfn.SINGLE(_1_aug_sv))=1,IF(AND(YEAR(_xlfn.SINGLE(_1_aug_sv)+4)=_xlfn.SINGLE(Kalendārais_gads),MONTH(_xlfn.SINGLE(_1_aug_sv)+4)=8),_xlfn.SINGLE(_1_aug_sv)+4,""),IF(AND(YEAR(_xlfn.SINGLE(_1_aug_sv)+11)=_xlfn.SINGLE(Kalendārais_gads),MONTH(_xlfn.SINGLE(_1_aug_sv)+11)=8),_xlfn.SINGLE(_1_aug_sv)+11,""))</f>
        <v>43685</v>
      </c>
      <c r="O33" s="3">
        <f ca="1">IF(DAY(_xlfn.SINGLE(_1_aug_sv))=1,IF(AND(YEAR(_xlfn.SINGLE(_1_aug_sv)+5)=_xlfn.SINGLE(Kalendārais_gads),MONTH(_xlfn.SINGLE(_1_aug_sv)+5)=8),_xlfn.SINGLE(_1_aug_sv)+5,""),IF(AND(YEAR(_xlfn.SINGLE(_1_aug_sv)+12)=_xlfn.SINGLE(Kalendārais_gads),MONTH(_xlfn.SINGLE(_1_aug_sv)+12)=8),_xlfn.SINGLE(_1_aug_sv)+12,""))</f>
        <v>43686</v>
      </c>
      <c r="P33" s="3">
        <f ca="1">IF(DAY(_xlfn.SINGLE(_1_aug_sv))=1,IF(AND(YEAR(_xlfn.SINGLE(_1_aug_sv)+6)=_xlfn.SINGLE(Kalendārais_gads),MONTH(_xlfn.SINGLE(_1_aug_sv)+6)=8),_xlfn.SINGLE(_1_aug_sv)+6,""),IF(AND(YEAR(_xlfn.SINGLE(_1_aug_sv)+13)=_xlfn.SINGLE(Kalendārais_gads),MONTH(_xlfn.SINGLE(_1_aug_sv)+13)=8),_xlfn.SINGLE(_1_aug_sv)+13,""))</f>
        <v>43687</v>
      </c>
      <c r="Q33" s="3">
        <f ca="1">IF(DAY(_xlfn.SINGLE(_1_aug_sv))=1,IF(AND(YEAR(_xlfn.SINGLE(_1_aug_sv)+7)=_xlfn.SINGLE(Kalendārais_gads),MONTH(_xlfn.SINGLE(_1_aug_sv)+7)=8),_xlfn.SINGLE(_1_aug_sv)+7,""),IF(AND(YEAR(_xlfn.SINGLE(_1_aug_sv)+14)=_xlfn.SINGLE(Kalendārais_gads),MONTH(_xlfn.SINGLE(_1_aug_sv)+14)=8),_xlfn.SINGLE(_1_aug_sv)+14,""))</f>
        <v>43688</v>
      </c>
      <c r="S33" s="6"/>
      <c r="U33" s="13"/>
    </row>
    <row r="34" spans="3:21" ht="15" customHeight="1" x14ac:dyDescent="0.2">
      <c r="C34" s="3">
        <f ca="1">IF(DAY(_xlfn.SINGLE(_1_jūl_sv))=1,IF(AND(YEAR(_xlfn.SINGLE(_1_jūl_sv)+8)=_xlfn.SINGLE(Kalendārais_gads),MONTH(_xlfn.SINGLE(_1_jūl_sv)+8)=7),_xlfn.SINGLE(_1_jūl_sv)+8,""),IF(AND(YEAR(_xlfn.SINGLE(_1_jūl_sv)+15)=_xlfn.SINGLE(Kalendārais_gads),MONTH(_xlfn.SINGLE(_1_jūl_sv)+15)=7),_xlfn.SINGLE(_1_jūl_sv)+15,""))</f>
        <v>43661</v>
      </c>
      <c r="D34" s="3">
        <f ca="1">IF(DAY(_xlfn.SINGLE(_1_jūl_sv))=1,IF(AND(YEAR(_xlfn.SINGLE(_1_jūl_sv)+9)=_xlfn.SINGLE(Kalendārais_gads),MONTH(_xlfn.SINGLE(_1_jūl_sv)+9)=7),_xlfn.SINGLE(_1_jūl_sv)+9,""),IF(AND(YEAR(_xlfn.SINGLE(_1_jūl_sv)+16)=_xlfn.SINGLE(Kalendārais_gads),MONTH(_xlfn.SINGLE(_1_jūl_sv)+16)=7),_xlfn.SINGLE(_1_jūl_sv)+16,""))</f>
        <v>43662</v>
      </c>
      <c r="E34" s="3">
        <f ca="1">IF(DAY(_xlfn.SINGLE(_1_jūl_sv))=1,IF(AND(YEAR(_xlfn.SINGLE(_1_jūl_sv)+10)=_xlfn.SINGLE(Kalendārais_gads),MONTH(_xlfn.SINGLE(_1_jūl_sv)+10)=7),_xlfn.SINGLE(_1_jūl_sv)+10,""),IF(AND(YEAR(_xlfn.SINGLE(_1_jūl_sv)+17)=_xlfn.SINGLE(Kalendārais_gads),MONTH(_xlfn.SINGLE(_1_jūl_sv)+17)=7),_xlfn.SINGLE(_1_jūl_sv)+17,""))</f>
        <v>43663</v>
      </c>
      <c r="F34" s="3">
        <f ca="1">IF(DAY(_xlfn.SINGLE(_1_jūl_sv))=1,IF(AND(YEAR(_xlfn.SINGLE(_1_jūl_sv)+11)=_xlfn.SINGLE(Kalendārais_gads),MONTH(_xlfn.SINGLE(_1_jūl_sv)+11)=7),_xlfn.SINGLE(_1_jūl_sv)+11,""),IF(AND(YEAR(_xlfn.SINGLE(_1_jūl_sv)+18)=_xlfn.SINGLE(Kalendārais_gads),MONTH(_xlfn.SINGLE(_1_jūl_sv)+18)=7),_xlfn.SINGLE(_1_jūl_sv)+18,""))</f>
        <v>43664</v>
      </c>
      <c r="G34" s="3">
        <f ca="1">IF(DAY(_xlfn.SINGLE(_1_jūl_sv))=1,IF(AND(YEAR(_xlfn.SINGLE(_1_jūl_sv)+12)=_xlfn.SINGLE(Kalendārais_gads),MONTH(_xlfn.SINGLE(_1_jūl_sv)+12)=7),_xlfn.SINGLE(_1_jūl_sv)+12,""),IF(AND(YEAR(_xlfn.SINGLE(_1_jūl_sv)+19)=_xlfn.SINGLE(Kalendārais_gads),MONTH(_xlfn.SINGLE(_1_jūl_sv)+19)=7),_xlfn.SINGLE(_1_jūl_sv)+19,""))</f>
        <v>43665</v>
      </c>
      <c r="H34" s="3">
        <f ca="1">IF(DAY(_xlfn.SINGLE(_1_jūl_sv))=1,IF(AND(YEAR(_xlfn.SINGLE(_1_jūl_sv)+13)=_xlfn.SINGLE(Kalendārais_gads),MONTH(_xlfn.SINGLE(_1_jūl_sv)+13)=7),_xlfn.SINGLE(_1_jūl_sv)+13,""),IF(AND(YEAR(_xlfn.SINGLE(_1_jūl_sv)+20)=_xlfn.SINGLE(Kalendārais_gads),MONTH(_xlfn.SINGLE(_1_jūl_sv)+20)=7),_xlfn.SINGLE(_1_jūl_sv)+20,""))</f>
        <v>43666</v>
      </c>
      <c r="I34" s="3">
        <f ca="1">IF(DAY(_xlfn.SINGLE(_1_jūl_sv))=1,IF(AND(YEAR(_xlfn.SINGLE(_1_jūl_sv)+14)=_xlfn.SINGLE(Kalendārais_gads),MONTH(_xlfn.SINGLE(_1_jūl_sv)+14)=7),_xlfn.SINGLE(_1_jūl_sv)+14,""),IF(AND(YEAR(_xlfn.SINGLE(_1_jūl_sv)+21)=_xlfn.SINGLE(Kalendārais_gads),MONTH(_xlfn.SINGLE(_1_jūl_sv)+21)=7),_xlfn.SINGLE(_1_jūl_sv)+21,""))</f>
        <v>43667</v>
      </c>
      <c r="J34" s="23"/>
      <c r="K34" s="3">
        <f ca="1">IF(DAY(_xlfn.SINGLE(_1_aug_sv))=1,IF(AND(YEAR(_xlfn.SINGLE(_1_aug_sv)+8)=_xlfn.SINGLE(Kalendārais_gads),MONTH(_xlfn.SINGLE(_1_aug_sv)+8)=8),_xlfn.SINGLE(_1_aug_sv)+8,""),IF(AND(YEAR(_xlfn.SINGLE(_1_aug_sv)+15)=_xlfn.SINGLE(Kalendārais_gads),MONTH(_xlfn.SINGLE(_1_aug_sv)+15)=8),_xlfn.SINGLE(_1_aug_sv)+15,""))</f>
        <v>43689</v>
      </c>
      <c r="L34" s="3">
        <f ca="1">IF(DAY(_xlfn.SINGLE(_1_aug_sv))=1,IF(AND(YEAR(_xlfn.SINGLE(_1_aug_sv)+9)=_xlfn.SINGLE(Kalendārais_gads),MONTH(_xlfn.SINGLE(_1_aug_sv)+9)=8),_xlfn.SINGLE(_1_aug_sv)+9,""),IF(AND(YEAR(_xlfn.SINGLE(_1_aug_sv)+16)=_xlfn.SINGLE(Kalendārais_gads),MONTH(_xlfn.SINGLE(_1_aug_sv)+16)=8),_xlfn.SINGLE(_1_aug_sv)+16,""))</f>
        <v>43690</v>
      </c>
      <c r="M34" s="3">
        <f ca="1">IF(DAY(_xlfn.SINGLE(_1_aug_sv))=1,IF(AND(YEAR(_xlfn.SINGLE(_1_aug_sv)+10)=_xlfn.SINGLE(Kalendārais_gads),MONTH(_xlfn.SINGLE(_1_aug_sv)+10)=8),_xlfn.SINGLE(_1_aug_sv)+10,""),IF(AND(YEAR(_xlfn.SINGLE(_1_aug_sv)+17)=_xlfn.SINGLE(Kalendārais_gads),MONTH(_xlfn.SINGLE(_1_aug_sv)+17)=8),_xlfn.SINGLE(_1_aug_sv)+17,""))</f>
        <v>43691</v>
      </c>
      <c r="N34" s="3">
        <f ca="1">IF(DAY(_xlfn.SINGLE(_1_aug_sv))=1,IF(AND(YEAR(_xlfn.SINGLE(_1_aug_sv)+11)=_xlfn.SINGLE(Kalendārais_gads),MONTH(_xlfn.SINGLE(_1_aug_sv)+11)=8),_xlfn.SINGLE(_1_aug_sv)+11,""),IF(AND(YEAR(_xlfn.SINGLE(_1_aug_sv)+18)=_xlfn.SINGLE(Kalendārais_gads),MONTH(_xlfn.SINGLE(_1_aug_sv)+18)=8),_xlfn.SINGLE(_1_aug_sv)+18,""))</f>
        <v>43692</v>
      </c>
      <c r="O34" s="3">
        <f ca="1">IF(DAY(_xlfn.SINGLE(_1_aug_sv))=1,IF(AND(YEAR(_xlfn.SINGLE(_1_aug_sv)+12)=_xlfn.SINGLE(Kalendārais_gads),MONTH(_xlfn.SINGLE(_1_aug_sv)+12)=8),_xlfn.SINGLE(_1_aug_sv)+12,""),IF(AND(YEAR(_xlfn.SINGLE(_1_aug_sv)+19)=_xlfn.SINGLE(Kalendārais_gads),MONTH(_xlfn.SINGLE(_1_aug_sv)+19)=8),_xlfn.SINGLE(_1_aug_sv)+19,""))</f>
        <v>43693</v>
      </c>
      <c r="P34" s="3">
        <f ca="1">IF(DAY(_xlfn.SINGLE(_1_aug_sv))=1,IF(AND(YEAR(_xlfn.SINGLE(_1_aug_sv)+13)=_xlfn.SINGLE(Kalendārais_gads),MONTH(_xlfn.SINGLE(_1_aug_sv)+13)=8),_xlfn.SINGLE(_1_aug_sv)+13,""),IF(AND(YEAR(_xlfn.SINGLE(_1_aug_sv)+20)=_xlfn.SINGLE(Kalendārais_gads),MONTH(_xlfn.SINGLE(_1_aug_sv)+20)=8),_xlfn.SINGLE(_1_aug_sv)+20,""))</f>
        <v>43694</v>
      </c>
      <c r="Q34" s="3">
        <f ca="1">IF(DAY(_xlfn.SINGLE(_1_aug_sv))=1,IF(AND(YEAR(_xlfn.SINGLE(_1_aug_sv)+14)=_xlfn.SINGLE(Kalendārais_gads),MONTH(_xlfn.SINGLE(_1_aug_sv)+14)=8),_xlfn.SINGLE(_1_aug_sv)+14,""),IF(AND(YEAR(_xlfn.SINGLE(_1_aug_sv)+21)=_xlfn.SINGLE(Kalendārais_gads),MONTH(_xlfn.SINGLE(_1_aug_sv)+21)=8),_xlfn.SINGLE(_1_aug_sv)+21,""))</f>
        <v>43695</v>
      </c>
      <c r="S34" s="6"/>
      <c r="U34" s="19"/>
    </row>
    <row r="35" spans="3:21" ht="15" customHeight="1" x14ac:dyDescent="0.2">
      <c r="C35" s="3">
        <f ca="1">IF(DAY(_xlfn.SINGLE(_1_jūl_sv))=1,IF(AND(YEAR(_xlfn.SINGLE(_1_jūl_sv)+15)=_xlfn.SINGLE(Kalendārais_gads),MONTH(_xlfn.SINGLE(_1_jūl_sv)+15)=7),_xlfn.SINGLE(_1_jūl_sv)+15,""),IF(AND(YEAR(_xlfn.SINGLE(_1_jūl_sv)+22)=_xlfn.SINGLE(Kalendārais_gads),MONTH(_xlfn.SINGLE(_1_jūl_sv)+22)=7),_xlfn.SINGLE(_1_jūl_sv)+22,""))</f>
        <v>43668</v>
      </c>
      <c r="D35" s="3">
        <f ca="1">IF(DAY(_xlfn.SINGLE(_1_jūl_sv))=1,IF(AND(YEAR(_xlfn.SINGLE(_1_jūl_sv)+16)=_xlfn.SINGLE(Kalendārais_gads),MONTH(_xlfn.SINGLE(_1_jūl_sv)+16)=7),_xlfn.SINGLE(_1_jūl_sv)+16,""),IF(AND(YEAR(_xlfn.SINGLE(_1_jūl_sv)+23)=_xlfn.SINGLE(Kalendārais_gads),MONTH(_xlfn.SINGLE(_1_jūl_sv)+23)=7),_xlfn.SINGLE(_1_jūl_sv)+23,""))</f>
        <v>43669</v>
      </c>
      <c r="E35" s="3">
        <f ca="1">IF(DAY(_xlfn.SINGLE(_1_jūl_sv))=1,IF(AND(YEAR(_xlfn.SINGLE(_1_jūl_sv)+17)=_xlfn.SINGLE(Kalendārais_gads),MONTH(_xlfn.SINGLE(_1_jūl_sv)+17)=7),_xlfn.SINGLE(_1_jūl_sv)+17,""),IF(AND(YEAR(_xlfn.SINGLE(_1_jūl_sv)+24)=_xlfn.SINGLE(Kalendārais_gads),MONTH(_xlfn.SINGLE(_1_jūl_sv)+24)=7),_xlfn.SINGLE(_1_jūl_sv)+24,""))</f>
        <v>43670</v>
      </c>
      <c r="F35" s="3">
        <f ca="1">IF(DAY(_xlfn.SINGLE(_1_jūl_sv))=1,IF(AND(YEAR(_xlfn.SINGLE(_1_jūl_sv)+18)=_xlfn.SINGLE(Kalendārais_gads),MONTH(_xlfn.SINGLE(_1_jūl_sv)+18)=7),_xlfn.SINGLE(_1_jūl_sv)+18,""),IF(AND(YEAR(_xlfn.SINGLE(_1_jūl_sv)+25)=_xlfn.SINGLE(Kalendārais_gads),MONTH(_xlfn.SINGLE(_1_jūl_sv)+25)=7),_xlfn.SINGLE(_1_jūl_sv)+25,""))</f>
        <v>43671</v>
      </c>
      <c r="G35" s="3">
        <f ca="1">IF(DAY(_xlfn.SINGLE(_1_jūl_sv))=1,IF(AND(YEAR(_xlfn.SINGLE(_1_jūl_sv)+19)=_xlfn.SINGLE(Kalendārais_gads),MONTH(_xlfn.SINGLE(_1_jūl_sv)+19)=7),_xlfn.SINGLE(_1_jūl_sv)+19,""),IF(AND(YEAR(_xlfn.SINGLE(_1_jūl_sv)+26)=_xlfn.SINGLE(Kalendārais_gads),MONTH(_xlfn.SINGLE(_1_jūl_sv)+26)=7),_xlfn.SINGLE(_1_jūl_sv)+26,""))</f>
        <v>43672</v>
      </c>
      <c r="H35" s="3">
        <f ca="1">IF(DAY(_xlfn.SINGLE(_1_jūl_sv))=1,IF(AND(YEAR(_xlfn.SINGLE(_1_jūl_sv)+20)=_xlfn.SINGLE(Kalendārais_gads),MONTH(_xlfn.SINGLE(_1_jūl_sv)+20)=7),_xlfn.SINGLE(_1_jūl_sv)+20,""),IF(AND(YEAR(_xlfn.SINGLE(_1_jūl_sv)+27)=_xlfn.SINGLE(Kalendārais_gads),MONTH(_xlfn.SINGLE(_1_jūl_sv)+27)=7),_xlfn.SINGLE(_1_jūl_sv)+27,""))</f>
        <v>43673</v>
      </c>
      <c r="I35" s="3">
        <f ca="1">IF(DAY(_xlfn.SINGLE(_1_jūl_sv))=1,IF(AND(YEAR(_xlfn.SINGLE(_1_jūl_sv)+21)=_xlfn.SINGLE(Kalendārais_gads),MONTH(_xlfn.SINGLE(_1_jūl_sv)+21)=7),_xlfn.SINGLE(_1_jūl_sv)+21,""),IF(AND(YEAR(_xlfn.SINGLE(_1_jūl_sv)+28)=_xlfn.SINGLE(Kalendārais_gads),MONTH(_xlfn.SINGLE(_1_jūl_sv)+28)=7),_xlfn.SINGLE(_1_jūl_sv)+28,""))</f>
        <v>43674</v>
      </c>
      <c r="J35" s="23"/>
      <c r="K35" s="3">
        <f ca="1">IF(DAY(_xlfn.SINGLE(_1_aug_sv))=1,IF(AND(YEAR(_xlfn.SINGLE(_1_aug_sv)+15)=_xlfn.SINGLE(Kalendārais_gads),MONTH(_xlfn.SINGLE(_1_aug_sv)+15)=8),_xlfn.SINGLE(_1_aug_sv)+15,""),IF(AND(YEAR(_xlfn.SINGLE(_1_aug_sv)+22)=_xlfn.SINGLE(Kalendārais_gads),MONTH(_xlfn.SINGLE(_1_aug_sv)+22)=8),_xlfn.SINGLE(_1_aug_sv)+22,""))</f>
        <v>43696</v>
      </c>
      <c r="L35" s="3">
        <f ca="1">IF(DAY(_xlfn.SINGLE(_1_aug_sv))=1,IF(AND(YEAR(_xlfn.SINGLE(_1_aug_sv)+16)=_xlfn.SINGLE(Kalendārais_gads),MONTH(_xlfn.SINGLE(_1_aug_sv)+16)=8),_xlfn.SINGLE(_1_aug_sv)+16,""),IF(AND(YEAR(_xlfn.SINGLE(_1_aug_sv)+23)=_xlfn.SINGLE(Kalendārais_gads),MONTH(_xlfn.SINGLE(_1_aug_sv)+23)=8),_xlfn.SINGLE(_1_aug_sv)+23,""))</f>
        <v>43697</v>
      </c>
      <c r="M35" s="3">
        <f ca="1">IF(DAY(_xlfn.SINGLE(_1_aug_sv))=1,IF(AND(YEAR(_xlfn.SINGLE(_1_aug_sv)+17)=_xlfn.SINGLE(Kalendārais_gads),MONTH(_xlfn.SINGLE(_1_aug_sv)+17)=8),_xlfn.SINGLE(_1_aug_sv)+17,""),IF(AND(YEAR(_xlfn.SINGLE(_1_aug_sv)+24)=_xlfn.SINGLE(Kalendārais_gads),MONTH(_xlfn.SINGLE(_1_aug_sv)+24)=8),_xlfn.SINGLE(_1_aug_sv)+24,""))</f>
        <v>43698</v>
      </c>
      <c r="N35" s="3">
        <f ca="1">IF(DAY(_xlfn.SINGLE(_1_aug_sv))=1,IF(AND(YEAR(_xlfn.SINGLE(_1_aug_sv)+18)=_xlfn.SINGLE(Kalendārais_gads),MONTH(_xlfn.SINGLE(_1_aug_sv)+18)=8),_xlfn.SINGLE(_1_aug_sv)+18,""),IF(AND(YEAR(_xlfn.SINGLE(_1_aug_sv)+25)=_xlfn.SINGLE(Kalendārais_gads),MONTH(_xlfn.SINGLE(_1_aug_sv)+25)=8),_xlfn.SINGLE(_1_aug_sv)+25,""))</f>
        <v>43699</v>
      </c>
      <c r="O35" s="3">
        <f ca="1">IF(DAY(_xlfn.SINGLE(_1_aug_sv))=1,IF(AND(YEAR(_xlfn.SINGLE(_1_aug_sv)+19)=_xlfn.SINGLE(Kalendārais_gads),MONTH(_xlfn.SINGLE(_1_aug_sv)+19)=8),_xlfn.SINGLE(_1_aug_sv)+19,""),IF(AND(YEAR(_xlfn.SINGLE(_1_aug_sv)+26)=_xlfn.SINGLE(Kalendārais_gads),MONTH(_xlfn.SINGLE(_1_aug_sv)+26)=8),_xlfn.SINGLE(_1_aug_sv)+26,""))</f>
        <v>43700</v>
      </c>
      <c r="P35" s="3">
        <f ca="1">IF(DAY(_xlfn.SINGLE(_1_aug_sv))=1,IF(AND(YEAR(_xlfn.SINGLE(_1_aug_sv)+20)=_xlfn.SINGLE(Kalendārais_gads),MONTH(_xlfn.SINGLE(_1_aug_sv)+20)=8),_xlfn.SINGLE(_1_aug_sv)+20,""),IF(AND(YEAR(_xlfn.SINGLE(_1_aug_sv)+27)=_xlfn.SINGLE(Kalendārais_gads),MONTH(_xlfn.SINGLE(_1_aug_sv)+27)=8),_xlfn.SINGLE(_1_aug_sv)+27,""))</f>
        <v>43701</v>
      </c>
      <c r="Q35" s="3">
        <f ca="1">IF(DAY(_xlfn.SINGLE(_1_aug_sv))=1,IF(AND(YEAR(_xlfn.SINGLE(_1_aug_sv)+21)=_xlfn.SINGLE(Kalendārais_gads),MONTH(_xlfn.SINGLE(_1_aug_sv)+21)=8),_xlfn.SINGLE(_1_aug_sv)+21,""),IF(AND(YEAR(_xlfn.SINGLE(_1_aug_sv)+28)=_xlfn.SINGLE(Kalendārais_gads),MONTH(_xlfn.SINGLE(_1_aug_sv)+28)=8),_xlfn.SINGLE(_1_aug_sv)+28,""))</f>
        <v>43702</v>
      </c>
      <c r="S35" s="6"/>
      <c r="U35" s="12"/>
    </row>
    <row r="36" spans="3:21" ht="15" customHeight="1" x14ac:dyDescent="0.2">
      <c r="C36" s="3">
        <f ca="1">IF(DAY(_xlfn.SINGLE(_1_jūl_sv))=1,IF(AND(YEAR(_xlfn.SINGLE(_1_jūl_sv)+22)=_xlfn.SINGLE(Kalendārais_gads),MONTH(_xlfn.SINGLE(_1_jūl_sv)+22)=7),_xlfn.SINGLE(_1_jūl_sv)+22,""),IF(AND(YEAR(_xlfn.SINGLE(_1_jūl_sv)+29)=_xlfn.SINGLE(Kalendārais_gads),MONTH(_xlfn.SINGLE(_1_jūl_sv)+29)=7),_xlfn.SINGLE(_1_jūl_sv)+29,""))</f>
        <v>43675</v>
      </c>
      <c r="D36" s="3">
        <f ca="1">IF(DAY(_xlfn.SINGLE(_1_jūl_sv))=1,IF(AND(YEAR(_xlfn.SINGLE(_1_jūl_sv)+23)=_xlfn.SINGLE(Kalendārais_gads),MONTH(_xlfn.SINGLE(_1_jūl_sv)+23)=7),_xlfn.SINGLE(_1_jūl_sv)+23,""),IF(AND(YEAR(_xlfn.SINGLE(_1_jūl_sv)+30)=_xlfn.SINGLE(Kalendārais_gads),MONTH(_xlfn.SINGLE(_1_jūl_sv)+30)=7),_xlfn.SINGLE(_1_jūl_sv)+30,""))</f>
        <v>43676</v>
      </c>
      <c r="E36" s="3">
        <f ca="1">IF(DAY(_xlfn.SINGLE(_1_jūl_sv))=1,IF(AND(YEAR(_xlfn.SINGLE(_1_jūl_sv)+24)=_xlfn.SINGLE(Kalendārais_gads),MONTH(_xlfn.SINGLE(_1_jūl_sv)+24)=7),_xlfn.SINGLE(_1_jūl_sv)+24,""),IF(AND(YEAR(_xlfn.SINGLE(_1_jūl_sv)+31)=_xlfn.SINGLE(Kalendārais_gads),MONTH(_xlfn.SINGLE(_1_jūl_sv)+31)=7),_xlfn.SINGLE(_1_jūl_sv)+31,""))</f>
        <v>43677</v>
      </c>
      <c r="F36" s="3" t="str">
        <f ca="1">IF(DAY(_xlfn.SINGLE(_1_jūl_sv))=1,IF(AND(YEAR(_xlfn.SINGLE(_1_jūl_sv)+25)=_xlfn.SINGLE(Kalendārais_gads),MONTH(_xlfn.SINGLE(_1_jūl_sv)+25)=7),_xlfn.SINGLE(_1_jūl_sv)+25,""),IF(AND(YEAR(_xlfn.SINGLE(_1_jūl_sv)+32)=_xlfn.SINGLE(Kalendārais_gads),MONTH(_xlfn.SINGLE(_1_jūl_sv)+32)=7),_xlfn.SINGLE(_1_jūl_sv)+32,""))</f>
        <v/>
      </c>
      <c r="G36" s="3" t="str">
        <f ca="1">IF(DAY(_xlfn.SINGLE(_1_jūl_sv))=1,IF(AND(YEAR(_xlfn.SINGLE(_1_jūl_sv)+26)=_xlfn.SINGLE(Kalendārais_gads),MONTH(_xlfn.SINGLE(_1_jūl_sv)+26)=7),_xlfn.SINGLE(_1_jūl_sv)+26,""),IF(AND(YEAR(_xlfn.SINGLE(_1_jūl_sv)+33)=_xlfn.SINGLE(Kalendārais_gads),MONTH(_xlfn.SINGLE(_1_jūl_sv)+33)=7),_xlfn.SINGLE(_1_jūl_sv)+33,""))</f>
        <v/>
      </c>
      <c r="H36" s="3" t="str">
        <f ca="1">IF(DAY(_xlfn.SINGLE(_1_jūl_sv))=1,IF(AND(YEAR(_xlfn.SINGLE(_1_jūl_sv)+27)=_xlfn.SINGLE(Kalendārais_gads),MONTH(_xlfn.SINGLE(_1_jūl_sv)+27)=7),_xlfn.SINGLE(_1_jūl_sv)+27,""),IF(AND(YEAR(_xlfn.SINGLE(_1_jūl_sv)+34)=_xlfn.SINGLE(Kalendārais_gads),MONTH(_xlfn.SINGLE(_1_jūl_sv)+34)=7),_xlfn.SINGLE(_1_jūl_sv)+34,""))</f>
        <v/>
      </c>
      <c r="I36" s="3" t="str">
        <f ca="1">IF(DAY(_xlfn.SINGLE(_1_jūl_sv))=1,IF(AND(YEAR(_xlfn.SINGLE(_1_jūl_sv)+28)=_xlfn.SINGLE(Kalendārais_gads),MONTH(_xlfn.SINGLE(_1_jūl_sv)+28)=7),_xlfn.SINGLE(_1_jūl_sv)+28,""),IF(AND(YEAR(_xlfn.SINGLE(_1_jūl_sv)+35)=_xlfn.SINGLE(Kalendārais_gads),MONTH(_xlfn.SINGLE(_1_jūl_sv)+35)=7),_xlfn.SINGLE(_1_jūl_sv)+35,""))</f>
        <v/>
      </c>
      <c r="J36" s="23"/>
      <c r="K36" s="3">
        <f ca="1">IF(DAY(_xlfn.SINGLE(_1_aug_sv))=1,IF(AND(YEAR(_xlfn.SINGLE(_1_aug_sv)+22)=_xlfn.SINGLE(Kalendārais_gads),MONTH(_xlfn.SINGLE(_1_aug_sv)+22)=8),_xlfn.SINGLE(_1_aug_sv)+22,""),IF(AND(YEAR(_xlfn.SINGLE(_1_aug_sv)+29)=_xlfn.SINGLE(Kalendārais_gads),MONTH(_xlfn.SINGLE(_1_aug_sv)+29)=8),_xlfn.SINGLE(_1_aug_sv)+29,""))</f>
        <v>43703</v>
      </c>
      <c r="L36" s="3">
        <f ca="1">IF(DAY(_xlfn.SINGLE(_1_aug_sv))=1,IF(AND(YEAR(_xlfn.SINGLE(_1_aug_sv)+23)=_xlfn.SINGLE(Kalendārais_gads),MONTH(_xlfn.SINGLE(_1_aug_sv)+23)=8),_xlfn.SINGLE(_1_aug_sv)+23,""),IF(AND(YEAR(_xlfn.SINGLE(_1_aug_sv)+30)=_xlfn.SINGLE(Kalendārais_gads),MONTH(_xlfn.SINGLE(_1_aug_sv)+30)=8),_xlfn.SINGLE(_1_aug_sv)+30,""))</f>
        <v>43704</v>
      </c>
      <c r="M36" s="3">
        <f ca="1">IF(DAY(_xlfn.SINGLE(_1_aug_sv))=1,IF(AND(YEAR(_xlfn.SINGLE(_1_aug_sv)+24)=_xlfn.SINGLE(Kalendārais_gads),MONTH(_xlfn.SINGLE(_1_aug_sv)+24)=8),_xlfn.SINGLE(_1_aug_sv)+24,""),IF(AND(YEAR(_xlfn.SINGLE(_1_aug_sv)+31)=_xlfn.SINGLE(Kalendārais_gads),MONTH(_xlfn.SINGLE(_1_aug_sv)+31)=8),_xlfn.SINGLE(_1_aug_sv)+31,""))</f>
        <v>43705</v>
      </c>
      <c r="N36" s="3">
        <f ca="1">IF(DAY(_xlfn.SINGLE(_1_aug_sv))=1,IF(AND(YEAR(_xlfn.SINGLE(_1_aug_sv)+25)=_xlfn.SINGLE(Kalendārais_gads),MONTH(_xlfn.SINGLE(_1_aug_sv)+25)=8),_xlfn.SINGLE(_1_aug_sv)+25,""),IF(AND(YEAR(_xlfn.SINGLE(_1_aug_sv)+32)=_xlfn.SINGLE(Kalendārais_gads),MONTH(_xlfn.SINGLE(_1_aug_sv)+32)=8),_xlfn.SINGLE(_1_aug_sv)+32,""))</f>
        <v>43706</v>
      </c>
      <c r="O36" s="3">
        <f ca="1">IF(DAY(_xlfn.SINGLE(_1_aug_sv))=1,IF(AND(YEAR(_xlfn.SINGLE(_1_aug_sv)+26)=_xlfn.SINGLE(Kalendārais_gads),MONTH(_xlfn.SINGLE(_1_aug_sv)+26)=8),_xlfn.SINGLE(_1_aug_sv)+26,""),IF(AND(YEAR(_xlfn.SINGLE(_1_aug_sv)+33)=_xlfn.SINGLE(Kalendārais_gads),MONTH(_xlfn.SINGLE(_1_aug_sv)+33)=8),_xlfn.SINGLE(_1_aug_sv)+33,""))</f>
        <v>43707</v>
      </c>
      <c r="P36" s="3">
        <f ca="1">IF(DAY(_xlfn.SINGLE(_1_aug_sv))=1,IF(AND(YEAR(_xlfn.SINGLE(_1_aug_sv)+27)=_xlfn.SINGLE(Kalendārais_gads),MONTH(_xlfn.SINGLE(_1_aug_sv)+27)=8),_xlfn.SINGLE(_1_aug_sv)+27,""),IF(AND(YEAR(_xlfn.SINGLE(_1_aug_sv)+34)=_xlfn.SINGLE(Kalendārais_gads),MONTH(_xlfn.SINGLE(_1_aug_sv)+34)=8),_xlfn.SINGLE(_1_aug_sv)+34,""))</f>
        <v>43708</v>
      </c>
      <c r="Q36" s="3" t="str">
        <f ca="1">IF(DAY(_xlfn.SINGLE(_1_aug_sv))=1,IF(AND(YEAR(_xlfn.SINGLE(_1_aug_sv)+28)=_xlfn.SINGLE(Kalendārais_gads),MONTH(_xlfn.SINGLE(_1_aug_sv)+28)=8),_xlfn.SINGLE(_1_aug_sv)+28,""),IF(AND(YEAR(_xlfn.SINGLE(_1_aug_sv)+35)=_xlfn.SINGLE(Kalendārais_gads),MONTH(_xlfn.SINGLE(_1_aug_sv)+35)=8),_xlfn.SINGLE(_1_aug_sv)+35,""))</f>
        <v/>
      </c>
      <c r="S36" s="6"/>
      <c r="U36" s="13"/>
    </row>
    <row r="37" spans="3:21" ht="15" customHeight="1" x14ac:dyDescent="0.2">
      <c r="C37" s="3" t="str">
        <f ca="1">IF(DAY(_xlfn.SINGLE(_1_jūl_sv))=1,IF(AND(YEAR(_xlfn.SINGLE(_1_jūl_sv)+29)=_xlfn.SINGLE(Kalendārais_gads),MONTH(_xlfn.SINGLE(_1_jūl_sv)+29)=7),_xlfn.SINGLE(_1_jūl_sv)+29,""),IF(AND(YEAR(_xlfn.SINGLE(_1_jūl_sv)+36)=_xlfn.SINGLE(Kalendārais_gads),MONTH(_xlfn.SINGLE(_1_jūl_sv)+36)=7),_xlfn.SINGLE(_1_jūl_sv)+36,""))</f>
        <v/>
      </c>
      <c r="D37" s="3" t="str">
        <f ca="1">IF(DAY(_xlfn.SINGLE(_1_jūl_sv))=1,IF(AND(YEAR(_xlfn.SINGLE(_1_jūl_sv)+30)=_xlfn.SINGLE(Kalendārais_gads),MONTH(_xlfn.SINGLE(_1_jūl_sv)+30)=7),_xlfn.SINGLE(_1_jūl_sv)+30,""),IF(AND(YEAR(_xlfn.SINGLE(_1_jūl_sv)+37)=_xlfn.SINGLE(Kalendārais_gads),MONTH(_xlfn.SINGLE(_1_jūl_sv)+37)=7),_xlfn.SINGLE(_1_jūl_sv)+37,""))</f>
        <v/>
      </c>
      <c r="E37" s="3" t="str">
        <f ca="1">IF(DAY(_xlfn.SINGLE(_1_jūl_sv))=1,IF(AND(YEAR(_xlfn.SINGLE(_1_jūl_sv)+31)=_xlfn.SINGLE(Kalendārais_gads),MONTH(_xlfn.SINGLE(_1_jūl_sv)+31)=7),_xlfn.SINGLE(_1_jūl_sv)+31,""),IF(AND(YEAR(_xlfn.SINGLE(_1_jūl_sv)+38)=_xlfn.SINGLE(Kalendārais_gads),MONTH(_xlfn.SINGLE(_1_jūl_sv)+38)=7),_xlfn.SINGLE(_1_jūl_sv)+38,""))</f>
        <v/>
      </c>
      <c r="F37" s="3" t="str">
        <f ca="1">IF(DAY(_xlfn.SINGLE(_1_jūl_sv))=1,IF(AND(YEAR(_xlfn.SINGLE(_1_jūl_sv)+32)=_xlfn.SINGLE(Kalendārais_gads),MONTH(_xlfn.SINGLE(_1_jūl_sv)+32)=7),_xlfn.SINGLE(_1_jūl_sv)+32,""),IF(AND(YEAR(_xlfn.SINGLE(_1_jūl_sv)+39)=_xlfn.SINGLE(Kalendārais_gads),MONTH(_xlfn.SINGLE(_1_jūl_sv)+39)=7),_xlfn.SINGLE(_1_jūl_sv)+39,""))</f>
        <v/>
      </c>
      <c r="G37" s="3" t="str">
        <f ca="1">IF(DAY(_xlfn.SINGLE(_1_jūl_sv))=1,IF(AND(YEAR(_xlfn.SINGLE(_1_jūl_sv)+33)=_xlfn.SINGLE(Kalendārais_gads),MONTH(_xlfn.SINGLE(_1_jūl_sv)+33)=7),_xlfn.SINGLE(_1_jūl_sv)+33,""),IF(AND(YEAR(_xlfn.SINGLE(_1_jūl_sv)+40)=_xlfn.SINGLE(Kalendārais_gads),MONTH(_xlfn.SINGLE(_1_jūl_sv)+40)=7),_xlfn.SINGLE(_1_jūl_sv)+40,""))</f>
        <v/>
      </c>
      <c r="H37" s="3" t="str">
        <f ca="1">IF(DAY(_xlfn.SINGLE(_1_jūl_sv))=1,IF(AND(YEAR(_xlfn.SINGLE(_1_jūl_sv)+34)=_xlfn.SINGLE(Kalendārais_gads),MONTH(_xlfn.SINGLE(_1_jūl_sv)+34)=7),_xlfn.SINGLE(_1_jūl_sv)+34,""),IF(AND(YEAR(_xlfn.SINGLE(_1_jūl_sv)+41)=_xlfn.SINGLE(Kalendārais_gads),MONTH(_xlfn.SINGLE(_1_jūl_sv)+41)=7),_xlfn.SINGLE(_1_jūl_sv)+41,""))</f>
        <v/>
      </c>
      <c r="I37" s="3" t="str">
        <f ca="1">IF(DAY(_xlfn.SINGLE(_1_jūl_sv))=1,IF(AND(YEAR(_xlfn.SINGLE(_1_jūl_sv)+35)=_xlfn.SINGLE(Kalendārais_gads),MONTH(_xlfn.SINGLE(_1_jūl_sv)+35)=7),_xlfn.SINGLE(_1_jūl_sv)+35,""),IF(AND(YEAR(_xlfn.SINGLE(_1_jūl_sv)+42)=_xlfn.SINGLE(Kalendārais_gads),MONTH(_xlfn.SINGLE(_1_jūl_sv)+42)=7),_xlfn.SINGLE(_1_jūl_sv)+42,""))</f>
        <v/>
      </c>
      <c r="J37" s="23"/>
      <c r="K37" s="3" t="str">
        <f ca="1">IF(DAY(_xlfn.SINGLE(_1_aug_sv))=1,IF(AND(YEAR(_xlfn.SINGLE(_1_aug_sv)+29)=_xlfn.SINGLE(Kalendārais_gads),MONTH(_xlfn.SINGLE(_1_aug_sv)+29)=8),_xlfn.SINGLE(_1_aug_sv)+29,""),IF(AND(YEAR(_xlfn.SINGLE(_1_aug_sv)+36)=_xlfn.SINGLE(Kalendārais_gads),MONTH(_xlfn.SINGLE(_1_aug_sv)+36)=8),_xlfn.SINGLE(_1_aug_sv)+36,""))</f>
        <v/>
      </c>
      <c r="L37" s="3" t="str">
        <f ca="1">IF(DAY(_xlfn.SINGLE(_1_aug_sv))=1,IF(AND(YEAR(_xlfn.SINGLE(_1_aug_sv)+30)=_xlfn.SINGLE(Kalendārais_gads),MONTH(_xlfn.SINGLE(_1_aug_sv)+30)=8),_xlfn.SINGLE(_1_aug_sv)+30,""),IF(AND(YEAR(_xlfn.SINGLE(_1_aug_sv)+37)=_xlfn.SINGLE(Kalendārais_gads),MONTH(_xlfn.SINGLE(_1_aug_sv)+37)=8),_xlfn.SINGLE(_1_aug_sv)+37,""))</f>
        <v/>
      </c>
      <c r="M37" s="3" t="str">
        <f ca="1">IF(DAY(_xlfn.SINGLE(_1_aug_sv))=1,IF(AND(YEAR(_xlfn.SINGLE(_1_aug_sv)+31)=_xlfn.SINGLE(Kalendārais_gads),MONTH(_xlfn.SINGLE(_1_aug_sv)+31)=8),_xlfn.SINGLE(_1_aug_sv)+31,""),IF(AND(YEAR(_xlfn.SINGLE(_1_aug_sv)+38)=_xlfn.SINGLE(Kalendārais_gads),MONTH(_xlfn.SINGLE(_1_aug_sv)+38)=8),_xlfn.SINGLE(_1_aug_sv)+38,""))</f>
        <v/>
      </c>
      <c r="N37" s="3" t="str">
        <f ca="1">IF(DAY(_xlfn.SINGLE(_1_aug_sv))=1,IF(AND(YEAR(_xlfn.SINGLE(_1_aug_sv)+32)=_xlfn.SINGLE(Kalendārais_gads),MONTH(_xlfn.SINGLE(_1_aug_sv)+32)=8),_xlfn.SINGLE(_1_aug_sv)+32,""),IF(AND(YEAR(_xlfn.SINGLE(_1_aug_sv)+39)=_xlfn.SINGLE(Kalendārais_gads),MONTH(_xlfn.SINGLE(_1_aug_sv)+39)=8),_xlfn.SINGLE(_1_aug_sv)+39,""))</f>
        <v/>
      </c>
      <c r="O37" s="3" t="str">
        <f ca="1">IF(DAY(_xlfn.SINGLE(_1_aug_sv))=1,IF(AND(YEAR(_xlfn.SINGLE(_1_aug_sv)+33)=_xlfn.SINGLE(Kalendārais_gads),MONTH(_xlfn.SINGLE(_1_aug_sv)+33)=8),_xlfn.SINGLE(_1_aug_sv)+33,""),IF(AND(YEAR(_xlfn.SINGLE(_1_aug_sv)+40)=_xlfn.SINGLE(Kalendārais_gads),MONTH(_xlfn.SINGLE(_1_aug_sv)+40)=8),_xlfn.SINGLE(_1_aug_sv)+40,""))</f>
        <v/>
      </c>
      <c r="P37" s="3" t="str">
        <f ca="1">IF(DAY(_xlfn.SINGLE(_1_aug_sv))=1,IF(AND(YEAR(_xlfn.SINGLE(_1_aug_sv)+34)=_xlfn.SINGLE(Kalendārais_gads),MONTH(_xlfn.SINGLE(_1_aug_sv)+34)=8),_xlfn.SINGLE(_1_aug_sv)+34,""),IF(AND(YEAR(_xlfn.SINGLE(_1_aug_sv)+41)=_xlfn.SINGLE(Kalendārais_gads),MONTH(_xlfn.SINGLE(_1_aug_sv)+41)=8),_xlfn.SINGLE(_1_aug_sv)+41,""))</f>
        <v/>
      </c>
      <c r="Q37" s="3" t="str">
        <f ca="1">IF(DAY(_xlfn.SINGLE(_1_aug_sv))=1,IF(AND(YEAR(_xlfn.SINGLE(_1_aug_sv)+35)=_xlfn.SINGLE(Kalendārais_gads),MONTH(_xlfn.SINGLE(_1_aug_sv)+35)=8),_xlfn.SINGLE(_1_aug_sv)+35,""),IF(AND(YEAR(_xlfn.SINGLE(_1_aug_sv)+42)=_xlfn.SINGLE(Kalendārais_gads),MONTH(_xlfn.SINGLE(_1_aug_sv)+42)=8),_xlfn.SINGLE(_1_aug_sv)+42,""))</f>
        <v/>
      </c>
      <c r="S37" s="6"/>
      <c r="U37" s="19"/>
    </row>
    <row r="38" spans="3:21" ht="15" customHeight="1" x14ac:dyDescent="0.2">
      <c r="C38" s="21"/>
      <c r="D38" s="21"/>
      <c r="E38" s="21"/>
      <c r="F38" s="21"/>
      <c r="G38" s="21"/>
      <c r="H38" s="21"/>
      <c r="I38" s="21"/>
      <c r="J38" s="23"/>
      <c r="K38" s="21"/>
      <c r="L38" s="21"/>
      <c r="M38" s="21"/>
      <c r="N38" s="21"/>
      <c r="O38" s="21"/>
      <c r="P38" s="21"/>
      <c r="Q38" s="21"/>
      <c r="R38" s="23"/>
      <c r="S38" s="6"/>
      <c r="U38" s="12"/>
    </row>
    <row r="39" spans="3:21" ht="15" customHeight="1" x14ac:dyDescent="0.25">
      <c r="C39" s="5" t="s">
        <v>5</v>
      </c>
      <c r="D39" s="4"/>
      <c r="E39" s="4"/>
      <c r="F39" s="4"/>
      <c r="G39" s="4"/>
      <c r="H39" s="4"/>
      <c r="I39" s="4"/>
      <c r="J39" s="23"/>
      <c r="K39" s="5" t="s">
        <v>15</v>
      </c>
      <c r="L39" s="4"/>
      <c r="M39" s="4"/>
      <c r="N39" s="4"/>
      <c r="O39" s="4"/>
      <c r="P39" s="4"/>
      <c r="Q39" s="4"/>
      <c r="S39" s="6"/>
      <c r="U39" s="13"/>
    </row>
    <row r="40" spans="3:21" ht="15" customHeight="1" x14ac:dyDescent="0.2">
      <c r="C40" s="33" t="s">
        <v>1</v>
      </c>
      <c r="D40" s="36" t="s">
        <v>7</v>
      </c>
      <c r="E40" s="33" t="s">
        <v>9</v>
      </c>
      <c r="F40" s="33" t="s">
        <v>8</v>
      </c>
      <c r="G40" s="36" t="s">
        <v>1</v>
      </c>
      <c r="H40" s="33" t="s">
        <v>10</v>
      </c>
      <c r="I40" s="33" t="s">
        <v>10</v>
      </c>
      <c r="J40" s="23"/>
      <c r="K40" s="34" t="s">
        <v>1</v>
      </c>
      <c r="L40" s="36" t="s">
        <v>7</v>
      </c>
      <c r="M40" s="34" t="s">
        <v>9</v>
      </c>
      <c r="N40" s="34" t="s">
        <v>8</v>
      </c>
      <c r="O40" s="36" t="s">
        <v>1</v>
      </c>
      <c r="P40" s="34" t="s">
        <v>10</v>
      </c>
      <c r="Q40" s="34" t="s">
        <v>10</v>
      </c>
      <c r="S40" s="6"/>
      <c r="U40" s="19"/>
    </row>
    <row r="41" spans="3:21" ht="15" customHeight="1" x14ac:dyDescent="0.2">
      <c r="C41" s="3" t="str">
        <f ca="1">IF(DAY(_xlfn.SINGLE(_1_sep_sv))=1,"",IF(AND(YEAR(_xlfn.SINGLE(_1_sep_sv)+1)=_xlfn.SINGLE(Kalendārais_gads),MONTH(_xlfn.SINGLE(_1_sep_sv)+1)=9),_xlfn.SINGLE(_1_sep_sv)+1,""))</f>
        <v/>
      </c>
      <c r="D41" s="3" t="str">
        <f ca="1">IF(DAY(_xlfn.SINGLE(_1_sep_sv))=1,"",IF(AND(YEAR(_xlfn.SINGLE(_1_sep_sv)+2)=_xlfn.SINGLE(Kalendārais_gads),MONTH(_xlfn.SINGLE(_1_sep_sv)+2)=9),_xlfn.SINGLE(_1_sep_sv)+2,""))</f>
        <v/>
      </c>
      <c r="E41" s="3" t="str">
        <f ca="1">IF(DAY(_xlfn.SINGLE(_1_sep_sv))=1,"",IF(AND(YEAR(_xlfn.SINGLE(_1_sep_sv)+3)=_xlfn.SINGLE(Kalendārais_gads),MONTH(_xlfn.SINGLE(_1_sep_sv)+3)=9),_xlfn.SINGLE(_1_sep_sv)+3,""))</f>
        <v/>
      </c>
      <c r="F41" s="3" t="str">
        <f ca="1">IF(DAY(_xlfn.SINGLE(_1_sep_sv))=1,"",IF(AND(YEAR(_xlfn.SINGLE(_1_sep_sv)+4)=_xlfn.SINGLE(Kalendārais_gads),MONTH(_xlfn.SINGLE(_1_sep_sv)+4)=9),_xlfn.SINGLE(_1_sep_sv)+4,""))</f>
        <v/>
      </c>
      <c r="G41" s="3" t="str">
        <f ca="1">IF(DAY(_xlfn.SINGLE(_1_sep_sv))=1,"",IF(AND(YEAR(_xlfn.SINGLE(_1_sep_sv)+5)=_xlfn.SINGLE(Kalendārais_gads),MONTH(_xlfn.SINGLE(_1_sep_sv)+5)=9),_xlfn.SINGLE(_1_sep_sv)+5,""))</f>
        <v/>
      </c>
      <c r="H41" s="3" t="str">
        <f ca="1">IF(DAY(_xlfn.SINGLE(_1_sep_sv))=1,"",IF(AND(YEAR(_xlfn.SINGLE(_1_sep_sv)+6)=_xlfn.SINGLE(Kalendārais_gads),MONTH(_xlfn.SINGLE(_1_sep_sv)+6)=9),_xlfn.SINGLE(_1_sep_sv)+6,""))</f>
        <v/>
      </c>
      <c r="I41" s="3">
        <f ca="1">_xlfn.SINGLE(IF(DAY(_xlfn.SINGLE(_1_sep_sv))=1,IF(AND(YEAR(_xlfn.SINGLE(_1_sep_sv))=_xlfn.SINGLE(Kalendārais_gads),MONTH(_xlfn.SINGLE(_1_sep_sv))=9),_1_sep_sv,""),IF(AND(YEAR(_xlfn.SINGLE(_1_sep_sv)+7)=_xlfn.SINGLE(Kalendārais_gads),MONTH(_xlfn.SINGLE(_1_sep_sv)+7)=9),_xlfn.SINGLE(_1_sep_sv)+7,"")))</f>
        <v>43709</v>
      </c>
      <c r="J41" s="23"/>
      <c r="K41" s="3" t="str">
        <f ca="1">IF(DAY(_xlfn.SINGLE(_1_okt_sv))=1,"",IF(AND(YEAR(_xlfn.SINGLE(_1_okt_sv)+1)=_xlfn.SINGLE(Kalendārais_gads),MONTH(_xlfn.SINGLE(_1_okt_sv)+1)=10),_xlfn.SINGLE(_1_okt_sv)+1,""))</f>
        <v/>
      </c>
      <c r="L41" s="3">
        <f ca="1">IF(DAY(_xlfn.SINGLE(_1_okt_sv))=1,"",IF(AND(YEAR(_xlfn.SINGLE(_1_okt_sv)+2)=_xlfn.SINGLE(Kalendārais_gads),MONTH(_xlfn.SINGLE(_1_okt_sv)+2)=10),_xlfn.SINGLE(_1_okt_sv)+2,""))</f>
        <v>43739</v>
      </c>
      <c r="M41" s="3">
        <f ca="1">IF(DAY(_xlfn.SINGLE(_1_okt_sv))=1,"",IF(AND(YEAR(_xlfn.SINGLE(_1_okt_sv)+3)=_xlfn.SINGLE(Kalendārais_gads),MONTH(_xlfn.SINGLE(_1_okt_sv)+3)=10),_xlfn.SINGLE(_1_okt_sv)+3,""))</f>
        <v>43740</v>
      </c>
      <c r="N41" s="3">
        <f ca="1">IF(DAY(_xlfn.SINGLE(_1_okt_sv))=1,"",IF(AND(YEAR(_xlfn.SINGLE(_1_okt_sv)+4)=_xlfn.SINGLE(Kalendārais_gads),MONTH(_xlfn.SINGLE(_1_okt_sv)+4)=10),_xlfn.SINGLE(_1_okt_sv)+4,""))</f>
        <v>43741</v>
      </c>
      <c r="O41" s="3">
        <f ca="1">IF(DAY(_xlfn.SINGLE(_1_okt_sv))=1,"",IF(AND(YEAR(_xlfn.SINGLE(_1_okt_sv)+5)=_xlfn.SINGLE(Kalendārais_gads),MONTH(_xlfn.SINGLE(_1_okt_sv)+5)=10),_xlfn.SINGLE(_1_okt_sv)+5,""))</f>
        <v>43742</v>
      </c>
      <c r="P41" s="3">
        <f ca="1">IF(DAY(_xlfn.SINGLE(_1_okt_sv))=1,"",IF(AND(YEAR(_xlfn.SINGLE(_1_okt_sv)+6)=_xlfn.SINGLE(Kalendārais_gads),MONTH(_xlfn.SINGLE(_1_okt_sv)+6)=10),_xlfn.SINGLE(_1_okt_sv)+6,""))</f>
        <v>43743</v>
      </c>
      <c r="Q41" s="3">
        <f ca="1">_xlfn.SINGLE(IF(DAY(_xlfn.SINGLE(_1_okt_sv))=1,IF(AND(YEAR(_xlfn.SINGLE(_1_okt_sv))=_xlfn.SINGLE(Kalendārais_gads),MONTH(_xlfn.SINGLE(_1_okt_sv))=10),_1_okt_sv,""),IF(AND(YEAR(_xlfn.SINGLE(_1_okt_sv)+7)=_xlfn.SINGLE(Kalendārais_gads),MONTH(_xlfn.SINGLE(_1_okt_sv)+7)=10),_xlfn.SINGLE(_1_okt_sv)+7,"")))</f>
        <v>43744</v>
      </c>
      <c r="S41" s="6"/>
      <c r="U41" s="12"/>
    </row>
    <row r="42" spans="3:21" ht="15" customHeight="1" x14ac:dyDescent="0.2">
      <c r="C42" s="3">
        <f ca="1">IF(DAY(_xlfn.SINGLE(_1_sep_sv))=1,IF(AND(YEAR(_xlfn.SINGLE(_1_sep_sv)+1)=_xlfn.SINGLE(Kalendārais_gads),MONTH(_xlfn.SINGLE(_1_sep_sv)+1)=9),_xlfn.SINGLE(_1_sep_sv)+1,""),IF(AND(YEAR(_xlfn.SINGLE(_1_sep_sv)+8)=_xlfn.SINGLE(Kalendārais_gads),MONTH(_xlfn.SINGLE(_1_sep_sv)+8)=9),_xlfn.SINGLE(_1_sep_sv)+8,""))</f>
        <v>43710</v>
      </c>
      <c r="D42" s="3">
        <f ca="1">IF(DAY(_xlfn.SINGLE(_1_sep_sv))=1,IF(AND(YEAR(_xlfn.SINGLE(_1_sep_sv)+2)=_xlfn.SINGLE(Kalendārais_gads),MONTH(_xlfn.SINGLE(_1_sep_sv)+2)=9),_xlfn.SINGLE(_1_sep_sv)+2,""),IF(AND(YEAR(_xlfn.SINGLE(_1_sep_sv)+9)=_xlfn.SINGLE(Kalendārais_gads),MONTH(_xlfn.SINGLE(_1_sep_sv)+9)=9),_xlfn.SINGLE(_1_sep_sv)+9,""))</f>
        <v>43711</v>
      </c>
      <c r="E42" s="3">
        <f ca="1">IF(DAY(_xlfn.SINGLE(_1_sep_sv))=1,IF(AND(YEAR(_xlfn.SINGLE(_1_sep_sv)+3)=_xlfn.SINGLE(Kalendārais_gads),MONTH(_xlfn.SINGLE(_1_sep_sv)+3)=9),_xlfn.SINGLE(_1_sep_sv)+3,""),IF(AND(YEAR(_xlfn.SINGLE(_1_sep_sv)+10)=_xlfn.SINGLE(Kalendārais_gads),MONTH(_xlfn.SINGLE(_1_sep_sv)+10)=9),_xlfn.SINGLE(_1_sep_sv)+10,""))</f>
        <v>43712</v>
      </c>
      <c r="F42" s="3">
        <f ca="1">IF(DAY(_xlfn.SINGLE(_1_sep_sv))=1,IF(AND(YEAR(_xlfn.SINGLE(_1_sep_sv)+4)=_xlfn.SINGLE(Kalendārais_gads),MONTH(_xlfn.SINGLE(_1_sep_sv)+4)=9),_xlfn.SINGLE(_1_sep_sv)+4,""),IF(AND(YEAR(_xlfn.SINGLE(_1_sep_sv)+11)=_xlfn.SINGLE(Kalendārais_gads),MONTH(_xlfn.SINGLE(_1_sep_sv)+11)=9),_xlfn.SINGLE(_1_sep_sv)+11,""))</f>
        <v>43713</v>
      </c>
      <c r="G42" s="3">
        <f ca="1">IF(DAY(_xlfn.SINGLE(_1_sep_sv))=1,IF(AND(YEAR(_xlfn.SINGLE(_1_sep_sv)+5)=_xlfn.SINGLE(Kalendārais_gads),MONTH(_xlfn.SINGLE(_1_sep_sv)+5)=9),_xlfn.SINGLE(_1_sep_sv)+5,""),IF(AND(YEAR(_xlfn.SINGLE(_1_sep_sv)+12)=_xlfn.SINGLE(Kalendārais_gads),MONTH(_xlfn.SINGLE(_1_sep_sv)+12)=9),_xlfn.SINGLE(_1_sep_sv)+12,""))</f>
        <v>43714</v>
      </c>
      <c r="H42" s="3">
        <f ca="1">IF(DAY(_xlfn.SINGLE(_1_sep_sv))=1,IF(AND(YEAR(_xlfn.SINGLE(_1_sep_sv)+6)=_xlfn.SINGLE(Kalendārais_gads),MONTH(_xlfn.SINGLE(_1_sep_sv)+6)=9),_xlfn.SINGLE(_1_sep_sv)+6,""),IF(AND(YEAR(_xlfn.SINGLE(_1_sep_sv)+13)=_xlfn.SINGLE(Kalendārais_gads),MONTH(_xlfn.SINGLE(_1_sep_sv)+13)=9),_xlfn.SINGLE(_1_sep_sv)+13,""))</f>
        <v>43715</v>
      </c>
      <c r="I42" s="3">
        <f ca="1">IF(DAY(_xlfn.SINGLE(_1_sep_sv))=1,IF(AND(YEAR(_xlfn.SINGLE(_1_sep_sv)+7)=_xlfn.SINGLE(Kalendārais_gads),MONTH(_xlfn.SINGLE(_1_sep_sv)+7)=9),_xlfn.SINGLE(_1_sep_sv)+7,""),IF(AND(YEAR(_xlfn.SINGLE(_1_sep_sv)+14)=_xlfn.SINGLE(Kalendārais_gads),MONTH(_xlfn.SINGLE(_1_sep_sv)+14)=9),_xlfn.SINGLE(_1_sep_sv)+14,""))</f>
        <v>43716</v>
      </c>
      <c r="J42" s="23"/>
      <c r="K42" s="3">
        <f ca="1">IF(DAY(_xlfn.SINGLE(_1_okt_sv))=1,IF(AND(YEAR(_xlfn.SINGLE(_1_okt_sv)+1)=_xlfn.SINGLE(Kalendārais_gads),MONTH(_xlfn.SINGLE(_1_okt_sv)+1)=10),_xlfn.SINGLE(_1_okt_sv)+1,""),IF(AND(YEAR(_xlfn.SINGLE(_1_okt_sv)+8)=_xlfn.SINGLE(Kalendārais_gads),MONTH(_xlfn.SINGLE(_1_okt_sv)+8)=10),_xlfn.SINGLE(_1_okt_sv)+8,""))</f>
        <v>43745</v>
      </c>
      <c r="L42" s="3">
        <f ca="1">IF(DAY(_xlfn.SINGLE(_1_okt_sv))=1,IF(AND(YEAR(_xlfn.SINGLE(_1_okt_sv)+2)=_xlfn.SINGLE(Kalendārais_gads),MONTH(_xlfn.SINGLE(_1_okt_sv)+2)=10),_xlfn.SINGLE(_1_okt_sv)+2,""),IF(AND(YEAR(_xlfn.SINGLE(_1_okt_sv)+9)=_xlfn.SINGLE(Kalendārais_gads),MONTH(_xlfn.SINGLE(_1_okt_sv)+9)=10),_xlfn.SINGLE(_1_okt_sv)+9,""))</f>
        <v>43746</v>
      </c>
      <c r="M42" s="3">
        <f ca="1">IF(DAY(_xlfn.SINGLE(_1_okt_sv))=1,IF(AND(YEAR(_xlfn.SINGLE(_1_okt_sv)+3)=_xlfn.SINGLE(Kalendārais_gads),MONTH(_xlfn.SINGLE(_1_okt_sv)+3)=10),_xlfn.SINGLE(_1_okt_sv)+3,""),IF(AND(YEAR(_xlfn.SINGLE(_1_okt_sv)+10)=_xlfn.SINGLE(Kalendārais_gads),MONTH(_xlfn.SINGLE(_1_okt_sv)+10)=10),_xlfn.SINGLE(_1_okt_sv)+10,""))</f>
        <v>43747</v>
      </c>
      <c r="N42" s="3">
        <f ca="1">IF(DAY(_xlfn.SINGLE(_1_okt_sv))=1,IF(AND(YEAR(_xlfn.SINGLE(_1_okt_sv)+4)=_xlfn.SINGLE(Kalendārais_gads),MONTH(_xlfn.SINGLE(_1_okt_sv)+4)=10),_xlfn.SINGLE(_1_okt_sv)+4,""),IF(AND(YEAR(_xlfn.SINGLE(_1_okt_sv)+11)=_xlfn.SINGLE(Kalendārais_gads),MONTH(_xlfn.SINGLE(_1_okt_sv)+11)=10),_xlfn.SINGLE(_1_okt_sv)+11,""))</f>
        <v>43748</v>
      </c>
      <c r="O42" s="3">
        <f ca="1">IF(DAY(_xlfn.SINGLE(_1_okt_sv))=1,IF(AND(YEAR(_xlfn.SINGLE(_1_okt_sv)+5)=_xlfn.SINGLE(Kalendārais_gads),MONTH(_xlfn.SINGLE(_1_okt_sv)+5)=10),_xlfn.SINGLE(_1_okt_sv)+5,""),IF(AND(YEAR(_xlfn.SINGLE(_1_okt_sv)+12)=_xlfn.SINGLE(Kalendārais_gads),MONTH(_xlfn.SINGLE(_1_okt_sv)+12)=10),_xlfn.SINGLE(_1_okt_sv)+12,""))</f>
        <v>43749</v>
      </c>
      <c r="P42" s="3">
        <f ca="1">IF(DAY(_xlfn.SINGLE(_1_okt_sv))=1,IF(AND(YEAR(_xlfn.SINGLE(_1_okt_sv)+6)=_xlfn.SINGLE(Kalendārais_gads),MONTH(_xlfn.SINGLE(_1_okt_sv)+6)=10),_xlfn.SINGLE(_1_okt_sv)+6,""),IF(AND(YEAR(_xlfn.SINGLE(_1_okt_sv)+13)=_xlfn.SINGLE(Kalendārais_gads),MONTH(_xlfn.SINGLE(_1_okt_sv)+13)=10),_xlfn.SINGLE(_1_okt_sv)+13,""))</f>
        <v>43750</v>
      </c>
      <c r="Q42" s="3">
        <f ca="1">IF(DAY(_xlfn.SINGLE(_1_okt_sv))=1,IF(AND(YEAR(_xlfn.SINGLE(_1_okt_sv)+7)=_xlfn.SINGLE(Kalendārais_gads),MONTH(_xlfn.SINGLE(_1_okt_sv)+7)=10),_xlfn.SINGLE(_1_okt_sv)+7,""),IF(AND(YEAR(_xlfn.SINGLE(_1_okt_sv)+14)=_xlfn.SINGLE(Kalendārais_gads),MONTH(_xlfn.SINGLE(_1_okt_sv)+14)=10),_xlfn.SINGLE(_1_okt_sv)+14,""))</f>
        <v>43751</v>
      </c>
      <c r="S42" s="6"/>
      <c r="U42" s="12"/>
    </row>
    <row r="43" spans="3:21" ht="15" customHeight="1" x14ac:dyDescent="0.2">
      <c r="C43" s="3">
        <f ca="1">IF(DAY(_xlfn.SINGLE(_1_sep_sv))=1,IF(AND(YEAR(_xlfn.SINGLE(_1_sep_sv)+8)=_xlfn.SINGLE(Kalendārais_gads),MONTH(_xlfn.SINGLE(_1_sep_sv)+8)=9),_xlfn.SINGLE(_1_sep_sv)+8,""),IF(AND(YEAR(_xlfn.SINGLE(_1_sep_sv)+15)=_xlfn.SINGLE(Kalendārais_gads),MONTH(_xlfn.SINGLE(_1_sep_sv)+15)=9),_xlfn.SINGLE(_1_sep_sv)+15,""))</f>
        <v>43717</v>
      </c>
      <c r="D43" s="3">
        <f ca="1">IF(DAY(_xlfn.SINGLE(_1_sep_sv))=1,IF(AND(YEAR(_xlfn.SINGLE(_1_sep_sv)+9)=_xlfn.SINGLE(Kalendārais_gads),MONTH(_xlfn.SINGLE(_1_sep_sv)+9)=9),_xlfn.SINGLE(_1_sep_sv)+9,""),IF(AND(YEAR(_xlfn.SINGLE(_1_sep_sv)+16)=_xlfn.SINGLE(Kalendārais_gads),MONTH(_xlfn.SINGLE(_1_sep_sv)+16)=9),_xlfn.SINGLE(_1_sep_sv)+16,""))</f>
        <v>43718</v>
      </c>
      <c r="E43" s="3">
        <f ca="1">IF(DAY(_xlfn.SINGLE(_1_sep_sv))=1,IF(AND(YEAR(_xlfn.SINGLE(_1_sep_sv)+10)=_xlfn.SINGLE(Kalendārais_gads),MONTH(_xlfn.SINGLE(_1_sep_sv)+10)=9),_xlfn.SINGLE(_1_sep_sv)+10,""),IF(AND(YEAR(_xlfn.SINGLE(_1_sep_sv)+17)=_xlfn.SINGLE(Kalendārais_gads),MONTH(_xlfn.SINGLE(_1_sep_sv)+17)=9),_xlfn.SINGLE(_1_sep_sv)+17,""))</f>
        <v>43719</v>
      </c>
      <c r="F43" s="3">
        <f ca="1">IF(DAY(_xlfn.SINGLE(_1_sep_sv))=1,IF(AND(YEAR(_xlfn.SINGLE(_1_sep_sv)+11)=_xlfn.SINGLE(Kalendārais_gads),MONTH(_xlfn.SINGLE(_1_sep_sv)+11)=9),_xlfn.SINGLE(_1_sep_sv)+11,""),IF(AND(YEAR(_xlfn.SINGLE(_1_sep_sv)+18)=_xlfn.SINGLE(Kalendārais_gads),MONTH(_xlfn.SINGLE(_1_sep_sv)+18)=9),_xlfn.SINGLE(_1_sep_sv)+18,""))</f>
        <v>43720</v>
      </c>
      <c r="G43" s="3">
        <f ca="1">IF(DAY(_xlfn.SINGLE(_1_sep_sv))=1,IF(AND(YEAR(_xlfn.SINGLE(_1_sep_sv)+12)=_xlfn.SINGLE(Kalendārais_gads),MONTH(_xlfn.SINGLE(_1_sep_sv)+12)=9),_xlfn.SINGLE(_1_sep_sv)+12,""),IF(AND(YEAR(_xlfn.SINGLE(_1_sep_sv)+19)=_xlfn.SINGLE(Kalendārais_gads),MONTH(_xlfn.SINGLE(_1_sep_sv)+19)=9),_xlfn.SINGLE(_1_sep_sv)+19,""))</f>
        <v>43721</v>
      </c>
      <c r="H43" s="3">
        <f ca="1">IF(DAY(_xlfn.SINGLE(_1_sep_sv))=1,IF(AND(YEAR(_xlfn.SINGLE(_1_sep_sv)+13)=_xlfn.SINGLE(Kalendārais_gads),MONTH(_xlfn.SINGLE(_1_sep_sv)+13)=9),_xlfn.SINGLE(_1_sep_sv)+13,""),IF(AND(YEAR(_xlfn.SINGLE(_1_sep_sv)+20)=_xlfn.SINGLE(Kalendārais_gads),MONTH(_xlfn.SINGLE(_1_sep_sv)+20)=9),_xlfn.SINGLE(_1_sep_sv)+20,""))</f>
        <v>43722</v>
      </c>
      <c r="I43" s="3">
        <f ca="1">IF(DAY(_xlfn.SINGLE(_1_sep_sv))=1,IF(AND(YEAR(_xlfn.SINGLE(_1_sep_sv)+14)=_xlfn.SINGLE(Kalendārais_gads),MONTH(_xlfn.SINGLE(_1_sep_sv)+14)=9),_xlfn.SINGLE(_1_sep_sv)+14,""),IF(AND(YEAR(_xlfn.SINGLE(_1_sep_sv)+21)=_xlfn.SINGLE(Kalendārais_gads),MONTH(_xlfn.SINGLE(_1_sep_sv)+21)=9),_xlfn.SINGLE(_1_sep_sv)+21,""))</f>
        <v>43723</v>
      </c>
      <c r="J43" s="23"/>
      <c r="K43" s="3">
        <f ca="1">IF(DAY(_xlfn.SINGLE(_1_okt_sv))=1,IF(AND(YEAR(_xlfn.SINGLE(_1_okt_sv)+8)=_xlfn.SINGLE(Kalendārais_gads),MONTH(_xlfn.SINGLE(_1_okt_sv)+8)=10),_xlfn.SINGLE(_1_okt_sv)+8,""),IF(AND(YEAR(_xlfn.SINGLE(_1_okt_sv)+15)=_xlfn.SINGLE(Kalendārais_gads),MONTH(_xlfn.SINGLE(_1_okt_sv)+15)=10),_xlfn.SINGLE(_1_okt_sv)+15,""))</f>
        <v>43752</v>
      </c>
      <c r="L43" s="3">
        <f ca="1">IF(DAY(_xlfn.SINGLE(_1_okt_sv))=1,IF(AND(YEAR(_xlfn.SINGLE(_1_okt_sv)+9)=_xlfn.SINGLE(Kalendārais_gads),MONTH(_xlfn.SINGLE(_1_okt_sv)+9)=10),_xlfn.SINGLE(_1_okt_sv)+9,""),IF(AND(YEAR(_xlfn.SINGLE(_1_okt_sv)+16)=_xlfn.SINGLE(Kalendārais_gads),MONTH(_xlfn.SINGLE(_1_okt_sv)+16)=10),_xlfn.SINGLE(_1_okt_sv)+16,""))</f>
        <v>43753</v>
      </c>
      <c r="M43" s="3">
        <f ca="1">IF(DAY(_xlfn.SINGLE(_1_okt_sv))=1,IF(AND(YEAR(_xlfn.SINGLE(_1_okt_sv)+10)=_xlfn.SINGLE(Kalendārais_gads),MONTH(_xlfn.SINGLE(_1_okt_sv)+10)=10),_xlfn.SINGLE(_1_okt_sv)+10,""),IF(AND(YEAR(_xlfn.SINGLE(_1_okt_sv)+17)=_xlfn.SINGLE(Kalendārais_gads),MONTH(_xlfn.SINGLE(_1_okt_sv)+17)=10),_xlfn.SINGLE(_1_okt_sv)+17,""))</f>
        <v>43754</v>
      </c>
      <c r="N43" s="3">
        <f ca="1">IF(DAY(_xlfn.SINGLE(_1_okt_sv))=1,IF(AND(YEAR(_xlfn.SINGLE(_1_okt_sv)+11)=_xlfn.SINGLE(Kalendārais_gads),MONTH(_xlfn.SINGLE(_1_okt_sv)+11)=10),_xlfn.SINGLE(_1_okt_sv)+11,""),IF(AND(YEAR(_xlfn.SINGLE(_1_okt_sv)+18)=_xlfn.SINGLE(Kalendārais_gads),MONTH(_xlfn.SINGLE(_1_okt_sv)+18)=10),_xlfn.SINGLE(_1_okt_sv)+18,""))</f>
        <v>43755</v>
      </c>
      <c r="O43" s="3">
        <f ca="1">IF(DAY(_xlfn.SINGLE(_1_okt_sv))=1,IF(AND(YEAR(_xlfn.SINGLE(_1_okt_sv)+12)=_xlfn.SINGLE(Kalendārais_gads),MONTH(_xlfn.SINGLE(_1_okt_sv)+12)=10),_xlfn.SINGLE(_1_okt_sv)+12,""),IF(AND(YEAR(_xlfn.SINGLE(_1_okt_sv)+19)=_xlfn.SINGLE(Kalendārais_gads),MONTH(_xlfn.SINGLE(_1_okt_sv)+19)=10),_xlfn.SINGLE(_1_okt_sv)+19,""))</f>
        <v>43756</v>
      </c>
      <c r="P43" s="3">
        <f ca="1">IF(DAY(_xlfn.SINGLE(_1_okt_sv))=1,IF(AND(YEAR(_xlfn.SINGLE(_1_okt_sv)+13)=_xlfn.SINGLE(Kalendārais_gads),MONTH(_xlfn.SINGLE(_1_okt_sv)+13)=10),_xlfn.SINGLE(_1_okt_sv)+13,""),IF(AND(YEAR(_xlfn.SINGLE(_1_okt_sv)+20)=_xlfn.SINGLE(Kalendārais_gads),MONTH(_xlfn.SINGLE(_1_okt_sv)+20)=10),_xlfn.SINGLE(_1_okt_sv)+20,""))</f>
        <v>43757</v>
      </c>
      <c r="Q43" s="3">
        <f ca="1">IF(DAY(_xlfn.SINGLE(_1_okt_sv))=1,IF(AND(YEAR(_xlfn.SINGLE(_1_okt_sv)+14)=_xlfn.SINGLE(Kalendārais_gads),MONTH(_xlfn.SINGLE(_1_okt_sv)+14)=10),_xlfn.SINGLE(_1_okt_sv)+14,""),IF(AND(YEAR(_xlfn.SINGLE(_1_okt_sv)+21)=_xlfn.SINGLE(Kalendārais_gads),MONTH(_xlfn.SINGLE(_1_okt_sv)+21)=10),_xlfn.SINGLE(_1_okt_sv)+21,""))</f>
        <v>43758</v>
      </c>
      <c r="S43" s="6"/>
      <c r="U43" s="19"/>
    </row>
    <row r="44" spans="3:21" ht="15" customHeight="1" x14ac:dyDescent="0.2">
      <c r="C44" s="3">
        <f ca="1">IF(DAY(_xlfn.SINGLE(_1_sep_sv))=1,IF(AND(YEAR(_xlfn.SINGLE(_1_sep_sv)+15)=_xlfn.SINGLE(Kalendārais_gads),MONTH(_xlfn.SINGLE(_1_sep_sv)+15)=9),_xlfn.SINGLE(_1_sep_sv)+15,""),IF(AND(YEAR(_xlfn.SINGLE(_1_sep_sv)+22)=_xlfn.SINGLE(Kalendārais_gads),MONTH(_xlfn.SINGLE(_1_sep_sv)+22)=9),_xlfn.SINGLE(_1_sep_sv)+22,""))</f>
        <v>43724</v>
      </c>
      <c r="D44" s="3">
        <f ca="1">IF(DAY(_xlfn.SINGLE(_1_sep_sv))=1,IF(AND(YEAR(_xlfn.SINGLE(_1_sep_sv)+16)=_xlfn.SINGLE(Kalendārais_gads),MONTH(_xlfn.SINGLE(_1_sep_sv)+16)=9),_xlfn.SINGLE(_1_sep_sv)+16,""),IF(AND(YEAR(_xlfn.SINGLE(_1_sep_sv)+23)=_xlfn.SINGLE(Kalendārais_gads),MONTH(_xlfn.SINGLE(_1_sep_sv)+23)=9),_xlfn.SINGLE(_1_sep_sv)+23,""))</f>
        <v>43725</v>
      </c>
      <c r="E44" s="3">
        <f ca="1">IF(DAY(_xlfn.SINGLE(_1_sep_sv))=1,IF(AND(YEAR(_xlfn.SINGLE(_1_sep_sv)+17)=_xlfn.SINGLE(Kalendārais_gads),MONTH(_xlfn.SINGLE(_1_sep_sv)+17)=9),_xlfn.SINGLE(_1_sep_sv)+17,""),IF(AND(YEAR(_xlfn.SINGLE(_1_sep_sv)+24)=_xlfn.SINGLE(Kalendārais_gads),MONTH(_xlfn.SINGLE(_1_sep_sv)+24)=9),_xlfn.SINGLE(_1_sep_sv)+24,""))</f>
        <v>43726</v>
      </c>
      <c r="F44" s="3">
        <f ca="1">IF(DAY(_xlfn.SINGLE(_1_sep_sv))=1,IF(AND(YEAR(_xlfn.SINGLE(_1_sep_sv)+18)=_xlfn.SINGLE(Kalendārais_gads),MONTH(_xlfn.SINGLE(_1_sep_sv)+18)=9),_xlfn.SINGLE(_1_sep_sv)+18,""),IF(AND(YEAR(_xlfn.SINGLE(_1_sep_sv)+25)=_xlfn.SINGLE(Kalendārais_gads),MONTH(_xlfn.SINGLE(_1_sep_sv)+25)=9),_xlfn.SINGLE(_1_sep_sv)+25,""))</f>
        <v>43727</v>
      </c>
      <c r="G44" s="3">
        <f ca="1">IF(DAY(_xlfn.SINGLE(_1_sep_sv))=1,IF(AND(YEAR(_xlfn.SINGLE(_1_sep_sv)+19)=_xlfn.SINGLE(Kalendārais_gads),MONTH(_xlfn.SINGLE(_1_sep_sv)+19)=9),_xlfn.SINGLE(_1_sep_sv)+19,""),IF(AND(YEAR(_xlfn.SINGLE(_1_sep_sv)+26)=_xlfn.SINGLE(Kalendārais_gads),MONTH(_xlfn.SINGLE(_1_sep_sv)+26)=9),_xlfn.SINGLE(_1_sep_sv)+26,""))</f>
        <v>43728</v>
      </c>
      <c r="H44" s="3">
        <f ca="1">IF(DAY(_xlfn.SINGLE(_1_sep_sv))=1,IF(AND(YEAR(_xlfn.SINGLE(_1_sep_sv)+20)=_xlfn.SINGLE(Kalendārais_gads),MONTH(_xlfn.SINGLE(_1_sep_sv)+20)=9),_xlfn.SINGLE(_1_sep_sv)+20,""),IF(AND(YEAR(_xlfn.SINGLE(_1_sep_sv)+27)=_xlfn.SINGLE(Kalendārais_gads),MONTH(_xlfn.SINGLE(_1_sep_sv)+27)=9),_xlfn.SINGLE(_1_sep_sv)+27,""))</f>
        <v>43729</v>
      </c>
      <c r="I44" s="3">
        <f ca="1">IF(DAY(_xlfn.SINGLE(_1_sep_sv))=1,IF(AND(YEAR(_xlfn.SINGLE(_1_sep_sv)+21)=_xlfn.SINGLE(Kalendārais_gads),MONTH(_xlfn.SINGLE(_1_sep_sv)+21)=9),_xlfn.SINGLE(_1_sep_sv)+21,""),IF(AND(YEAR(_xlfn.SINGLE(_1_sep_sv)+28)=_xlfn.SINGLE(Kalendārais_gads),MONTH(_xlfn.SINGLE(_1_sep_sv)+28)=9),_xlfn.SINGLE(_1_sep_sv)+28,""))</f>
        <v>43730</v>
      </c>
      <c r="J44" s="23"/>
      <c r="K44" s="3">
        <f ca="1">IF(DAY(_xlfn.SINGLE(_1_okt_sv))=1,IF(AND(YEAR(_xlfn.SINGLE(_1_okt_sv)+15)=_xlfn.SINGLE(Kalendārais_gads),MONTH(_xlfn.SINGLE(_1_okt_sv)+15)=10),_xlfn.SINGLE(_1_okt_sv)+15,""),IF(AND(YEAR(_xlfn.SINGLE(_1_okt_sv)+22)=_xlfn.SINGLE(Kalendārais_gads),MONTH(_xlfn.SINGLE(_1_okt_sv)+22)=10),_xlfn.SINGLE(_1_okt_sv)+22,""))</f>
        <v>43759</v>
      </c>
      <c r="L44" s="3">
        <f ca="1">IF(DAY(_xlfn.SINGLE(_1_okt_sv))=1,IF(AND(YEAR(_xlfn.SINGLE(_1_okt_sv)+16)=_xlfn.SINGLE(Kalendārais_gads),MONTH(_xlfn.SINGLE(_1_okt_sv)+16)=10),_xlfn.SINGLE(_1_okt_sv)+16,""),IF(AND(YEAR(_xlfn.SINGLE(_1_okt_sv)+23)=_xlfn.SINGLE(Kalendārais_gads),MONTH(_xlfn.SINGLE(_1_okt_sv)+23)=10),_xlfn.SINGLE(_1_okt_sv)+23,""))</f>
        <v>43760</v>
      </c>
      <c r="M44" s="3">
        <f ca="1">IF(DAY(_xlfn.SINGLE(_1_okt_sv))=1,IF(AND(YEAR(_xlfn.SINGLE(_1_okt_sv)+17)=_xlfn.SINGLE(Kalendārais_gads),MONTH(_xlfn.SINGLE(_1_okt_sv)+17)=10),_xlfn.SINGLE(_1_okt_sv)+17,""),IF(AND(YEAR(_xlfn.SINGLE(_1_okt_sv)+24)=_xlfn.SINGLE(Kalendārais_gads),MONTH(_xlfn.SINGLE(_1_okt_sv)+24)=10),_xlfn.SINGLE(_1_okt_sv)+24,""))</f>
        <v>43761</v>
      </c>
      <c r="N44" s="3">
        <f ca="1">IF(DAY(_xlfn.SINGLE(_1_okt_sv))=1,IF(AND(YEAR(_xlfn.SINGLE(_1_okt_sv)+18)=_xlfn.SINGLE(Kalendārais_gads),MONTH(_xlfn.SINGLE(_1_okt_sv)+18)=10),_xlfn.SINGLE(_1_okt_sv)+18,""),IF(AND(YEAR(_xlfn.SINGLE(_1_okt_sv)+25)=_xlfn.SINGLE(Kalendārais_gads),MONTH(_xlfn.SINGLE(_1_okt_sv)+25)=10),_xlfn.SINGLE(_1_okt_sv)+25,""))</f>
        <v>43762</v>
      </c>
      <c r="O44" s="3">
        <f ca="1">IF(DAY(_xlfn.SINGLE(_1_okt_sv))=1,IF(AND(YEAR(_xlfn.SINGLE(_1_okt_sv)+19)=_xlfn.SINGLE(Kalendārais_gads),MONTH(_xlfn.SINGLE(_1_okt_sv)+19)=10),_xlfn.SINGLE(_1_okt_sv)+19,""),IF(AND(YEAR(_xlfn.SINGLE(_1_okt_sv)+26)=_xlfn.SINGLE(Kalendārais_gads),MONTH(_xlfn.SINGLE(_1_okt_sv)+26)=10),_xlfn.SINGLE(_1_okt_sv)+26,""))</f>
        <v>43763</v>
      </c>
      <c r="P44" s="3">
        <f ca="1">IF(DAY(_xlfn.SINGLE(_1_okt_sv))=1,IF(AND(YEAR(_xlfn.SINGLE(_1_okt_sv)+20)=_xlfn.SINGLE(Kalendārais_gads),MONTH(_xlfn.SINGLE(_1_okt_sv)+20)=10),_xlfn.SINGLE(_1_okt_sv)+20,""),IF(AND(YEAR(_xlfn.SINGLE(_1_okt_sv)+27)=_xlfn.SINGLE(Kalendārais_gads),MONTH(_xlfn.SINGLE(_1_okt_sv)+27)=10),_xlfn.SINGLE(_1_okt_sv)+27,""))</f>
        <v>43764</v>
      </c>
      <c r="Q44" s="3">
        <f ca="1">IF(DAY(_xlfn.SINGLE(_1_okt_sv))=1,IF(AND(YEAR(_xlfn.SINGLE(_1_okt_sv)+21)=_xlfn.SINGLE(Kalendārais_gads),MONTH(_xlfn.SINGLE(_1_okt_sv)+21)=10),_xlfn.SINGLE(_1_okt_sv)+21,""),IF(AND(YEAR(_xlfn.SINGLE(_1_okt_sv)+28)=_xlfn.SINGLE(Kalendārais_gads),MONTH(_xlfn.SINGLE(_1_okt_sv)+28)=10),_xlfn.SINGLE(_1_okt_sv)+28,""))</f>
        <v>43765</v>
      </c>
      <c r="S44" s="6"/>
      <c r="U44" s="18" t="s">
        <v>24</v>
      </c>
    </row>
    <row r="45" spans="3:21" ht="15" customHeight="1" x14ac:dyDescent="0.2">
      <c r="C45" s="3">
        <f ca="1">IF(DAY(_xlfn.SINGLE(_1_sep_sv))=1,IF(AND(YEAR(_xlfn.SINGLE(_1_sep_sv)+22)=_xlfn.SINGLE(Kalendārais_gads),MONTH(_xlfn.SINGLE(_1_sep_sv)+22)=9),_xlfn.SINGLE(_1_sep_sv)+22,""),IF(AND(YEAR(_xlfn.SINGLE(_1_sep_sv)+29)=_xlfn.SINGLE(Kalendārais_gads),MONTH(_xlfn.SINGLE(_1_sep_sv)+29)=9),_xlfn.SINGLE(_1_sep_sv)+29,""))</f>
        <v>43731</v>
      </c>
      <c r="D45" s="3">
        <f ca="1">IF(DAY(_xlfn.SINGLE(_1_sep_sv))=1,IF(AND(YEAR(_xlfn.SINGLE(_1_sep_sv)+23)=_xlfn.SINGLE(Kalendārais_gads),MONTH(_xlfn.SINGLE(_1_sep_sv)+23)=9),_xlfn.SINGLE(_1_sep_sv)+23,""),IF(AND(YEAR(_xlfn.SINGLE(_1_sep_sv)+30)=_xlfn.SINGLE(Kalendārais_gads),MONTH(_xlfn.SINGLE(_1_sep_sv)+30)=9),_xlfn.SINGLE(_1_sep_sv)+30,""))</f>
        <v>43732</v>
      </c>
      <c r="E45" s="3">
        <f ca="1">IF(DAY(_xlfn.SINGLE(_1_sep_sv))=1,IF(AND(YEAR(_xlfn.SINGLE(_1_sep_sv)+24)=_xlfn.SINGLE(Kalendārais_gads),MONTH(_xlfn.SINGLE(_1_sep_sv)+24)=9),_xlfn.SINGLE(_1_sep_sv)+24,""),IF(AND(YEAR(_xlfn.SINGLE(_1_sep_sv)+31)=_xlfn.SINGLE(Kalendārais_gads),MONTH(_xlfn.SINGLE(_1_sep_sv)+31)=9),_xlfn.SINGLE(_1_sep_sv)+31,""))</f>
        <v>43733</v>
      </c>
      <c r="F45" s="3">
        <f ca="1">IF(DAY(_xlfn.SINGLE(_1_sep_sv))=1,IF(AND(YEAR(_xlfn.SINGLE(_1_sep_sv)+25)=_xlfn.SINGLE(Kalendārais_gads),MONTH(_xlfn.SINGLE(_1_sep_sv)+25)=9),_xlfn.SINGLE(_1_sep_sv)+25,""),IF(AND(YEAR(_xlfn.SINGLE(_1_sep_sv)+32)=_xlfn.SINGLE(Kalendārais_gads),MONTH(_xlfn.SINGLE(_1_sep_sv)+32)=9),_xlfn.SINGLE(_1_sep_sv)+32,""))</f>
        <v>43734</v>
      </c>
      <c r="G45" s="3">
        <f ca="1">IF(DAY(_xlfn.SINGLE(_1_sep_sv))=1,IF(AND(YEAR(_xlfn.SINGLE(_1_sep_sv)+26)=_xlfn.SINGLE(Kalendārais_gads),MONTH(_xlfn.SINGLE(_1_sep_sv)+26)=9),_xlfn.SINGLE(_1_sep_sv)+26,""),IF(AND(YEAR(_xlfn.SINGLE(_1_sep_sv)+33)=_xlfn.SINGLE(Kalendārais_gads),MONTH(_xlfn.SINGLE(_1_sep_sv)+33)=9),_xlfn.SINGLE(_1_sep_sv)+33,""))</f>
        <v>43735</v>
      </c>
      <c r="H45" s="3">
        <f ca="1">IF(DAY(_xlfn.SINGLE(_1_sep_sv))=1,IF(AND(YEAR(_xlfn.SINGLE(_1_sep_sv)+27)=_xlfn.SINGLE(Kalendārais_gads),MONTH(_xlfn.SINGLE(_1_sep_sv)+27)=9),_xlfn.SINGLE(_1_sep_sv)+27,""),IF(AND(YEAR(_xlfn.SINGLE(_1_sep_sv)+34)=_xlfn.SINGLE(Kalendārais_gads),MONTH(_xlfn.SINGLE(_1_sep_sv)+34)=9),_xlfn.SINGLE(_1_sep_sv)+34,""))</f>
        <v>43736</v>
      </c>
      <c r="I45" s="3">
        <f ca="1">IF(DAY(_xlfn.SINGLE(_1_sep_sv))=1,IF(AND(YEAR(_xlfn.SINGLE(_1_sep_sv)+28)=_xlfn.SINGLE(Kalendārais_gads),MONTH(_xlfn.SINGLE(_1_sep_sv)+28)=9),_xlfn.SINGLE(_1_sep_sv)+28,""),IF(AND(YEAR(_xlfn.SINGLE(_1_sep_sv)+35)=_xlfn.SINGLE(Kalendārais_gads),MONTH(_xlfn.SINGLE(_1_sep_sv)+35)=9),_xlfn.SINGLE(_1_sep_sv)+35,""))</f>
        <v>43737</v>
      </c>
      <c r="J45" s="23"/>
      <c r="K45" s="3">
        <f ca="1">IF(DAY(_xlfn.SINGLE(_1_okt_sv))=1,IF(AND(YEAR(_xlfn.SINGLE(_1_okt_sv)+22)=_xlfn.SINGLE(Kalendārais_gads),MONTH(_xlfn.SINGLE(_1_okt_sv)+22)=10),_xlfn.SINGLE(_1_okt_sv)+22,""),IF(AND(YEAR(_xlfn.SINGLE(_1_okt_sv)+29)=_xlfn.SINGLE(Kalendārais_gads),MONTH(_xlfn.SINGLE(_1_okt_sv)+29)=10),_xlfn.SINGLE(_1_okt_sv)+29,""))</f>
        <v>43766</v>
      </c>
      <c r="L45" s="3">
        <f ca="1">IF(DAY(_xlfn.SINGLE(_1_okt_sv))=1,IF(AND(YEAR(_xlfn.SINGLE(_1_okt_sv)+23)=_xlfn.SINGLE(Kalendārais_gads),MONTH(_xlfn.SINGLE(_1_okt_sv)+23)=10),_xlfn.SINGLE(_1_okt_sv)+23,""),IF(AND(YEAR(_xlfn.SINGLE(_1_okt_sv)+30)=_xlfn.SINGLE(Kalendārais_gads),MONTH(_xlfn.SINGLE(_1_okt_sv)+30)=10),_xlfn.SINGLE(_1_okt_sv)+30,""))</f>
        <v>43767</v>
      </c>
      <c r="M45" s="3">
        <f ca="1">IF(DAY(_xlfn.SINGLE(_1_okt_sv))=1,IF(AND(YEAR(_xlfn.SINGLE(_1_okt_sv)+24)=_xlfn.SINGLE(Kalendārais_gads),MONTH(_xlfn.SINGLE(_1_okt_sv)+24)=10),_xlfn.SINGLE(_1_okt_sv)+24,""),IF(AND(YEAR(_xlfn.SINGLE(_1_okt_sv)+31)=_xlfn.SINGLE(Kalendārais_gads),MONTH(_xlfn.SINGLE(_1_okt_sv)+31)=10),_xlfn.SINGLE(_1_okt_sv)+31,""))</f>
        <v>43768</v>
      </c>
      <c r="N45" s="3">
        <f ca="1">IF(DAY(_xlfn.SINGLE(_1_okt_sv))=1,IF(AND(YEAR(_xlfn.SINGLE(_1_okt_sv)+25)=_xlfn.SINGLE(Kalendārais_gads),MONTH(_xlfn.SINGLE(_1_okt_sv)+25)=10),_xlfn.SINGLE(_1_okt_sv)+25,""),IF(AND(YEAR(_xlfn.SINGLE(_1_okt_sv)+32)=_xlfn.SINGLE(Kalendārais_gads),MONTH(_xlfn.SINGLE(_1_okt_sv)+32)=10),_xlfn.SINGLE(_1_okt_sv)+32,""))</f>
        <v>43769</v>
      </c>
      <c r="O45" s="3" t="str">
        <f ca="1">IF(DAY(_xlfn.SINGLE(_1_okt_sv))=1,IF(AND(YEAR(_xlfn.SINGLE(_1_okt_sv)+26)=_xlfn.SINGLE(Kalendārais_gads),MONTH(_xlfn.SINGLE(_1_okt_sv)+26)=10),_xlfn.SINGLE(_1_okt_sv)+26,""),IF(AND(YEAR(_xlfn.SINGLE(_1_okt_sv)+33)=_xlfn.SINGLE(Kalendārais_gads),MONTH(_xlfn.SINGLE(_1_okt_sv)+33)=10),_xlfn.SINGLE(_1_okt_sv)+33,""))</f>
        <v/>
      </c>
      <c r="P45" s="3" t="str">
        <f ca="1">IF(DAY(_xlfn.SINGLE(_1_okt_sv))=1,IF(AND(YEAR(_xlfn.SINGLE(_1_okt_sv)+27)=_xlfn.SINGLE(Kalendārais_gads),MONTH(_xlfn.SINGLE(_1_okt_sv)+27)=10),_xlfn.SINGLE(_1_okt_sv)+27,""),IF(AND(YEAR(_xlfn.SINGLE(_1_okt_sv)+34)=_xlfn.SINGLE(Kalendārais_gads),MONTH(_xlfn.SINGLE(_1_okt_sv)+34)=10),_xlfn.SINGLE(_1_okt_sv)+34,""))</f>
        <v/>
      </c>
      <c r="Q45" s="3" t="str">
        <f ca="1">IF(DAY(_xlfn.SINGLE(_1_okt_sv))=1,IF(AND(YEAR(_xlfn.SINGLE(_1_okt_sv)+28)=_xlfn.SINGLE(Kalendārais_gads),MONTH(_xlfn.SINGLE(_1_okt_sv)+28)=10),_xlfn.SINGLE(_1_okt_sv)+28,""),IF(AND(YEAR(_xlfn.SINGLE(_1_okt_sv)+35)=_xlfn.SINGLE(Kalendārais_gads),MONTH(_xlfn.SINGLE(_1_okt_sv)+35)=10),_xlfn.SINGLE(_1_okt_sv)+35,""))</f>
        <v/>
      </c>
      <c r="S45" s="6"/>
      <c r="U45" s="11" t="s">
        <v>25</v>
      </c>
    </row>
    <row r="46" spans="3:21" ht="15" customHeight="1" x14ac:dyDescent="0.2">
      <c r="C46" s="3">
        <f ca="1">IF(DAY(_xlfn.SINGLE(_1_sep_sv))=1,IF(AND(YEAR(_xlfn.SINGLE(_1_sep_sv)+29)=_xlfn.SINGLE(Kalendārais_gads),MONTH(_xlfn.SINGLE(_1_sep_sv)+29)=9),_xlfn.SINGLE(_1_sep_sv)+29,""),IF(AND(YEAR(_xlfn.SINGLE(_1_sep_sv)+36)=_xlfn.SINGLE(Kalendārais_gads),MONTH(_xlfn.SINGLE(_1_sep_sv)+36)=9),_xlfn.SINGLE(_1_sep_sv)+36,""))</f>
        <v>43738</v>
      </c>
      <c r="D46" s="3" t="str">
        <f ca="1">IF(DAY(_xlfn.SINGLE(_1_sep_sv))=1,IF(AND(YEAR(_xlfn.SINGLE(_1_sep_sv)+30)=_xlfn.SINGLE(Kalendārais_gads),MONTH(_xlfn.SINGLE(_1_sep_sv)+30)=9),_xlfn.SINGLE(_1_sep_sv)+30,""),IF(AND(YEAR(_xlfn.SINGLE(_1_sep_sv)+37)=_xlfn.SINGLE(Kalendārais_gads),MONTH(_xlfn.SINGLE(_1_sep_sv)+37)=9),_xlfn.SINGLE(_1_sep_sv)+37,""))</f>
        <v/>
      </c>
      <c r="E46" s="3" t="str">
        <f ca="1">IF(DAY(_xlfn.SINGLE(_1_sep_sv))=1,IF(AND(YEAR(_xlfn.SINGLE(_1_sep_sv)+31)=_xlfn.SINGLE(Kalendārais_gads),MONTH(_xlfn.SINGLE(_1_sep_sv)+31)=9),_xlfn.SINGLE(_1_sep_sv)+31,""),IF(AND(YEAR(_xlfn.SINGLE(_1_sep_sv)+38)=_xlfn.SINGLE(Kalendārais_gads),MONTH(_xlfn.SINGLE(_1_sep_sv)+38)=9),_xlfn.SINGLE(_1_sep_sv)+38,""))</f>
        <v/>
      </c>
      <c r="F46" s="3" t="str">
        <f ca="1">IF(DAY(_xlfn.SINGLE(_1_sep_sv))=1,IF(AND(YEAR(_xlfn.SINGLE(_1_sep_sv)+32)=_xlfn.SINGLE(Kalendārais_gads),MONTH(_xlfn.SINGLE(_1_sep_sv)+32)=9),_xlfn.SINGLE(_1_sep_sv)+32,""),IF(AND(YEAR(_xlfn.SINGLE(_1_sep_sv)+39)=_xlfn.SINGLE(Kalendārais_gads),MONTH(_xlfn.SINGLE(_1_sep_sv)+39)=9),_xlfn.SINGLE(_1_sep_sv)+39,""))</f>
        <v/>
      </c>
      <c r="G46" s="3" t="str">
        <f ca="1">IF(DAY(_xlfn.SINGLE(_1_sep_sv))=1,IF(AND(YEAR(_xlfn.SINGLE(_1_sep_sv)+33)=_xlfn.SINGLE(Kalendārais_gads),MONTH(_xlfn.SINGLE(_1_sep_sv)+33)=9),_xlfn.SINGLE(_1_sep_sv)+33,""),IF(AND(YEAR(_xlfn.SINGLE(_1_sep_sv)+40)=_xlfn.SINGLE(Kalendārais_gads),MONTH(_xlfn.SINGLE(_1_sep_sv)+40)=9),_xlfn.SINGLE(_1_sep_sv)+40,""))</f>
        <v/>
      </c>
      <c r="H46" s="3" t="str">
        <f ca="1">IF(DAY(_xlfn.SINGLE(_1_sep_sv))=1,IF(AND(YEAR(_xlfn.SINGLE(_1_sep_sv)+34)=_xlfn.SINGLE(Kalendārais_gads),MONTH(_xlfn.SINGLE(_1_sep_sv)+34)=9),_xlfn.SINGLE(_1_sep_sv)+34,""),IF(AND(YEAR(_xlfn.SINGLE(_1_sep_sv)+41)=_xlfn.SINGLE(Kalendārais_gads),MONTH(_xlfn.SINGLE(_1_sep_sv)+41)=9),_xlfn.SINGLE(_1_sep_sv)+41,""))</f>
        <v/>
      </c>
      <c r="I46" s="3" t="str">
        <f ca="1">IF(DAY(_xlfn.SINGLE(_1_sep_sv))=1,IF(AND(YEAR(_xlfn.SINGLE(_1_sep_sv)+35)=_xlfn.SINGLE(Kalendārais_gads),MONTH(_xlfn.SINGLE(_1_sep_sv)+35)=9),_xlfn.SINGLE(_1_sep_sv)+35,""),IF(AND(YEAR(_xlfn.SINGLE(_1_sep_sv)+42)=_xlfn.SINGLE(Kalendārais_gads),MONTH(_xlfn.SINGLE(_1_sep_sv)+42)=9),_xlfn.SINGLE(_1_sep_sv)+42,""))</f>
        <v/>
      </c>
      <c r="J46" s="23"/>
      <c r="K46" s="3" t="str">
        <f ca="1">IF(DAY(_xlfn.SINGLE(_1_okt_sv))=1,IF(AND(YEAR(_xlfn.SINGLE(_1_okt_sv)+29)=_xlfn.SINGLE(Kalendārais_gads),MONTH(_xlfn.SINGLE(_1_okt_sv)+29)=10),_xlfn.SINGLE(_1_okt_sv)+29,""),IF(AND(YEAR(_xlfn.SINGLE(_1_okt_sv)+36)=_xlfn.SINGLE(Kalendārais_gads),MONTH(_xlfn.SINGLE(_1_okt_sv)+36)=10),_xlfn.SINGLE(_1_okt_sv)+36,""))</f>
        <v/>
      </c>
      <c r="L46" s="3" t="str">
        <f ca="1">IF(DAY(_xlfn.SINGLE(_1_okt_sv))=1,IF(AND(YEAR(_xlfn.SINGLE(_1_okt_sv)+30)=_xlfn.SINGLE(Kalendārais_gads),MONTH(_xlfn.SINGLE(_1_okt_sv)+30)=10),_xlfn.SINGLE(_1_okt_sv)+30,""),IF(AND(YEAR(_xlfn.SINGLE(_1_okt_sv)+37)=_xlfn.SINGLE(Kalendārais_gads),MONTH(_xlfn.SINGLE(_1_okt_sv)+37)=10),_xlfn.SINGLE(_1_okt_sv)+37,""))</f>
        <v/>
      </c>
      <c r="M46" s="3" t="str">
        <f ca="1">IF(DAY(_xlfn.SINGLE(_1_okt_sv))=1,IF(AND(YEAR(_xlfn.SINGLE(_1_okt_sv)+31)=_xlfn.SINGLE(Kalendārais_gads),MONTH(_xlfn.SINGLE(_1_okt_sv)+31)=10),_xlfn.SINGLE(_1_okt_sv)+31,""),IF(AND(YEAR(_xlfn.SINGLE(_1_okt_sv)+38)=_xlfn.SINGLE(Kalendārais_gads),MONTH(_xlfn.SINGLE(_1_okt_sv)+38)=10),_xlfn.SINGLE(_1_okt_sv)+38,""))</f>
        <v/>
      </c>
      <c r="N46" s="3" t="str">
        <f ca="1">IF(DAY(_xlfn.SINGLE(_1_okt_sv))=1,IF(AND(YEAR(_xlfn.SINGLE(_1_okt_sv)+32)=_xlfn.SINGLE(Kalendārais_gads),MONTH(_xlfn.SINGLE(_1_okt_sv)+32)=10),_xlfn.SINGLE(_1_okt_sv)+32,""),IF(AND(YEAR(_xlfn.SINGLE(_1_okt_sv)+39)=_xlfn.SINGLE(Kalendārais_gads),MONTH(_xlfn.SINGLE(_1_okt_sv)+39)=10),_xlfn.SINGLE(_1_okt_sv)+39,""))</f>
        <v/>
      </c>
      <c r="O46" s="3" t="str">
        <f ca="1">IF(DAY(_xlfn.SINGLE(_1_okt_sv))=1,IF(AND(YEAR(_xlfn.SINGLE(_1_okt_sv)+33)=_xlfn.SINGLE(Kalendārais_gads),MONTH(_xlfn.SINGLE(_1_okt_sv)+33)=10),_xlfn.SINGLE(_1_okt_sv)+33,""),IF(AND(YEAR(_xlfn.SINGLE(_1_okt_sv)+40)=_xlfn.SINGLE(Kalendārais_gads),MONTH(_xlfn.SINGLE(_1_okt_sv)+40)=10),_xlfn.SINGLE(_1_okt_sv)+40,""))</f>
        <v/>
      </c>
      <c r="P46" s="3" t="str">
        <f ca="1">IF(DAY(_xlfn.SINGLE(_1_okt_sv))=1,IF(AND(YEAR(_xlfn.SINGLE(_1_okt_sv)+34)=_xlfn.SINGLE(Kalendārais_gads),MONTH(_xlfn.SINGLE(_1_okt_sv)+34)=10),_xlfn.SINGLE(_1_okt_sv)+34,""),IF(AND(YEAR(_xlfn.SINGLE(_1_okt_sv)+41)=_xlfn.SINGLE(Kalendārais_gads),MONTH(_xlfn.SINGLE(_1_okt_sv)+41)=10),_xlfn.SINGLE(_1_okt_sv)+41,""))</f>
        <v/>
      </c>
      <c r="Q46" s="3" t="str">
        <f ca="1">IF(DAY(_xlfn.SINGLE(_1_okt_sv))=1,IF(AND(YEAR(_xlfn.SINGLE(_1_okt_sv)+35)=_xlfn.SINGLE(Kalendārais_gads),MONTH(_xlfn.SINGLE(_1_okt_sv)+35)=10),_xlfn.SINGLE(_1_okt_sv)+35,""),IF(AND(YEAR(_xlfn.SINGLE(_1_okt_sv)+42)=_xlfn.SINGLE(Kalendārais_gads),MONTH(_xlfn.SINGLE(_1_okt_sv)+42)=10),_xlfn.SINGLE(_1_okt_sv)+42,""))</f>
        <v/>
      </c>
      <c r="S46" s="6"/>
      <c r="U46" s="11"/>
    </row>
    <row r="47" spans="3:21" ht="15" customHeight="1" x14ac:dyDescent="0.2">
      <c r="C47" s="2"/>
      <c r="D47" s="2"/>
      <c r="E47" s="2"/>
      <c r="F47" s="2"/>
      <c r="G47" s="2"/>
      <c r="H47" s="2"/>
      <c r="I47" s="2"/>
      <c r="J47" s="23"/>
      <c r="S47" s="6"/>
      <c r="U47" s="11" t="s">
        <v>26</v>
      </c>
    </row>
    <row r="48" spans="3:21" ht="15" customHeight="1" x14ac:dyDescent="0.25">
      <c r="C48" s="5" t="s">
        <v>6</v>
      </c>
      <c r="D48" s="4"/>
      <c r="E48" s="4"/>
      <c r="F48" s="4"/>
      <c r="G48" s="4"/>
      <c r="H48" s="4"/>
      <c r="I48" s="4"/>
      <c r="J48" s="23"/>
      <c r="K48" s="5" t="s">
        <v>16</v>
      </c>
      <c r="L48" s="4"/>
      <c r="M48" s="4"/>
      <c r="N48" s="4"/>
      <c r="O48" s="4"/>
      <c r="P48" s="4"/>
      <c r="Q48" s="4"/>
      <c r="S48" s="6"/>
      <c r="U48" s="11" t="s">
        <v>27</v>
      </c>
    </row>
    <row r="49" spans="3:21" ht="15" customHeight="1" x14ac:dyDescent="0.2">
      <c r="C49" s="35" t="s">
        <v>1</v>
      </c>
      <c r="D49" s="35" t="s">
        <v>7</v>
      </c>
      <c r="E49" s="35" t="s">
        <v>9</v>
      </c>
      <c r="F49" s="35" t="s">
        <v>8</v>
      </c>
      <c r="G49" s="35" t="s">
        <v>1</v>
      </c>
      <c r="H49" s="35" t="s">
        <v>10</v>
      </c>
      <c r="I49" s="35" t="s">
        <v>10</v>
      </c>
      <c r="J49" s="24"/>
      <c r="K49" s="36" t="s">
        <v>1</v>
      </c>
      <c r="L49" s="36" t="s">
        <v>7</v>
      </c>
      <c r="M49" s="36" t="s">
        <v>9</v>
      </c>
      <c r="N49" s="36" t="s">
        <v>8</v>
      </c>
      <c r="O49" s="36" t="s">
        <v>1</v>
      </c>
      <c r="P49" s="36" t="s">
        <v>10</v>
      </c>
      <c r="Q49" s="36" t="s">
        <v>10</v>
      </c>
      <c r="S49" s="6"/>
      <c r="U49" s="11" t="s">
        <v>28</v>
      </c>
    </row>
    <row r="50" spans="3:21" ht="15" customHeight="1" x14ac:dyDescent="0.2">
      <c r="C50" s="3" t="str">
        <f ca="1">IF(DAY(_xlfn.SINGLE(_1_nov_sv))=1,"",IF(AND(YEAR(_xlfn.SINGLE(_1_nov_sv)+1)=_xlfn.SINGLE(Kalendārais_gads),MONTH(_xlfn.SINGLE(_1_nov_sv)+1)=11),_xlfn.SINGLE(_1_nov_sv)+1,""))</f>
        <v/>
      </c>
      <c r="D50" s="3" t="str">
        <f ca="1">IF(DAY(_xlfn.SINGLE(_1_nov_sv))=1,"",IF(AND(YEAR(_xlfn.SINGLE(_1_nov_sv)+2)=_xlfn.SINGLE(Kalendārais_gads),MONTH(_xlfn.SINGLE(_1_nov_sv)+2)=11),_xlfn.SINGLE(_1_nov_sv)+2,""))</f>
        <v/>
      </c>
      <c r="E50" s="3" t="str">
        <f ca="1">IF(DAY(_xlfn.SINGLE(_1_nov_sv))=1,"",IF(AND(YEAR(_xlfn.SINGLE(_1_nov_sv)+3)=_xlfn.SINGLE(Kalendārais_gads),MONTH(_xlfn.SINGLE(_1_nov_sv)+3)=11),_xlfn.SINGLE(_1_nov_sv)+3,""))</f>
        <v/>
      </c>
      <c r="F50" s="3" t="str">
        <f ca="1">IF(DAY(_xlfn.SINGLE(_1_nov_sv))=1,"",IF(AND(YEAR(_xlfn.SINGLE(_1_nov_sv)+4)=_xlfn.SINGLE(Kalendārais_gads),MONTH(_xlfn.SINGLE(_1_nov_sv)+4)=11),_xlfn.SINGLE(_1_nov_sv)+4,""))</f>
        <v/>
      </c>
      <c r="G50" s="3">
        <f ca="1">IF(DAY(_xlfn.SINGLE(_1_nov_sv))=1,"",IF(AND(YEAR(_xlfn.SINGLE(_1_nov_sv)+5)=_xlfn.SINGLE(Kalendārais_gads),MONTH(_xlfn.SINGLE(_1_nov_sv)+5)=11),_xlfn.SINGLE(_1_nov_sv)+5,""))</f>
        <v>43770</v>
      </c>
      <c r="H50" s="3">
        <f ca="1">IF(DAY(_xlfn.SINGLE(_1_nov_sv))=1,"",IF(AND(YEAR(_xlfn.SINGLE(_1_nov_sv)+6)=_xlfn.SINGLE(Kalendārais_gads),MONTH(_xlfn.SINGLE(_1_nov_sv)+6)=11),_xlfn.SINGLE(_1_nov_sv)+6,""))</f>
        <v>43771</v>
      </c>
      <c r="I50" s="3">
        <f ca="1">_xlfn.SINGLE(IF(DAY(_xlfn.SINGLE(_1_nov_sv))=1,IF(AND(YEAR(_xlfn.SINGLE(_1_nov_sv))=_xlfn.SINGLE(Kalendārais_gads),MONTH(_xlfn.SINGLE(_1_nov_sv))=11),_1_nov_sv,""),IF(AND(YEAR(_xlfn.SINGLE(_1_nov_sv)+7)=_xlfn.SINGLE(Kalendārais_gads),MONTH(_xlfn.SINGLE(_1_nov_sv)+7)=11),_xlfn.SINGLE(_1_nov_sv)+7,"")))</f>
        <v>43772</v>
      </c>
      <c r="J50" s="23"/>
      <c r="K50" s="3" t="str">
        <f ca="1">IF(DAY(_xlfn.SINGLE(_1_dec_sv))=1,"",IF(AND(YEAR(_xlfn.SINGLE(_1_dec_sv)+1)=_xlfn.SINGLE(Kalendārais_gads),MONTH(_xlfn.SINGLE(_1_dec_sv)+1)=12),_xlfn.SINGLE(_1_dec_sv)+1,""))</f>
        <v/>
      </c>
      <c r="L50" s="3" t="str">
        <f ca="1">IF(DAY(_xlfn.SINGLE(_1_dec_sv))=1,"",IF(AND(YEAR(_xlfn.SINGLE(_1_dec_sv)+2)=_xlfn.SINGLE(Kalendārais_gads),MONTH(_xlfn.SINGLE(_1_dec_sv)+2)=12),_xlfn.SINGLE(_1_dec_sv)+2,""))</f>
        <v/>
      </c>
      <c r="M50" s="3" t="str">
        <f ca="1">IF(DAY(_xlfn.SINGLE(_1_dec_sv))=1,"",IF(AND(YEAR(_xlfn.SINGLE(_1_dec_sv)+3)=_xlfn.SINGLE(Kalendārais_gads),MONTH(_xlfn.SINGLE(_1_dec_sv)+3)=12),_xlfn.SINGLE(_1_dec_sv)+3,""))</f>
        <v/>
      </c>
      <c r="N50" s="3" t="str">
        <f ca="1">IF(DAY(_xlfn.SINGLE(_1_dec_sv))=1,"",IF(AND(YEAR(_xlfn.SINGLE(_1_dec_sv)+4)=_xlfn.SINGLE(Kalendārais_gads),MONTH(_xlfn.SINGLE(_1_dec_sv)+4)=12),_xlfn.SINGLE(_1_dec_sv)+4,""))</f>
        <v/>
      </c>
      <c r="O50" s="3" t="str">
        <f ca="1">IF(DAY(_xlfn.SINGLE(_1_dec_sv))=1,"",IF(AND(YEAR(_xlfn.SINGLE(_1_dec_sv)+5)=_xlfn.SINGLE(Kalendārais_gads),MONTH(_xlfn.SINGLE(_1_dec_sv)+5)=12),_xlfn.SINGLE(_1_dec_sv)+5,""))</f>
        <v/>
      </c>
      <c r="P50" s="3" t="str">
        <f ca="1">IF(DAY(_xlfn.SINGLE(_1_dec_sv))=1,"",IF(AND(YEAR(_xlfn.SINGLE(_1_dec_sv)+6)=_xlfn.SINGLE(Kalendārais_gads),MONTH(_xlfn.SINGLE(_1_dec_sv)+6)=12),_xlfn.SINGLE(_1_dec_sv)+6,""))</f>
        <v/>
      </c>
      <c r="Q50" s="3">
        <f ca="1">_xlfn.SINGLE(IF(DAY(_xlfn.SINGLE(_1_dec_sv))=1,IF(AND(YEAR(_xlfn.SINGLE(_1_dec_sv))=_xlfn.SINGLE(Kalendārais_gads),MONTH(_xlfn.SINGLE(_1_dec_sv))=12),_1_dec_sv,""),IF(AND(YEAR(_xlfn.SINGLE(_1_dec_sv)+7)=_xlfn.SINGLE(Kalendārais_gads),MONTH(_xlfn.SINGLE(_1_dec_sv)+7)=12),_xlfn.SINGLE(_1_dec_sv)+7,"")))</f>
        <v>43800</v>
      </c>
      <c r="S50" s="6"/>
      <c r="U50" s="11"/>
    </row>
    <row r="51" spans="3:21" ht="15" customHeight="1" x14ac:dyDescent="0.2">
      <c r="C51" s="3">
        <f ca="1">IF(DAY(_xlfn.SINGLE(_1_nov_sv))=1,IF(AND(YEAR(_xlfn.SINGLE(_1_nov_sv)+1)=_xlfn.SINGLE(Kalendārais_gads),MONTH(_xlfn.SINGLE(_1_nov_sv)+1)=11),_xlfn.SINGLE(_1_nov_sv)+1,""),IF(AND(YEAR(_xlfn.SINGLE(_1_nov_sv)+8)=_xlfn.SINGLE(Kalendārais_gads),MONTH(_xlfn.SINGLE(_1_nov_sv)+8)=11),_xlfn.SINGLE(_1_nov_sv)+8,""))</f>
        <v>43773</v>
      </c>
      <c r="D51" s="3">
        <f ca="1">IF(DAY(_xlfn.SINGLE(_1_nov_sv))=1,IF(AND(YEAR(_xlfn.SINGLE(_1_nov_sv)+2)=_xlfn.SINGLE(Kalendārais_gads),MONTH(_xlfn.SINGLE(_1_nov_sv)+2)=11),_xlfn.SINGLE(_1_nov_sv)+2,""),IF(AND(YEAR(_xlfn.SINGLE(_1_nov_sv)+9)=_xlfn.SINGLE(Kalendārais_gads),MONTH(_xlfn.SINGLE(_1_nov_sv)+9)=11),_xlfn.SINGLE(_1_nov_sv)+9,""))</f>
        <v>43774</v>
      </c>
      <c r="E51" s="3">
        <f ca="1">IF(DAY(_xlfn.SINGLE(_1_nov_sv))=1,IF(AND(YEAR(_xlfn.SINGLE(_1_nov_sv)+3)=_xlfn.SINGLE(Kalendārais_gads),MONTH(_xlfn.SINGLE(_1_nov_sv)+3)=11),_xlfn.SINGLE(_1_nov_sv)+3,""),IF(AND(YEAR(_xlfn.SINGLE(_1_nov_sv)+10)=_xlfn.SINGLE(Kalendārais_gads),MONTH(_xlfn.SINGLE(_1_nov_sv)+10)=11),_xlfn.SINGLE(_1_nov_sv)+10,""))</f>
        <v>43775</v>
      </c>
      <c r="F51" s="3">
        <f ca="1">IF(DAY(_xlfn.SINGLE(_1_nov_sv))=1,IF(AND(YEAR(_xlfn.SINGLE(_1_nov_sv)+4)=_xlfn.SINGLE(Kalendārais_gads),MONTH(_xlfn.SINGLE(_1_nov_sv)+4)=11),_xlfn.SINGLE(_1_nov_sv)+4,""),IF(AND(YEAR(_xlfn.SINGLE(_1_nov_sv)+11)=_xlfn.SINGLE(Kalendārais_gads),MONTH(_xlfn.SINGLE(_1_nov_sv)+11)=11),_xlfn.SINGLE(_1_nov_sv)+11,""))</f>
        <v>43776</v>
      </c>
      <c r="G51" s="3">
        <f ca="1">IF(DAY(_xlfn.SINGLE(_1_nov_sv))=1,IF(AND(YEAR(_xlfn.SINGLE(_1_nov_sv)+5)=_xlfn.SINGLE(Kalendārais_gads),MONTH(_xlfn.SINGLE(_1_nov_sv)+5)=11),_xlfn.SINGLE(_1_nov_sv)+5,""),IF(AND(YEAR(_xlfn.SINGLE(_1_nov_sv)+12)=_xlfn.SINGLE(Kalendārais_gads),MONTH(_xlfn.SINGLE(_1_nov_sv)+12)=11),_xlfn.SINGLE(_1_nov_sv)+12,""))</f>
        <v>43777</v>
      </c>
      <c r="H51" s="3">
        <f ca="1">IF(DAY(_xlfn.SINGLE(_1_nov_sv))=1,IF(AND(YEAR(_xlfn.SINGLE(_1_nov_sv)+6)=_xlfn.SINGLE(Kalendārais_gads),MONTH(_xlfn.SINGLE(_1_nov_sv)+6)=11),_xlfn.SINGLE(_1_nov_sv)+6,""),IF(AND(YEAR(_xlfn.SINGLE(_1_nov_sv)+13)=_xlfn.SINGLE(Kalendārais_gads),MONTH(_xlfn.SINGLE(_1_nov_sv)+13)=11),_xlfn.SINGLE(_1_nov_sv)+13,""))</f>
        <v>43778</v>
      </c>
      <c r="I51" s="3">
        <f ca="1">IF(DAY(_xlfn.SINGLE(_1_nov_sv))=1,IF(AND(YEAR(_xlfn.SINGLE(_1_nov_sv)+7)=_xlfn.SINGLE(Kalendārais_gads),MONTH(_xlfn.SINGLE(_1_nov_sv)+7)=11),_xlfn.SINGLE(_1_nov_sv)+7,""),IF(AND(YEAR(_xlfn.SINGLE(_1_nov_sv)+14)=_xlfn.SINGLE(Kalendārais_gads),MONTH(_xlfn.SINGLE(_1_nov_sv)+14)=11),_xlfn.SINGLE(_1_nov_sv)+14,""))</f>
        <v>43779</v>
      </c>
      <c r="J51" s="23"/>
      <c r="K51" s="3">
        <f ca="1">IF(DAY(_xlfn.SINGLE(_1_dec_sv))=1,IF(AND(YEAR(_xlfn.SINGLE(_1_dec_sv)+1)=_xlfn.SINGLE(Kalendārais_gads),MONTH(_xlfn.SINGLE(_1_dec_sv)+1)=12),_xlfn.SINGLE(_1_dec_sv)+1,""),IF(AND(YEAR(_xlfn.SINGLE(_1_dec_sv)+8)=_xlfn.SINGLE(Kalendārais_gads),MONTH(_xlfn.SINGLE(_1_dec_sv)+8)=12),_xlfn.SINGLE(_1_dec_sv)+8,""))</f>
        <v>43801</v>
      </c>
      <c r="L51" s="3">
        <f ca="1">IF(DAY(_xlfn.SINGLE(_1_dec_sv))=1,IF(AND(YEAR(_xlfn.SINGLE(_1_dec_sv)+2)=_xlfn.SINGLE(Kalendārais_gads),MONTH(_xlfn.SINGLE(_1_dec_sv)+2)=12),_xlfn.SINGLE(_1_dec_sv)+2,""),IF(AND(YEAR(_xlfn.SINGLE(_1_dec_sv)+9)=_xlfn.SINGLE(Kalendārais_gads),MONTH(_xlfn.SINGLE(_1_dec_sv)+9)=12),_xlfn.SINGLE(_1_dec_sv)+9,""))</f>
        <v>43802</v>
      </c>
      <c r="M51" s="3">
        <f ca="1">IF(DAY(_xlfn.SINGLE(_1_dec_sv))=1,IF(AND(YEAR(_xlfn.SINGLE(_1_dec_sv)+3)=_xlfn.SINGLE(Kalendārais_gads),MONTH(_xlfn.SINGLE(_1_dec_sv)+3)=12),_xlfn.SINGLE(_1_dec_sv)+3,""),IF(AND(YEAR(_xlfn.SINGLE(_1_dec_sv)+10)=_xlfn.SINGLE(Kalendārais_gads),MONTH(_xlfn.SINGLE(_1_dec_sv)+10)=12),_xlfn.SINGLE(_1_dec_sv)+10,""))</f>
        <v>43803</v>
      </c>
      <c r="N51" s="3">
        <f ca="1">IF(DAY(_xlfn.SINGLE(_1_dec_sv))=1,IF(AND(YEAR(_xlfn.SINGLE(_1_dec_sv)+4)=_xlfn.SINGLE(Kalendārais_gads),MONTH(_xlfn.SINGLE(_1_dec_sv)+4)=12),_xlfn.SINGLE(_1_dec_sv)+4,""),IF(AND(YEAR(_xlfn.SINGLE(_1_dec_sv)+11)=_xlfn.SINGLE(Kalendārais_gads),MONTH(_xlfn.SINGLE(_1_dec_sv)+11)=12),_xlfn.SINGLE(_1_dec_sv)+11,""))</f>
        <v>43804</v>
      </c>
      <c r="O51" s="3">
        <f ca="1">IF(DAY(_xlfn.SINGLE(_1_dec_sv))=1,IF(AND(YEAR(_xlfn.SINGLE(_1_dec_sv)+5)=_xlfn.SINGLE(Kalendārais_gads),MONTH(_xlfn.SINGLE(_1_dec_sv)+5)=12),_xlfn.SINGLE(_1_dec_sv)+5,""),IF(AND(YEAR(_xlfn.SINGLE(_1_dec_sv)+12)=_xlfn.SINGLE(Kalendārais_gads),MONTH(_xlfn.SINGLE(_1_dec_sv)+12)=12),_xlfn.SINGLE(_1_dec_sv)+12,""))</f>
        <v>43805</v>
      </c>
      <c r="P51" s="3">
        <f ca="1">IF(DAY(_xlfn.SINGLE(_1_dec_sv))=1,IF(AND(YEAR(_xlfn.SINGLE(_1_dec_sv)+6)=_xlfn.SINGLE(Kalendārais_gads),MONTH(_xlfn.SINGLE(_1_dec_sv)+6)=12),_xlfn.SINGLE(_1_dec_sv)+6,""),IF(AND(YEAR(_xlfn.SINGLE(_1_dec_sv)+13)=_xlfn.SINGLE(Kalendārais_gads),MONTH(_xlfn.SINGLE(_1_dec_sv)+13)=12),_xlfn.SINGLE(_1_dec_sv)+13,""))</f>
        <v>43806</v>
      </c>
      <c r="Q51" s="3">
        <f ca="1">IF(DAY(_xlfn.SINGLE(_1_dec_sv))=1,IF(AND(YEAR(_xlfn.SINGLE(_1_dec_sv)+7)=_xlfn.SINGLE(Kalendārais_gads),MONTH(_xlfn.SINGLE(_1_dec_sv)+7)=12),_xlfn.SINGLE(_1_dec_sv)+7,""),IF(AND(YEAR(_xlfn.SINGLE(_1_dec_sv)+14)=_xlfn.SINGLE(Kalendārais_gads),MONTH(_xlfn.SINGLE(_1_dec_sv)+14)=12),_xlfn.SINGLE(_1_dec_sv)+14,""))</f>
        <v>43807</v>
      </c>
      <c r="S51" s="6"/>
      <c r="U51" s="10"/>
    </row>
    <row r="52" spans="3:21" ht="15" customHeight="1" x14ac:dyDescent="0.2">
      <c r="C52" s="3">
        <f ca="1">IF(DAY(_xlfn.SINGLE(_1_nov_sv))=1,IF(AND(YEAR(_xlfn.SINGLE(_1_nov_sv)+8)=_xlfn.SINGLE(Kalendārais_gads),MONTH(_xlfn.SINGLE(_1_nov_sv)+8)=11),_xlfn.SINGLE(_1_nov_sv)+8,""),IF(AND(YEAR(_xlfn.SINGLE(_1_nov_sv)+15)=_xlfn.SINGLE(Kalendārais_gads),MONTH(_xlfn.SINGLE(_1_nov_sv)+15)=11),_xlfn.SINGLE(_1_nov_sv)+15,""))</f>
        <v>43780</v>
      </c>
      <c r="D52" s="3">
        <f ca="1">IF(DAY(_xlfn.SINGLE(_1_nov_sv))=1,IF(AND(YEAR(_xlfn.SINGLE(_1_nov_sv)+9)=_xlfn.SINGLE(Kalendārais_gads),MONTH(_xlfn.SINGLE(_1_nov_sv)+9)=11),_xlfn.SINGLE(_1_nov_sv)+9,""),IF(AND(YEAR(_xlfn.SINGLE(_1_nov_sv)+16)=_xlfn.SINGLE(Kalendārais_gads),MONTH(_xlfn.SINGLE(_1_nov_sv)+16)=11),_xlfn.SINGLE(_1_nov_sv)+16,""))</f>
        <v>43781</v>
      </c>
      <c r="E52" s="3">
        <f ca="1">IF(DAY(_xlfn.SINGLE(_1_nov_sv))=1,IF(AND(YEAR(_xlfn.SINGLE(_1_nov_sv)+10)=_xlfn.SINGLE(Kalendārais_gads),MONTH(_xlfn.SINGLE(_1_nov_sv)+10)=11),_xlfn.SINGLE(_1_nov_sv)+10,""),IF(AND(YEAR(_xlfn.SINGLE(_1_nov_sv)+17)=_xlfn.SINGLE(Kalendārais_gads),MONTH(_xlfn.SINGLE(_1_nov_sv)+17)=11),_xlfn.SINGLE(_1_nov_sv)+17,""))</f>
        <v>43782</v>
      </c>
      <c r="F52" s="3">
        <f ca="1">IF(DAY(_xlfn.SINGLE(_1_nov_sv))=1,IF(AND(YEAR(_xlfn.SINGLE(_1_nov_sv)+11)=_xlfn.SINGLE(Kalendārais_gads),MONTH(_xlfn.SINGLE(_1_nov_sv)+11)=11),_xlfn.SINGLE(_1_nov_sv)+11,""),IF(AND(YEAR(_xlfn.SINGLE(_1_nov_sv)+18)=_xlfn.SINGLE(Kalendārais_gads),MONTH(_xlfn.SINGLE(_1_nov_sv)+18)=11),_xlfn.SINGLE(_1_nov_sv)+18,""))</f>
        <v>43783</v>
      </c>
      <c r="G52" s="3">
        <f ca="1">IF(DAY(_xlfn.SINGLE(_1_nov_sv))=1,IF(AND(YEAR(_xlfn.SINGLE(_1_nov_sv)+12)=_xlfn.SINGLE(Kalendārais_gads),MONTH(_xlfn.SINGLE(_1_nov_sv)+12)=11),_xlfn.SINGLE(_1_nov_sv)+12,""),IF(AND(YEAR(_xlfn.SINGLE(_1_nov_sv)+19)=_xlfn.SINGLE(Kalendārais_gads),MONTH(_xlfn.SINGLE(_1_nov_sv)+19)=11),_xlfn.SINGLE(_1_nov_sv)+19,""))</f>
        <v>43784</v>
      </c>
      <c r="H52" s="3">
        <f ca="1">IF(DAY(_xlfn.SINGLE(_1_nov_sv))=1,IF(AND(YEAR(_xlfn.SINGLE(_1_nov_sv)+13)=_xlfn.SINGLE(Kalendārais_gads),MONTH(_xlfn.SINGLE(_1_nov_sv)+13)=11),_xlfn.SINGLE(_1_nov_sv)+13,""),IF(AND(YEAR(_xlfn.SINGLE(_1_nov_sv)+20)=_xlfn.SINGLE(Kalendārais_gads),MONTH(_xlfn.SINGLE(_1_nov_sv)+20)=11),_xlfn.SINGLE(_1_nov_sv)+20,""))</f>
        <v>43785</v>
      </c>
      <c r="I52" s="3">
        <f ca="1">IF(DAY(_xlfn.SINGLE(_1_nov_sv))=1,IF(AND(YEAR(_xlfn.SINGLE(_1_nov_sv)+14)=_xlfn.SINGLE(Kalendārais_gads),MONTH(_xlfn.SINGLE(_1_nov_sv)+14)=11),_xlfn.SINGLE(_1_nov_sv)+14,""),IF(AND(YEAR(_xlfn.SINGLE(_1_nov_sv)+21)=_xlfn.SINGLE(Kalendārais_gads),MONTH(_xlfn.SINGLE(_1_nov_sv)+21)=11),_xlfn.SINGLE(_1_nov_sv)+21,""))</f>
        <v>43786</v>
      </c>
      <c r="J52" s="23"/>
      <c r="K52" s="3">
        <f ca="1">IF(DAY(_xlfn.SINGLE(_1_dec_sv))=1,IF(AND(YEAR(_xlfn.SINGLE(_1_dec_sv)+8)=_xlfn.SINGLE(Kalendārais_gads),MONTH(_xlfn.SINGLE(_1_dec_sv)+8)=12),_xlfn.SINGLE(_1_dec_sv)+8,""),IF(AND(YEAR(_xlfn.SINGLE(_1_dec_sv)+15)=_xlfn.SINGLE(Kalendārais_gads),MONTH(_xlfn.SINGLE(_1_dec_sv)+15)=12),_xlfn.SINGLE(_1_dec_sv)+15,""))</f>
        <v>43808</v>
      </c>
      <c r="L52" s="3">
        <f ca="1">IF(DAY(_xlfn.SINGLE(_1_dec_sv))=1,IF(AND(YEAR(_xlfn.SINGLE(_1_dec_sv)+9)=_xlfn.SINGLE(Kalendārais_gads),MONTH(_xlfn.SINGLE(_1_dec_sv)+9)=12),_xlfn.SINGLE(_1_dec_sv)+9,""),IF(AND(YEAR(_xlfn.SINGLE(_1_dec_sv)+16)=_xlfn.SINGLE(Kalendārais_gads),MONTH(_xlfn.SINGLE(_1_dec_sv)+16)=12),_xlfn.SINGLE(_1_dec_sv)+16,""))</f>
        <v>43809</v>
      </c>
      <c r="M52" s="3">
        <f ca="1">IF(DAY(_xlfn.SINGLE(_1_dec_sv))=1,IF(AND(YEAR(_xlfn.SINGLE(_1_dec_sv)+10)=_xlfn.SINGLE(Kalendārais_gads),MONTH(_xlfn.SINGLE(_1_dec_sv)+10)=12),_xlfn.SINGLE(_1_dec_sv)+10,""),IF(AND(YEAR(_xlfn.SINGLE(_1_dec_sv)+17)=_xlfn.SINGLE(Kalendārais_gads),MONTH(_xlfn.SINGLE(_1_dec_sv)+17)=12),_xlfn.SINGLE(_1_dec_sv)+17,""))</f>
        <v>43810</v>
      </c>
      <c r="N52" s="3">
        <f ca="1">IF(DAY(_xlfn.SINGLE(_1_dec_sv))=1,IF(AND(YEAR(_xlfn.SINGLE(_1_dec_sv)+11)=_xlfn.SINGLE(Kalendārais_gads),MONTH(_xlfn.SINGLE(_1_dec_sv)+11)=12),_xlfn.SINGLE(_1_dec_sv)+11,""),IF(AND(YEAR(_xlfn.SINGLE(_1_dec_sv)+18)=_xlfn.SINGLE(Kalendārais_gads),MONTH(_xlfn.SINGLE(_1_dec_sv)+18)=12),_xlfn.SINGLE(_1_dec_sv)+18,""))</f>
        <v>43811</v>
      </c>
      <c r="O52" s="3">
        <f ca="1">IF(DAY(_xlfn.SINGLE(_1_dec_sv))=1,IF(AND(YEAR(_xlfn.SINGLE(_1_dec_sv)+12)=_xlfn.SINGLE(Kalendārais_gads),MONTH(_xlfn.SINGLE(_1_dec_sv)+12)=12),_xlfn.SINGLE(_1_dec_sv)+12,""),IF(AND(YEAR(_xlfn.SINGLE(_1_dec_sv)+19)=_xlfn.SINGLE(Kalendārais_gads),MONTH(_xlfn.SINGLE(_1_dec_sv)+19)=12),_xlfn.SINGLE(_1_dec_sv)+19,""))</f>
        <v>43812</v>
      </c>
      <c r="P52" s="3">
        <f ca="1">IF(DAY(_xlfn.SINGLE(_1_dec_sv))=1,IF(AND(YEAR(_xlfn.SINGLE(_1_dec_sv)+13)=_xlfn.SINGLE(Kalendārais_gads),MONTH(_xlfn.SINGLE(_1_dec_sv)+13)=12),_xlfn.SINGLE(_1_dec_sv)+13,""),IF(AND(YEAR(_xlfn.SINGLE(_1_dec_sv)+20)=_xlfn.SINGLE(Kalendārais_gads),MONTH(_xlfn.SINGLE(_1_dec_sv)+20)=12),_xlfn.SINGLE(_1_dec_sv)+20,""))</f>
        <v>43813</v>
      </c>
      <c r="Q52" s="3">
        <f ca="1">IF(DAY(_xlfn.SINGLE(_1_dec_sv))=1,IF(AND(YEAR(_xlfn.SINGLE(_1_dec_sv)+14)=_xlfn.SINGLE(Kalendārais_gads),MONTH(_xlfn.SINGLE(_1_dec_sv)+14)=12),_xlfn.SINGLE(_1_dec_sv)+14,""),IF(AND(YEAR(_xlfn.SINGLE(_1_dec_sv)+21)=_xlfn.SINGLE(Kalendārais_gads),MONTH(_xlfn.SINGLE(_1_dec_sv)+21)=12),_xlfn.SINGLE(_1_dec_sv)+21,""))</f>
        <v>43814</v>
      </c>
      <c r="S52" s="6"/>
      <c r="U52" s="10"/>
    </row>
    <row r="53" spans="3:21" ht="15" customHeight="1" x14ac:dyDescent="0.2">
      <c r="C53" s="3">
        <f ca="1">IF(DAY(_xlfn.SINGLE(_1_nov_sv))=1,IF(AND(YEAR(_xlfn.SINGLE(_1_nov_sv)+15)=_xlfn.SINGLE(Kalendārais_gads),MONTH(_xlfn.SINGLE(_1_nov_sv)+15)=11),_xlfn.SINGLE(_1_nov_sv)+15,""),IF(AND(YEAR(_xlfn.SINGLE(_1_nov_sv)+22)=_xlfn.SINGLE(Kalendārais_gads),MONTH(_xlfn.SINGLE(_1_nov_sv)+22)=11),_xlfn.SINGLE(_1_nov_sv)+22,""))</f>
        <v>43787</v>
      </c>
      <c r="D53" s="3">
        <f ca="1">IF(DAY(_xlfn.SINGLE(_1_nov_sv))=1,IF(AND(YEAR(_xlfn.SINGLE(_1_nov_sv)+16)=_xlfn.SINGLE(Kalendārais_gads),MONTH(_xlfn.SINGLE(_1_nov_sv)+16)=11),_xlfn.SINGLE(_1_nov_sv)+16,""),IF(AND(YEAR(_xlfn.SINGLE(_1_nov_sv)+23)=_xlfn.SINGLE(Kalendārais_gads),MONTH(_xlfn.SINGLE(_1_nov_sv)+23)=11),_xlfn.SINGLE(_1_nov_sv)+23,""))</f>
        <v>43788</v>
      </c>
      <c r="E53" s="3">
        <f ca="1">IF(DAY(_xlfn.SINGLE(_1_nov_sv))=1,IF(AND(YEAR(_xlfn.SINGLE(_1_nov_sv)+17)=_xlfn.SINGLE(Kalendārais_gads),MONTH(_xlfn.SINGLE(_1_nov_sv)+17)=11),_xlfn.SINGLE(_1_nov_sv)+17,""),IF(AND(YEAR(_xlfn.SINGLE(_1_nov_sv)+24)=_xlfn.SINGLE(Kalendārais_gads),MONTH(_xlfn.SINGLE(_1_nov_sv)+24)=11),_xlfn.SINGLE(_1_nov_sv)+24,""))</f>
        <v>43789</v>
      </c>
      <c r="F53" s="3">
        <f ca="1">IF(DAY(_xlfn.SINGLE(_1_nov_sv))=1,IF(AND(YEAR(_xlfn.SINGLE(_1_nov_sv)+18)=_xlfn.SINGLE(Kalendārais_gads),MONTH(_xlfn.SINGLE(_1_nov_sv)+18)=11),_xlfn.SINGLE(_1_nov_sv)+18,""),IF(AND(YEAR(_xlfn.SINGLE(_1_nov_sv)+25)=_xlfn.SINGLE(Kalendārais_gads),MONTH(_xlfn.SINGLE(_1_nov_sv)+25)=11),_xlfn.SINGLE(_1_nov_sv)+25,""))</f>
        <v>43790</v>
      </c>
      <c r="G53" s="3">
        <f ca="1">IF(DAY(_xlfn.SINGLE(_1_nov_sv))=1,IF(AND(YEAR(_xlfn.SINGLE(_1_nov_sv)+19)=_xlfn.SINGLE(Kalendārais_gads),MONTH(_xlfn.SINGLE(_1_nov_sv)+19)=11),_xlfn.SINGLE(_1_nov_sv)+19,""),IF(AND(YEAR(_xlfn.SINGLE(_1_nov_sv)+26)=_xlfn.SINGLE(Kalendārais_gads),MONTH(_xlfn.SINGLE(_1_nov_sv)+26)=11),_xlfn.SINGLE(_1_nov_sv)+26,""))</f>
        <v>43791</v>
      </c>
      <c r="H53" s="3">
        <f ca="1">IF(DAY(_xlfn.SINGLE(_1_nov_sv))=1,IF(AND(YEAR(_xlfn.SINGLE(_1_nov_sv)+20)=_xlfn.SINGLE(Kalendārais_gads),MONTH(_xlfn.SINGLE(_1_nov_sv)+20)=11),_xlfn.SINGLE(_1_nov_sv)+20,""),IF(AND(YEAR(_xlfn.SINGLE(_1_nov_sv)+27)=_xlfn.SINGLE(Kalendārais_gads),MONTH(_xlfn.SINGLE(_1_nov_sv)+27)=11),_xlfn.SINGLE(_1_nov_sv)+27,""))</f>
        <v>43792</v>
      </c>
      <c r="I53" s="3">
        <f ca="1">IF(DAY(_xlfn.SINGLE(_1_nov_sv))=1,IF(AND(YEAR(_xlfn.SINGLE(_1_nov_sv)+21)=_xlfn.SINGLE(Kalendārais_gads),MONTH(_xlfn.SINGLE(_1_nov_sv)+21)=11),_xlfn.SINGLE(_1_nov_sv)+21,""),IF(AND(YEAR(_xlfn.SINGLE(_1_nov_sv)+28)=_xlfn.SINGLE(Kalendārais_gads),MONTH(_xlfn.SINGLE(_1_nov_sv)+28)=11),_xlfn.SINGLE(_1_nov_sv)+28,""))</f>
        <v>43793</v>
      </c>
      <c r="J53" s="23"/>
      <c r="K53" s="3">
        <f ca="1">IF(DAY(_xlfn.SINGLE(_1_dec_sv))=1,IF(AND(YEAR(_xlfn.SINGLE(_1_dec_sv)+15)=_xlfn.SINGLE(Kalendārais_gads),MONTH(_xlfn.SINGLE(_1_dec_sv)+15)=12),_xlfn.SINGLE(_1_dec_sv)+15,""),IF(AND(YEAR(_xlfn.SINGLE(_1_dec_sv)+22)=_xlfn.SINGLE(Kalendārais_gads),MONTH(_xlfn.SINGLE(_1_dec_sv)+22)=12),_xlfn.SINGLE(_1_dec_sv)+22,""))</f>
        <v>43815</v>
      </c>
      <c r="L53" s="3">
        <f ca="1">IF(DAY(_xlfn.SINGLE(_1_dec_sv))=1,IF(AND(YEAR(_xlfn.SINGLE(_1_dec_sv)+16)=_xlfn.SINGLE(Kalendārais_gads),MONTH(_xlfn.SINGLE(_1_dec_sv)+16)=12),_xlfn.SINGLE(_1_dec_sv)+16,""),IF(AND(YEAR(_xlfn.SINGLE(_1_dec_sv)+23)=_xlfn.SINGLE(Kalendārais_gads),MONTH(_xlfn.SINGLE(_1_dec_sv)+23)=12),_xlfn.SINGLE(_1_dec_sv)+23,""))</f>
        <v>43816</v>
      </c>
      <c r="M53" s="3">
        <f ca="1">IF(DAY(_xlfn.SINGLE(_1_dec_sv))=1,IF(AND(YEAR(_xlfn.SINGLE(_1_dec_sv)+17)=_xlfn.SINGLE(Kalendārais_gads),MONTH(_xlfn.SINGLE(_1_dec_sv)+17)=12),_xlfn.SINGLE(_1_dec_sv)+17,""),IF(AND(YEAR(_xlfn.SINGLE(_1_dec_sv)+24)=_xlfn.SINGLE(Kalendārais_gads),MONTH(_xlfn.SINGLE(_1_dec_sv)+24)=12),_xlfn.SINGLE(_1_dec_sv)+24,""))</f>
        <v>43817</v>
      </c>
      <c r="N53" s="3">
        <f ca="1">IF(DAY(_xlfn.SINGLE(_1_dec_sv))=1,IF(AND(YEAR(_xlfn.SINGLE(_1_dec_sv)+18)=_xlfn.SINGLE(Kalendārais_gads),MONTH(_xlfn.SINGLE(_1_dec_sv)+18)=12),_xlfn.SINGLE(_1_dec_sv)+18,""),IF(AND(YEAR(_xlfn.SINGLE(_1_dec_sv)+25)=_xlfn.SINGLE(Kalendārais_gads),MONTH(_xlfn.SINGLE(_1_dec_sv)+25)=12),_xlfn.SINGLE(_1_dec_sv)+25,""))</f>
        <v>43818</v>
      </c>
      <c r="O53" s="3">
        <f ca="1">IF(DAY(_xlfn.SINGLE(_1_dec_sv))=1,IF(AND(YEAR(_xlfn.SINGLE(_1_dec_sv)+19)=_xlfn.SINGLE(Kalendārais_gads),MONTH(_xlfn.SINGLE(_1_dec_sv)+19)=12),_xlfn.SINGLE(_1_dec_sv)+19,""),IF(AND(YEAR(_xlfn.SINGLE(_1_dec_sv)+26)=_xlfn.SINGLE(Kalendārais_gads),MONTH(_xlfn.SINGLE(_1_dec_sv)+26)=12),_xlfn.SINGLE(_1_dec_sv)+26,""))</f>
        <v>43819</v>
      </c>
      <c r="P53" s="3">
        <f ca="1">IF(DAY(_xlfn.SINGLE(_1_dec_sv))=1,IF(AND(YEAR(_xlfn.SINGLE(_1_dec_sv)+20)=_xlfn.SINGLE(Kalendārais_gads),MONTH(_xlfn.SINGLE(_1_dec_sv)+20)=12),_xlfn.SINGLE(_1_dec_sv)+20,""),IF(AND(YEAR(_xlfn.SINGLE(_1_dec_sv)+27)=_xlfn.SINGLE(Kalendārais_gads),MONTH(_xlfn.SINGLE(_1_dec_sv)+27)=12),_xlfn.SINGLE(_1_dec_sv)+27,""))</f>
        <v>43820</v>
      </c>
      <c r="Q53" s="3">
        <f ca="1">IF(DAY(_xlfn.SINGLE(_1_dec_sv))=1,IF(AND(YEAR(_xlfn.SINGLE(_1_dec_sv)+21)=_xlfn.SINGLE(Kalendārais_gads),MONTH(_xlfn.SINGLE(_1_dec_sv)+21)=12),_xlfn.SINGLE(_1_dec_sv)+21,""),IF(AND(YEAR(_xlfn.SINGLE(_1_dec_sv)+28)=_xlfn.SINGLE(Kalendārais_gads),MONTH(_xlfn.SINGLE(_1_dec_sv)+28)=12),_xlfn.SINGLE(_1_dec_sv)+28,""))</f>
        <v>43821</v>
      </c>
      <c r="S53" s="6"/>
      <c r="U53" s="10"/>
    </row>
    <row r="54" spans="3:21" ht="15" customHeight="1" x14ac:dyDescent="0.2">
      <c r="C54" s="3">
        <f ca="1">IF(DAY(_xlfn.SINGLE(_1_nov_sv))=1,IF(AND(YEAR(_xlfn.SINGLE(_1_nov_sv)+22)=_xlfn.SINGLE(Kalendārais_gads),MONTH(_xlfn.SINGLE(_1_nov_sv)+22)=11),_xlfn.SINGLE(_1_nov_sv)+22,""),IF(AND(YEAR(_xlfn.SINGLE(_1_nov_sv)+29)=_xlfn.SINGLE(Kalendārais_gads),MONTH(_xlfn.SINGLE(_1_nov_sv)+29)=11),_xlfn.SINGLE(_1_nov_sv)+29,""))</f>
        <v>43794</v>
      </c>
      <c r="D54" s="3">
        <f ca="1">IF(DAY(_xlfn.SINGLE(_1_nov_sv))=1,IF(AND(YEAR(_xlfn.SINGLE(_1_nov_sv)+23)=_xlfn.SINGLE(Kalendārais_gads),MONTH(_xlfn.SINGLE(_1_nov_sv)+23)=11),_xlfn.SINGLE(_1_nov_sv)+23,""),IF(AND(YEAR(_xlfn.SINGLE(_1_nov_sv)+30)=_xlfn.SINGLE(Kalendārais_gads),MONTH(_xlfn.SINGLE(_1_nov_sv)+30)=11),_xlfn.SINGLE(_1_nov_sv)+30,""))</f>
        <v>43795</v>
      </c>
      <c r="E54" s="3">
        <f ca="1">IF(DAY(_xlfn.SINGLE(_1_nov_sv))=1,IF(AND(YEAR(_xlfn.SINGLE(_1_nov_sv)+24)=_xlfn.SINGLE(Kalendārais_gads),MONTH(_xlfn.SINGLE(_1_nov_sv)+24)=11),_xlfn.SINGLE(_1_nov_sv)+24,""),IF(AND(YEAR(_xlfn.SINGLE(_1_nov_sv)+31)=_xlfn.SINGLE(Kalendārais_gads),MONTH(_xlfn.SINGLE(_1_nov_sv)+31)=11),_xlfn.SINGLE(_1_nov_sv)+31,""))</f>
        <v>43796</v>
      </c>
      <c r="F54" s="3">
        <f ca="1">IF(DAY(_xlfn.SINGLE(_1_nov_sv))=1,IF(AND(YEAR(_xlfn.SINGLE(_1_nov_sv)+25)=_xlfn.SINGLE(Kalendārais_gads),MONTH(_xlfn.SINGLE(_1_nov_sv)+25)=11),_xlfn.SINGLE(_1_nov_sv)+25,""),IF(AND(YEAR(_xlfn.SINGLE(_1_nov_sv)+32)=_xlfn.SINGLE(Kalendārais_gads),MONTH(_xlfn.SINGLE(_1_nov_sv)+32)=11),_xlfn.SINGLE(_1_nov_sv)+32,""))</f>
        <v>43797</v>
      </c>
      <c r="G54" s="3">
        <f ca="1">IF(DAY(_xlfn.SINGLE(_1_nov_sv))=1,IF(AND(YEAR(_xlfn.SINGLE(_1_nov_sv)+26)=_xlfn.SINGLE(Kalendārais_gads),MONTH(_xlfn.SINGLE(_1_nov_sv)+26)=11),_xlfn.SINGLE(_1_nov_sv)+26,""),IF(AND(YEAR(_xlfn.SINGLE(_1_nov_sv)+33)=_xlfn.SINGLE(Kalendārais_gads),MONTH(_xlfn.SINGLE(_1_nov_sv)+33)=11),_xlfn.SINGLE(_1_nov_sv)+33,""))</f>
        <v>43798</v>
      </c>
      <c r="H54" s="3">
        <f ca="1">IF(DAY(_xlfn.SINGLE(_1_nov_sv))=1,IF(AND(YEAR(_xlfn.SINGLE(_1_nov_sv)+27)=_xlfn.SINGLE(Kalendārais_gads),MONTH(_xlfn.SINGLE(_1_nov_sv)+27)=11),_xlfn.SINGLE(_1_nov_sv)+27,""),IF(AND(YEAR(_xlfn.SINGLE(_1_nov_sv)+34)=_xlfn.SINGLE(Kalendārais_gads),MONTH(_xlfn.SINGLE(_1_nov_sv)+34)=11),_xlfn.SINGLE(_1_nov_sv)+34,""))</f>
        <v>43799</v>
      </c>
      <c r="I54" s="3" t="str">
        <f ca="1">IF(DAY(_xlfn.SINGLE(_1_nov_sv))=1,IF(AND(YEAR(_xlfn.SINGLE(_1_nov_sv)+28)=_xlfn.SINGLE(Kalendārais_gads),MONTH(_xlfn.SINGLE(_1_nov_sv)+28)=11),_xlfn.SINGLE(_1_nov_sv)+28,""),IF(AND(YEAR(_xlfn.SINGLE(_1_nov_sv)+35)=_xlfn.SINGLE(Kalendārais_gads),MONTH(_xlfn.SINGLE(_1_nov_sv)+35)=11),_xlfn.SINGLE(_1_nov_sv)+35,""))</f>
        <v/>
      </c>
      <c r="J54" s="23"/>
      <c r="K54" s="3">
        <f ca="1">IF(DAY(_xlfn.SINGLE(_1_dec_sv))=1,IF(AND(YEAR(_xlfn.SINGLE(_1_dec_sv)+22)=_xlfn.SINGLE(Kalendārais_gads),MONTH(_xlfn.SINGLE(_1_dec_sv)+22)=12),_xlfn.SINGLE(_1_dec_sv)+22,""),IF(AND(YEAR(_xlfn.SINGLE(_1_dec_sv)+29)=_xlfn.SINGLE(Kalendārais_gads),MONTH(_xlfn.SINGLE(_1_dec_sv)+29)=12),_xlfn.SINGLE(_1_dec_sv)+29,""))</f>
        <v>43822</v>
      </c>
      <c r="L54" s="3">
        <f ca="1">IF(DAY(_xlfn.SINGLE(_1_dec_sv))=1,IF(AND(YEAR(_xlfn.SINGLE(_1_dec_sv)+23)=_xlfn.SINGLE(Kalendārais_gads),MONTH(_xlfn.SINGLE(_1_dec_sv)+23)=12),_xlfn.SINGLE(_1_dec_sv)+23,""),IF(AND(YEAR(_xlfn.SINGLE(_1_dec_sv)+30)=_xlfn.SINGLE(Kalendārais_gads),MONTH(_xlfn.SINGLE(_1_dec_sv)+30)=12),_xlfn.SINGLE(_1_dec_sv)+30,""))</f>
        <v>43823</v>
      </c>
      <c r="M54" s="3">
        <f ca="1">IF(DAY(_xlfn.SINGLE(_1_dec_sv))=1,IF(AND(YEAR(_xlfn.SINGLE(_1_dec_sv)+24)=_xlfn.SINGLE(Kalendārais_gads),MONTH(_xlfn.SINGLE(_1_dec_sv)+24)=12),_xlfn.SINGLE(_1_dec_sv)+24,""),IF(AND(YEAR(_xlfn.SINGLE(_1_dec_sv)+31)=_xlfn.SINGLE(Kalendārais_gads),MONTH(_xlfn.SINGLE(_1_dec_sv)+31)=12),_xlfn.SINGLE(_1_dec_sv)+31,""))</f>
        <v>43824</v>
      </c>
      <c r="N54" s="3">
        <f ca="1">IF(DAY(_xlfn.SINGLE(_1_dec_sv))=1,IF(AND(YEAR(_xlfn.SINGLE(_1_dec_sv)+25)=_xlfn.SINGLE(Kalendārais_gads),MONTH(_xlfn.SINGLE(_1_dec_sv)+25)=12),_xlfn.SINGLE(_1_dec_sv)+25,""),IF(AND(YEAR(_xlfn.SINGLE(_1_dec_sv)+32)=_xlfn.SINGLE(Kalendārais_gads),MONTH(_xlfn.SINGLE(_1_dec_sv)+32)=12),_xlfn.SINGLE(_1_dec_sv)+32,""))</f>
        <v>43825</v>
      </c>
      <c r="O54" s="3">
        <f ca="1">IF(DAY(_xlfn.SINGLE(_1_dec_sv))=1,IF(AND(YEAR(_xlfn.SINGLE(_1_dec_sv)+26)=_xlfn.SINGLE(Kalendārais_gads),MONTH(_xlfn.SINGLE(_1_dec_sv)+26)=12),_xlfn.SINGLE(_1_dec_sv)+26,""),IF(AND(YEAR(_xlfn.SINGLE(_1_dec_sv)+33)=_xlfn.SINGLE(Kalendārais_gads),MONTH(_xlfn.SINGLE(_1_dec_sv)+33)=12),_xlfn.SINGLE(_1_dec_sv)+33,""))</f>
        <v>43826</v>
      </c>
      <c r="P54" s="3">
        <f ca="1">IF(DAY(_xlfn.SINGLE(_1_dec_sv))=1,IF(AND(YEAR(_xlfn.SINGLE(_1_dec_sv)+27)=_xlfn.SINGLE(Kalendārais_gads),MONTH(_xlfn.SINGLE(_1_dec_sv)+27)=12),_xlfn.SINGLE(_1_dec_sv)+27,""),IF(AND(YEAR(_xlfn.SINGLE(_1_dec_sv)+34)=_xlfn.SINGLE(Kalendārais_gads),MONTH(_xlfn.SINGLE(_1_dec_sv)+34)=12),_xlfn.SINGLE(_1_dec_sv)+34,""))</f>
        <v>43827</v>
      </c>
      <c r="Q54" s="3">
        <f ca="1">IF(DAY(_xlfn.SINGLE(_1_dec_sv))=1,IF(AND(YEAR(_xlfn.SINGLE(_1_dec_sv)+28)=_xlfn.SINGLE(Kalendārais_gads),MONTH(_xlfn.SINGLE(_1_dec_sv)+28)=12),_xlfn.SINGLE(_1_dec_sv)+28,""),IF(AND(YEAR(_xlfn.SINGLE(_1_dec_sv)+35)=_xlfn.SINGLE(Kalendārais_gads),MONTH(_xlfn.SINGLE(_1_dec_sv)+35)=12),_xlfn.SINGLE(_1_dec_sv)+35,""))</f>
        <v>43828</v>
      </c>
      <c r="S54" s="6"/>
      <c r="U54" s="10"/>
    </row>
    <row r="55" spans="3:21" ht="15" customHeight="1" x14ac:dyDescent="0.2">
      <c r="C55" s="3" t="str">
        <f ca="1">IF(DAY(_xlfn.SINGLE(_1_nov_sv))=1,IF(AND(YEAR(_xlfn.SINGLE(_1_nov_sv)+29)=_xlfn.SINGLE(Kalendārais_gads),MONTH(_xlfn.SINGLE(_1_nov_sv)+29)=11),_xlfn.SINGLE(_1_nov_sv)+29,""),IF(AND(YEAR(_xlfn.SINGLE(_1_nov_sv)+36)=_xlfn.SINGLE(Kalendārais_gads),MONTH(_xlfn.SINGLE(_1_nov_sv)+36)=11),_xlfn.SINGLE(_1_nov_sv)+36,""))</f>
        <v/>
      </c>
      <c r="D55" s="3" t="str">
        <f ca="1">IF(DAY(_xlfn.SINGLE(_1_nov_sv))=1,IF(AND(YEAR(_xlfn.SINGLE(_1_nov_sv)+30)=_xlfn.SINGLE(Kalendārais_gads),MONTH(_xlfn.SINGLE(_1_nov_sv)+30)=11),_xlfn.SINGLE(_1_nov_sv)+30,""),IF(AND(YEAR(_xlfn.SINGLE(_1_nov_sv)+37)=_xlfn.SINGLE(Kalendārais_gads),MONTH(_xlfn.SINGLE(_1_nov_sv)+37)=11),_xlfn.SINGLE(_1_nov_sv)+37,""))</f>
        <v/>
      </c>
      <c r="E55" s="3" t="str">
        <f ca="1">IF(DAY(_xlfn.SINGLE(_1_nov_sv))=1,IF(AND(YEAR(_xlfn.SINGLE(_1_nov_sv)+31)=_xlfn.SINGLE(Kalendārais_gads),MONTH(_xlfn.SINGLE(_1_nov_sv)+31)=11),_xlfn.SINGLE(_1_nov_sv)+31,""),IF(AND(YEAR(_xlfn.SINGLE(_1_nov_sv)+38)=_xlfn.SINGLE(Kalendārais_gads),MONTH(_xlfn.SINGLE(_1_nov_sv)+38)=11),_xlfn.SINGLE(_1_nov_sv)+38,""))</f>
        <v/>
      </c>
      <c r="F55" s="3" t="str">
        <f ca="1">IF(DAY(_xlfn.SINGLE(_1_nov_sv))=1,IF(AND(YEAR(_xlfn.SINGLE(_1_nov_sv)+32)=_xlfn.SINGLE(Kalendārais_gads),MONTH(_xlfn.SINGLE(_1_nov_sv)+32)=11),_xlfn.SINGLE(_1_nov_sv)+32,""),IF(AND(YEAR(_xlfn.SINGLE(_1_nov_sv)+39)=_xlfn.SINGLE(Kalendārais_gads),MONTH(_xlfn.SINGLE(_1_nov_sv)+39)=11),_xlfn.SINGLE(_1_nov_sv)+39,""))</f>
        <v/>
      </c>
      <c r="G55" s="3" t="str">
        <f ca="1">IF(DAY(_xlfn.SINGLE(_1_nov_sv))=1,IF(AND(YEAR(_xlfn.SINGLE(_1_nov_sv)+33)=_xlfn.SINGLE(Kalendārais_gads),MONTH(_xlfn.SINGLE(_1_nov_sv)+33)=11),_xlfn.SINGLE(_1_nov_sv)+33,""),IF(AND(YEAR(_xlfn.SINGLE(_1_nov_sv)+40)=_xlfn.SINGLE(Kalendārais_gads),MONTH(_xlfn.SINGLE(_1_nov_sv)+40)=11),_xlfn.SINGLE(_1_nov_sv)+40,""))</f>
        <v/>
      </c>
      <c r="H55" s="3" t="str">
        <f ca="1">IF(DAY(_xlfn.SINGLE(_1_nov_sv))=1,IF(AND(YEAR(_xlfn.SINGLE(_1_nov_sv)+34)=_xlfn.SINGLE(Kalendārais_gads),MONTH(_xlfn.SINGLE(_1_nov_sv)+34)=11),_xlfn.SINGLE(_1_nov_sv)+34,""),IF(AND(YEAR(_xlfn.SINGLE(_1_nov_sv)+41)=_xlfn.SINGLE(Kalendārais_gads),MONTH(_xlfn.SINGLE(_1_nov_sv)+41)=11),_xlfn.SINGLE(_1_nov_sv)+41,""))</f>
        <v/>
      </c>
      <c r="I55" s="3" t="str">
        <f ca="1">IF(DAY(_xlfn.SINGLE(_1_nov_sv))=1,IF(AND(YEAR(_xlfn.SINGLE(_1_nov_sv)+35)=_xlfn.SINGLE(Kalendārais_gads),MONTH(_xlfn.SINGLE(_1_nov_sv)+35)=11),_xlfn.SINGLE(_1_nov_sv)+35,""),IF(AND(YEAR(_xlfn.SINGLE(_1_nov_sv)+42)=_xlfn.SINGLE(Kalendārais_gads),MONTH(_xlfn.SINGLE(_1_nov_sv)+42)=11),_xlfn.SINGLE(_1_nov_sv)+42,""))</f>
        <v/>
      </c>
      <c r="J55" s="23"/>
      <c r="K55" s="3">
        <f ca="1">IF(DAY(_xlfn.SINGLE(_1_dec_sv))=1,IF(AND(YEAR(_xlfn.SINGLE(_1_dec_sv)+29)=_xlfn.SINGLE(Kalendārais_gads),MONTH(_xlfn.SINGLE(_1_dec_sv)+29)=12),_xlfn.SINGLE(_1_dec_sv)+29,""),IF(AND(YEAR(_xlfn.SINGLE(_1_dec_sv)+36)=_xlfn.SINGLE(Kalendārais_gads),MONTH(_xlfn.SINGLE(_1_dec_sv)+36)=12),_xlfn.SINGLE(_1_dec_sv)+36,""))</f>
        <v>43829</v>
      </c>
      <c r="L55" s="3">
        <f ca="1">IF(DAY(_xlfn.SINGLE(_1_dec_sv))=1,IF(AND(YEAR(_xlfn.SINGLE(_1_dec_sv)+30)=_xlfn.SINGLE(Kalendārais_gads),MONTH(_xlfn.SINGLE(_1_dec_sv)+30)=12),_xlfn.SINGLE(_1_dec_sv)+30,""),IF(AND(YEAR(_xlfn.SINGLE(_1_dec_sv)+37)=_xlfn.SINGLE(Kalendārais_gads),MONTH(_xlfn.SINGLE(_1_dec_sv)+37)=12),_xlfn.SINGLE(_1_dec_sv)+37,""))</f>
        <v>43830</v>
      </c>
      <c r="M55" s="3" t="str">
        <f ca="1">IF(DAY(_xlfn.SINGLE(_1_dec_sv))=1,IF(AND(YEAR(_xlfn.SINGLE(_1_dec_sv)+31)=_xlfn.SINGLE(Kalendārais_gads),MONTH(_xlfn.SINGLE(_1_dec_sv)+31)=12),_xlfn.SINGLE(_1_dec_sv)+31,""),IF(AND(YEAR(_xlfn.SINGLE(_1_dec_sv)+38)=_xlfn.SINGLE(Kalendārais_gads),MONTH(_xlfn.SINGLE(_1_dec_sv)+38)=12),_xlfn.SINGLE(_1_dec_sv)+38,""))</f>
        <v/>
      </c>
      <c r="N55" s="3" t="str">
        <f ca="1">IF(DAY(_xlfn.SINGLE(_1_dec_sv))=1,IF(AND(YEAR(_xlfn.SINGLE(_1_dec_sv)+32)=_xlfn.SINGLE(Kalendārais_gads),MONTH(_xlfn.SINGLE(_1_dec_sv)+32)=12),_xlfn.SINGLE(_1_dec_sv)+32,""),IF(AND(YEAR(_xlfn.SINGLE(_1_dec_sv)+39)=_xlfn.SINGLE(Kalendārais_gads),MONTH(_xlfn.SINGLE(_1_dec_sv)+39)=12),_xlfn.SINGLE(_1_dec_sv)+39,""))</f>
        <v/>
      </c>
      <c r="O55" s="3" t="str">
        <f ca="1">IF(DAY(_xlfn.SINGLE(_1_dec_sv))=1,IF(AND(YEAR(_xlfn.SINGLE(_1_dec_sv)+33)=_xlfn.SINGLE(Kalendārais_gads),MONTH(_xlfn.SINGLE(_1_dec_sv)+33)=12),_xlfn.SINGLE(_1_dec_sv)+33,""),IF(AND(YEAR(_xlfn.SINGLE(_1_dec_sv)+40)=_xlfn.SINGLE(Kalendārais_gads),MONTH(_xlfn.SINGLE(_1_dec_sv)+40)=12),_xlfn.SINGLE(_1_dec_sv)+40,""))</f>
        <v/>
      </c>
      <c r="P55" s="3" t="str">
        <f ca="1">IF(DAY(_xlfn.SINGLE(_1_dec_sv))=1,IF(AND(YEAR(_xlfn.SINGLE(_1_dec_sv)+34)=_xlfn.SINGLE(Kalendārais_gads),MONTH(_xlfn.SINGLE(_1_dec_sv)+34)=12),_xlfn.SINGLE(_1_dec_sv)+34,""),IF(AND(YEAR(_xlfn.SINGLE(_1_dec_sv)+41)=_xlfn.SINGLE(Kalendārais_gads),MONTH(_xlfn.SINGLE(_1_dec_sv)+41)=12),_xlfn.SINGLE(_1_dec_sv)+41,""))</f>
        <v/>
      </c>
      <c r="Q55" s="3" t="str">
        <f ca="1">IF(DAY(_xlfn.SINGLE(_1_dec_sv))=1,IF(AND(YEAR(_xlfn.SINGLE(_1_dec_sv)+35)=_xlfn.SINGLE(Kalendārais_gads),MONTH(_xlfn.SINGLE(_1_dec_sv)+35)=12),_xlfn.SINGLE(_1_dec_sv)+35,""),IF(AND(YEAR(_xlfn.SINGLE(_1_dec_sv)+42)=_xlfn.SINGLE(Kalendārais_gads),MONTH(_xlfn.SINGLE(_1_dec_sv)+42)=12),_xlfn.SINGLE(_1_dec_sv)+42,""))</f>
        <v/>
      </c>
      <c r="S55" s="6"/>
      <c r="U55" s="10"/>
    </row>
    <row r="56" spans="3:21" ht="15" customHeight="1" x14ac:dyDescent="0.2">
      <c r="K56" s="2"/>
      <c r="L56" s="2"/>
      <c r="M56" s="2"/>
      <c r="N56" s="2"/>
      <c r="O56" s="2"/>
      <c r="P56" s="2"/>
      <c r="Q56" s="2"/>
      <c r="U56" s="10"/>
    </row>
    <row r="57" spans="3:21" ht="15" customHeight="1" x14ac:dyDescent="0.2">
      <c r="U57" s="10"/>
    </row>
    <row r="58" spans="3:21" ht="15" customHeight="1" x14ac:dyDescent="0.2"/>
    <row r="59" spans="3:21" ht="15" customHeight="1" x14ac:dyDescent="0.2"/>
    <row r="60" spans="3:21" ht="15" customHeight="1" x14ac:dyDescent="0.2"/>
    <row r="61" spans="3:21" ht="15" customHeight="1" x14ac:dyDescent="0.2"/>
    <row r="62" spans="3:21" ht="15" customHeight="1" x14ac:dyDescent="0.2"/>
    <row r="63" spans="3:21" ht="15" customHeight="1" x14ac:dyDescent="0.2"/>
    <row r="64" spans="3:2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mergeCells count="1">
    <mergeCell ref="C1:F1"/>
  </mergeCells>
  <phoneticPr fontId="1" type="noConversion"/>
  <dataValidations count="1">
    <dataValidation allowBlank="1" showInputMessage="1" showErrorMessage="1" errorTitle="Nederīgs gads" error="Ievadiet gadu no 1900. līdz 9999. vai izmantojiet ritjoslu, lai atrastu gadu." sqref="C1:F1" xr:uid="{00000000-0002-0000-0000-000000000000}"/>
  </dataValidations>
  <printOptions horizontalCentered="1" verticalCentered="1"/>
  <pageMargins left="0.5" right="0.5" top="0.5" bottom="0.5" header="0.3" footer="0.3"/>
  <pageSetup paperSize="9" scale="82" orientation="portrait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Skaitītājpoga">
              <controlPr defaultSize="0" print="0" autoPict="0" altText="Izmantojiet skaitītājpogu, lai mainītu kalendāra gadu, vai ievadiet gadu šūnā B1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Gada kalendārs</vt:lpstr>
      <vt:lpstr>'Gada kalendārs'!Drukas_apgabals</vt:lpstr>
      <vt:lpstr>Kalendārais_gads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2017-11-29T09:38:15Z</dcterms:created>
  <dcterms:modified xsi:type="dcterms:W3CDTF">2019-06-13T05:54:19Z</dcterms:modified>
</cp:coreProperties>
</file>