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lv-LV\"/>
    </mc:Choice>
  </mc:AlternateContent>
  <xr:revisionPtr revIDLastSave="0" documentId="12_ncr:500000_{21A0C637-A3A2-4B43-B93F-36EC2FEB1395}" xr6:coauthVersionLast="31" xr6:coauthVersionMax="31" xr10:uidLastSave="{00000000-0000-0000-0000-000000000000}"/>
  <bookViews>
    <workbookView xWindow="0" yWindow="0" windowWidth="21600" windowHeight="10350" xr2:uid="{00000000-000D-0000-FFFF-FFFF00000000}"/>
  </bookViews>
  <sheets>
    <sheet name="Čeku žurnāls" sheetId="7" r:id="rId1"/>
  </sheets>
  <definedNames>
    <definedName name="_xlnm.Print_Titles" localSheetId="0">'Čeku žurnāls'!$B:$C,'Čeku žurnāls'!$2:$2</definedName>
    <definedName name="KategorijasUzmeklēšana">Kopsavilkums[Kategorija]</definedName>
    <definedName name="KolonnasVirsraksts1">Žurnāls[[#Headers],[Čeka numurs]]</definedName>
    <definedName name="Nosaukums1">Kopsavilkums[[#Headers],[Kategorija]]</definedName>
    <definedName name="RindasVirsrakstaReģions1..I1">'Čeku žurnāls'!$D$1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<sst xmlns="http://schemas.openxmlformats.org/spreadsheetml/2006/main" count="33" uniqueCount="25">
  <si>
    <t xml:space="preserve"> Čeku žurnāls</t>
  </si>
  <si>
    <t>Izdevumu kopsavilkums</t>
  </si>
  <si>
    <t>Kategorija</t>
  </si>
  <si>
    <t>Noguldījums</t>
  </si>
  <si>
    <t>Pārtika</t>
  </si>
  <si>
    <t>Izklaide</t>
  </si>
  <si>
    <t>Skola</t>
  </si>
  <si>
    <t>Komunālie pakalpojumi</t>
  </si>
  <si>
    <t>Citi</t>
  </si>
  <si>
    <t>Kopā</t>
  </si>
  <si>
    <t>Pašreizējā bilance</t>
  </si>
  <si>
    <t>Čeka numurs</t>
  </si>
  <si>
    <t>Debetkarte</t>
  </si>
  <si>
    <t>Datums</t>
  </si>
  <si>
    <t>Apraksts</t>
  </si>
  <si>
    <t>Sākuma bilance</t>
  </si>
  <si>
    <t>Reģistrācija skolā</t>
  </si>
  <si>
    <t>Elektrība un apgaismojums</t>
  </si>
  <si>
    <t>Skolas piederumi</t>
  </si>
  <si>
    <t>Pārtikas veikals</t>
  </si>
  <si>
    <t>Southridge Video</t>
  </si>
  <si>
    <t>Pārtikas preces</t>
  </si>
  <si>
    <t>Izņemšana (-)</t>
  </si>
  <si>
    <t>Noguldīšana (+)</t>
  </si>
  <si>
    <t>Bilance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</si>
</sst>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€-426]_-;\-* #,##0.00\ [$€-426]_-;_-* &quot;-&quot;??\ [$€-426]_-;_-@_-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5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4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0" fillId="0" borderId="0" xfId="5" applyNumberFormat="1" applyFont="1" applyFill="1" applyBorder="1">
      <alignment horizontal="right" vertical="center" indent="5"/>
    </xf>
    <xf numFmtId="165" fontId="0" fillId="0" borderId="0" xfId="6" applyNumberFormat="1" applyFont="1" applyFill="1" applyBorder="1">
      <alignment horizontal="right" vertical="center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</cellXfs>
  <cellStyles count="12">
    <cellStyle name="Bilances virsraksts" xfId="11" xr:uid="{00000000-0005-0000-0000-000000000000}"/>
    <cellStyle name="Datums" xfId="7" xr:uid="{00000000-0005-0000-0000-000003000000}"/>
    <cellStyle name="Kopsumma" xfId="10" builtinId="25" customBuiltin="1"/>
    <cellStyle name="Nosaukums" xfId="1" builtinId="15" customBuiltin="1"/>
    <cellStyle name="Parasts" xfId="0" builtinId="0" customBuiltin="1"/>
    <cellStyle name="Paskaidrojošs teksts" xfId="9" builtinId="53" customBuiltin="1"/>
    <cellStyle name="Valūta" xfId="6" builtinId="4" customBuiltin="1"/>
    <cellStyle name="Valūta [0]" xfId="5" builtinId="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8" builtinId="19" customBuiltin="1"/>
  </cellStyles>
  <dxfs count="12">
    <dxf>
      <numFmt numFmtId="165" formatCode="_-* #,##0.00\ [$€-426]_-;\-* #,##0.00\ [$€-426]_-;_-* &quot;-&quot;??\ [$€-426]_-;_-@_-"/>
    </dxf>
    <dxf>
      <numFmt numFmtId="165" formatCode="_-* #,##0.00\ [$€-426]_-;\-* #,##0.00\ [$€-426]_-;_-* &quot;-&quot;??\ [$€-426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ČekuŽurnāls" defaultPivotStyle="PivotStyleLight16">
    <tableStyle name="Čeku žurnāla kopsavilkums" pivot="0" count="4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</tableStyle>
    <tableStyle name="ČekuŽurnāls" pivot="0" count="3" xr9:uid="{00000000-0011-0000-FFFF-FFFF01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Žurnāls" displayName="Žurnāls" ref="D2:J8">
  <tableColumns count="7">
    <tableColumn id="1" xr3:uid="{00000000-0010-0000-0000-000001000000}" name="Čeka numurs" totalsRowLabel="Totals"/>
    <tableColumn id="6" xr3:uid="{00000000-0010-0000-0000-000006000000}" name="Datums"/>
    <tableColumn id="7" xr3:uid="{00000000-0010-0000-0000-000007000000}" name="Apraksts" totalsRowDxfId="3"/>
    <tableColumn id="2" xr3:uid="{00000000-0010-0000-0000-000002000000}" name="Kategorija" totalsRowDxfId="2"/>
    <tableColumn id="3" xr3:uid="{00000000-0010-0000-0000-000003000000}" name="Izņemšana (-)" totalsRowFunction="sum"/>
    <tableColumn id="4" xr3:uid="{00000000-0010-0000-0000-000004000000}" name="Noguldīšana (+)" totalsRowFunction="sum"/>
    <tableColumn id="5" xr3:uid="{00000000-0010-0000-0000-000005000000}" name="Bilance" totalsRowFunction="custom" dataDxfId="1">
      <calculatedColumnFormula>IF(ISBLANK(Žurnāls[[#This Row],[Izņemšana (-)]]),J2+Žurnāls[[#This Row],[Noguldīšana (+)]],J2-Žurnāls[[#This Row],[Izņemšana (-)]])</calculatedColumnFormula>
      <totalsRowFormula>Žurnāls[[#Totals],[Noguldīšana (+)]]-Žurnāls[[#Totals],[Izņemšana (-)]]</totalsRowFormula>
    </tableColumn>
  </tableColumns>
  <tableStyleInfo name="ČekuŽurnāl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čeka numuru, datumu, aprakstu, kategoriju, izņemto summu un noguldījumu summas. Bilance tiek aprēķināta automātisk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Kopsavilkums" displayName="Kopsavilkums" ref="B3:C9" totalsRowShown="0">
  <tableColumns count="2">
    <tableColumn id="1" xr3:uid="{00000000-0010-0000-0100-000001000000}" name="Kategorija"/>
    <tableColumn id="2" xr3:uid="{00000000-0010-0000-0100-000002000000}" name="Kopā" dataDxfId="0">
      <calculatedColumnFormula>SUMIF(Žurnāls[Kategorija],"=" &amp;Kopsavilkums[[#This Row],[Kategorija]],Žurnāls[Izņemšana (-)])</calculatedColumnFormula>
    </tableColumn>
  </tableColumns>
  <tableStyleInfo name="Čeku žurnāla kopsavilkums" showFirstColumn="0" showLastColumn="0" showRowStripes="0" showColumnStripes="0"/>
  <extLst>
    <ext xmlns:x14="http://schemas.microsoft.com/office/spreadsheetml/2009/9/main" uri="{504A1905-F514-4f6f-8877-14C23A59335A}">
      <x14:table altTextSummary="Ievadiet kategoriju vienumus šajā tabulā. Kopsumma tiek automātiski atjaunināta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20.7109375" style="5" customWidth="1"/>
    <col min="4" max="4" width="15.28515625" customWidth="1"/>
    <col min="5" max="5" width="15.140625" customWidth="1"/>
    <col min="6" max="6" width="30.7109375" customWidth="1"/>
    <col min="7" max="7" width="24.570312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2" t="s">
        <v>0</v>
      </c>
      <c r="C1" s="12"/>
      <c r="D1" s="13" t="s">
        <v>10</v>
      </c>
      <c r="E1" s="13"/>
      <c r="F1" s="13"/>
      <c r="G1" s="13"/>
      <c r="H1" s="13"/>
      <c r="I1" s="11">
        <f>SUM(Žurnāls[Noguldīšana (+)])-SUM(Žurnāls[Izņemšana (-)])</f>
        <v>1617</v>
      </c>
      <c r="J1" s="11"/>
    </row>
    <row r="2" spans="2:10" ht="33" customHeight="1" x14ac:dyDescent="0.25">
      <c r="B2" s="14" t="s">
        <v>1</v>
      </c>
      <c r="C2" s="14"/>
      <c r="D2" t="s">
        <v>11</v>
      </c>
      <c r="E2" t="s">
        <v>13</v>
      </c>
      <c r="F2" t="s">
        <v>14</v>
      </c>
      <c r="G2" t="s">
        <v>2</v>
      </c>
      <c r="H2" s="7" t="s">
        <v>22</v>
      </c>
      <c r="I2" s="7" t="s">
        <v>23</v>
      </c>
      <c r="J2" s="8" t="s">
        <v>24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43250</v>
      </c>
      <c r="F3" s="4" t="s">
        <v>15</v>
      </c>
      <c r="G3" s="4" t="s">
        <v>3</v>
      </c>
      <c r="H3" s="3"/>
      <c r="I3" s="10">
        <v>2000</v>
      </c>
      <c r="J3" s="9">
        <f>Žurnāls[[#This Row],[Noguldīšana (+)]]</f>
        <v>2000</v>
      </c>
    </row>
    <row r="4" spans="2:10" ht="30" customHeight="1" x14ac:dyDescent="0.25">
      <c r="B4" s="4" t="s">
        <v>3</v>
      </c>
      <c r="C4" s="9">
        <f>IFERROR(SUMIF(Žurnāls[Kategorija],"=" &amp;Kopsavilkums[[#This Row],[Kategorija]],Žurnāls[Noguldīšana (+)]),"")</f>
        <v>2000</v>
      </c>
      <c r="D4" s="6" t="s">
        <v>12</v>
      </c>
      <c r="E4" s="2">
        <f ca="1">TODAY()+10</f>
        <v>43260</v>
      </c>
      <c r="F4" s="4" t="s">
        <v>16</v>
      </c>
      <c r="G4" s="4" t="s">
        <v>6</v>
      </c>
      <c r="H4" s="10">
        <v>225</v>
      </c>
      <c r="I4" s="3"/>
      <c r="J4" s="9">
        <f>IF(ISBLANK(Žurnāls[[#This Row],[Izņemšana (-)]]),J3+Žurnāls[[#This Row],[Noguldīšana (+)]],J3-Žurnāls[[#This Row],[Izņemšana (-)]])</f>
        <v>1775</v>
      </c>
    </row>
    <row r="5" spans="2:10" ht="30" customHeight="1" x14ac:dyDescent="0.25">
      <c r="B5" s="4" t="s">
        <v>4</v>
      </c>
      <c r="C5" s="9">
        <f>IFERROR(SUMIF(Žurnāls[Kategorija],"=" &amp;Kopsavilkums[[#This Row],[Kategorija]],Žurnāls[Izņemšana (-)]),"")</f>
        <v>40</v>
      </c>
      <c r="D5" s="6">
        <v>1001</v>
      </c>
      <c r="E5" s="2">
        <f ca="1">TODAY()+30</f>
        <v>43280</v>
      </c>
      <c r="F5" s="4" t="s">
        <v>17</v>
      </c>
      <c r="G5" s="4" t="s">
        <v>7</v>
      </c>
      <c r="H5" s="10">
        <v>73</v>
      </c>
      <c r="I5" s="3"/>
      <c r="J5" s="9">
        <f>IF(ISBLANK(Žurnāls[[#This Row],[Izņemšana (-)]]),J4+Žurnāls[[#This Row],[Noguldīšana (+)]],J4-Žurnāls[[#This Row],[Izņemšana (-)]])</f>
        <v>1702</v>
      </c>
    </row>
    <row r="6" spans="2:10" ht="30" customHeight="1" x14ac:dyDescent="0.25">
      <c r="B6" s="4" t="s">
        <v>5</v>
      </c>
      <c r="C6" s="9">
        <f>IFERROR(SUMIF(Žurnāls[Kategorija],"=" &amp;Kopsavilkums[[#This Row],[Kategorija]],Žurnāls[Izņemšana (-)]),"")</f>
        <v>7</v>
      </c>
      <c r="D6" s="6" t="s">
        <v>12</v>
      </c>
      <c r="E6" s="2">
        <f ca="1">TODAY()+40</f>
        <v>43290</v>
      </c>
      <c r="F6" s="4" t="s">
        <v>18</v>
      </c>
      <c r="G6" s="4" t="s">
        <v>6</v>
      </c>
      <c r="H6" s="10">
        <v>38</v>
      </c>
      <c r="I6" s="3"/>
      <c r="J6" s="9">
        <f>IF(ISBLANK(Žurnāls[[#This Row],[Izņemšana (-)]]),J5+Žurnāls[[#This Row],[Noguldīšana (+)]],J5-Žurnāls[[#This Row],[Izņemšana (-)]])</f>
        <v>1664</v>
      </c>
    </row>
    <row r="7" spans="2:10" ht="30" customHeight="1" x14ac:dyDescent="0.25">
      <c r="B7" s="4" t="s">
        <v>6</v>
      </c>
      <c r="C7" s="9">
        <f>IFERROR(SUMIF(Žurnāls[Kategorija],"=" &amp;Kopsavilkums[[#This Row],[Kategorija]],Žurnāls[Izņemšana (-)]),"")</f>
        <v>263</v>
      </c>
      <c r="D7" s="6">
        <v>1002</v>
      </c>
      <c r="E7" s="2">
        <f ca="1">TODAY()+55</f>
        <v>43305</v>
      </c>
      <c r="F7" s="4" t="s">
        <v>19</v>
      </c>
      <c r="G7" s="4" t="s">
        <v>21</v>
      </c>
      <c r="H7" s="10">
        <v>40</v>
      </c>
      <c r="I7" s="3"/>
      <c r="J7" s="9">
        <f>IF(ISBLANK(Žurnāls[[#This Row],[Izņemšana (-)]]),J6+Žurnāls[[#This Row],[Noguldīšana (+)]],J6-Žurnāls[[#This Row],[Izņemšana (-)]])</f>
        <v>1624</v>
      </c>
    </row>
    <row r="8" spans="2:10" ht="30" customHeight="1" x14ac:dyDescent="0.25">
      <c r="B8" s="4" t="s">
        <v>7</v>
      </c>
      <c r="C8" s="9">
        <f>IFERROR(SUMIF(Žurnāls[Kategorija],"=" &amp;Kopsavilkums[[#This Row],[Kategorija]],Žurnāls[Izņemšana (-)]),"")</f>
        <v>73</v>
      </c>
      <c r="D8" s="6" t="s">
        <v>12</v>
      </c>
      <c r="E8" s="2">
        <f ca="1">TODAY()+65</f>
        <v>43315</v>
      </c>
      <c r="F8" s="4" t="s">
        <v>20</v>
      </c>
      <c r="G8" s="4" t="s">
        <v>5</v>
      </c>
      <c r="H8" s="10">
        <v>7</v>
      </c>
      <c r="I8" s="3"/>
      <c r="J8" s="9">
        <f>IF(ISBLANK(Žurnāls[[#This Row],[Izņemšana (-)]]),J7+Žurnāls[[#This Row],[Noguldīšana (+)]],J7-Žurnāls[[#This Row],[Izņemšana (-)]])</f>
        <v>1617</v>
      </c>
    </row>
    <row r="9" spans="2:10" ht="30" customHeight="1" x14ac:dyDescent="0.25">
      <c r="B9" s="4" t="s">
        <v>8</v>
      </c>
      <c r="C9" s="9">
        <f>IFERROR(SUMIFS(Žurnāls[Izņemšana (-)],Žurnāls[Kategorija],Kopsavilkums[[#This Row],[Kategorija]])+SUMIFS(Žurnāls[Izņemšana (-)],Žurnāls[Kategorija],""),"")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4" priority="1">
      <formula>J3&lt;0</formula>
    </cfRule>
  </conditionalFormatting>
  <dataValidations count="15">
    <dataValidation type="list" errorStyle="warning" allowBlank="1" showInputMessage="1" showErrorMessage="1" error="Atlasiet vienumu sarakstā. Atlasiet ATCELT, nospiediet taustiņu kombināciju ALT+lejupvērstā bultiņa, lai atvērtu nolaižamo sarakstu, un pēc tam nospiediet taustiņu ENTER, lai veiktu atlasi" sqref="G3:G8" xr:uid="{00000000-0002-0000-0000-000000000000}">
      <formula1>CategoryLookup</formula1>
    </dataValidation>
    <dataValidation allowBlank="1" showInputMessage="1" showErrorMessage="1" prompt="Šajā šūnā ir šīs darblapas nosaukums" sqref="B1:C1" xr:uid="{00000000-0002-0000-0000-000001000000}"/>
    <dataValidation allowBlank="1" showInputMessage="1" showErrorMessage="1" prompt="Kategoriju vienumi ir norādīti šajā kolonnā zem šī virsraksta" sqref="B3" xr:uid="{00000000-0002-0000-0000-000002000000}"/>
    <dataValidation allowBlank="1" showInputMessage="1" showErrorMessage="1" prompt="Kategoriju rīki tiek automātiski atjaunināti šajā kolonnā zem šī virsraksta atbilstoši žurnāla tabulas ierakstiem" sqref="C3" xr:uid="{00000000-0002-0000-0000-000003000000}"/>
    <dataValidation allowBlank="1" showInputMessage="1" showErrorMessage="1" prompt="Ievadiet čeka numuru šajā kolonnā zem šī virsraksta" sqref="D2" xr:uid="{00000000-0002-0000-0000-000004000000}"/>
    <dataValidation allowBlank="1" showInputMessage="1" showErrorMessage="1" prompt="Ievadiet datumu šajā kolonnā zem šī virsraksta" sqref="E2" xr:uid="{00000000-0002-0000-0000-000005000000}"/>
    <dataValidation allowBlank="1" showInputMessage="1" showErrorMessage="1" prompt="Ievadiet aprakstu šajā kolonnā zem šī virsraksta" sqref="F2" xr:uid="{00000000-0002-0000-0000-000006000000}"/>
    <dataValidation allowBlank="1" showInputMessage="1" showErrorMessage="1" prompt="Pašreizējā bilance tiek automātiski atjaunināta šūnā pa labi" sqref="D1:H1" xr:uid="{00000000-0002-0000-0000-000007000000}"/>
    <dataValidation allowBlank="1" showInputMessage="1" showErrorMessage="1" prompt="Šajā šūnā tiek automātiski atjaunināta pašreizējā bilance. Čeku žurnāls sākas šūnā D2" sqref="I1:J1" xr:uid="{00000000-0002-0000-0000-000008000000}"/>
    <dataValidation allowBlank="1" showInputMessage="1" showErrorMessage="1" prompt="Atlasiet kategoriju šajā kolonnā. Nospiediet taustiņu kombināciju ALT+LEJUPVĒRSTĀ BULTIŅA, lai atvērtu nolaižamo sarakstu, un nospiediet ENTER, lai atlasītu vienumu. Kategoriju saraksta pamatā ir izdevumu kopsavilkuma kategorijas pa kreisi" sqref="G2" xr:uid="{00000000-0002-0000-0000-000009000000}"/>
    <dataValidation allowBlank="1" showInputMessage="1" showErrorMessage="1" prompt="Ievadiet izņemto summu šajā kolonnā zem šī virsraksta" sqref="H2" xr:uid="{00000000-0002-0000-0000-00000A000000}"/>
    <dataValidation allowBlank="1" showInputMessage="1" showErrorMessage="1" prompt="Ievadiet noguldījuma summu šajā kolonnā zem šī virsraksta" sqref="I2" xr:uid="{00000000-0002-0000-0000-00000B000000}"/>
    <dataValidation allowBlank="1" showInputMessage="1" showErrorMessage="1" prompt="Bilance tiek automātiski aprēķināta šajā kolonnā zem šī virsraksta" sqref="J2" xr:uid="{00000000-0002-0000-0000-00000C000000}"/>
    <dataValidation allowBlank="1" showInputMessage="1" showErrorMessage="1" prompt="Šajā darblapā izveidojiet čeku žurnālu" sqref="A1" xr:uid="{00000000-0002-0000-0000-00000D000000}"/>
    <dataValidation allowBlank="1" showInputMessage="1" showErrorMessage="1" prompt="Mainiet vai pievienojiet jaunas kategorijas tālāk. Ja ieraksti tiek pievienoti čeku žurnālā pa labi no šīs kategorijas, to kopsummas tiek automātiski atjauninātas šajā kopsavilkumā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5</vt:i4>
      </vt:variant>
    </vt:vector>
  </HeadingPairs>
  <TitlesOfParts>
    <vt:vector size="6" baseType="lpstr">
      <vt:lpstr>Čeku žurnāls</vt:lpstr>
      <vt:lpstr>'Čeku žurnāls'!Drukāt_virsrakstus</vt:lpstr>
      <vt:lpstr>KategorijasUzmeklēšana</vt:lpstr>
      <vt:lpstr>KolonnasVirsraksts1</vt:lpstr>
      <vt:lpstr>Nosaukums1</vt:lpstr>
      <vt:lpstr>RindasVirsrakstaReģions1..I1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2018-05-30T13:29:12Z</dcterms:modified>
</cp:coreProperties>
</file>