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lt-LT\"/>
    </mc:Choice>
  </mc:AlternateContent>
  <xr:revisionPtr revIDLastSave="0" documentId="13_ncr:1_{CEE13B16-298E-44D5-A815-499E209CF1F9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Atostogų biudžeto pl. priemonė" sheetId="1" r:id="rId1"/>
  </sheets>
  <definedNames>
    <definedName name="_xlnm._FilterDatabase" localSheetId="0" hidden="1">'Atostogų biudžeto pl. priemonė'!$I$10:$L$10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E22" i="1"/>
  <c r="E23" i="1"/>
  <c r="E24" i="1"/>
  <c r="E25" i="1"/>
  <c r="E26" i="1"/>
  <c r="E27" i="1"/>
  <c r="E14" i="1"/>
  <c r="E13" i="1"/>
  <c r="E12" i="1"/>
  <c r="E15" i="1"/>
  <c r="E16" i="1"/>
  <c r="E17" i="1"/>
  <c r="E18" i="1" l="1"/>
  <c r="K4" i="1"/>
  <c r="K7" i="1" s="1"/>
  <c r="L22" i="1"/>
  <c r="L15" i="1"/>
  <c r="J16" i="1"/>
  <c r="K16" i="1"/>
  <c r="L23" i="1"/>
  <c r="L24" i="1"/>
  <c r="L25" i="1"/>
  <c r="L26" i="1"/>
  <c r="L27" i="1"/>
  <c r="L28" i="1"/>
  <c r="L34" i="1"/>
  <c r="L35" i="1"/>
  <c r="J29" i="1"/>
  <c r="L14" i="1"/>
  <c r="L13" i="1"/>
  <c r="L12" i="1"/>
  <c r="E36" i="1"/>
  <c r="E33" i="1"/>
  <c r="E34" i="1"/>
  <c r="E35" i="1"/>
  <c r="C37" i="1"/>
  <c r="D37" i="1"/>
  <c r="L33" i="1"/>
  <c r="K36" i="1"/>
  <c r="J36" i="1"/>
  <c r="K29" i="1"/>
  <c r="D28" i="1"/>
  <c r="C28" i="1"/>
  <c r="D18" i="1"/>
  <c r="C18" i="1"/>
  <c r="L16" i="1" l="1"/>
  <c r="L29" i="1"/>
  <c r="E37" i="1"/>
  <c r="L36" i="1"/>
  <c r="E28" i="1"/>
</calcChain>
</file>

<file path=xl/sharedStrings.xml><?xml version="1.0" encoding="utf-8"?>
<sst xmlns="http://schemas.openxmlformats.org/spreadsheetml/2006/main" count="70" uniqueCount="38">
  <si>
    <t>Dovanos</t>
  </si>
  <si>
    <t>Prekė</t>
  </si>
  <si>
    <t>Šeima</t>
  </si>
  <si>
    <t>Draugai</t>
  </si>
  <si>
    <t>Bendradarbiai</t>
  </si>
  <si>
    <t>Mokytojai, auklės, ir pan.</t>
  </si>
  <si>
    <t>Labdaros aukos</t>
  </si>
  <si>
    <t>Kita (skirtukas paskutiniame stulpelyje šioje eilutėje, skirtas įtraukti eilutę)</t>
  </si>
  <si>
    <t>Pakuotės</t>
  </si>
  <si>
    <t>Dovanų popierius</t>
  </si>
  <si>
    <t>Žymės</t>
  </si>
  <si>
    <t>Prekės (juostelės, juostos ir kt.)</t>
  </si>
  <si>
    <t>Dėžutės</t>
  </si>
  <si>
    <t>Pašto išlaidos</t>
  </si>
  <si>
    <t>Transportas</t>
  </si>
  <si>
    <t>Lėktuvo bilietų kaina</t>
  </si>
  <si>
    <t>Apgyvendinimas</t>
  </si>
  <si>
    <t>Biudžetas</t>
  </si>
  <si>
    <t>Faktinės</t>
  </si>
  <si>
    <t>Skirtumas</t>
  </si>
  <si>
    <t>ŠVENČIŲ BIUDŽETAS</t>
  </si>
  <si>
    <t>FAKTINĖ IŠLEISTA SUMA</t>
  </si>
  <si>
    <t>SKIRTUMAS (viršytas / nepasiektas biudžetas)</t>
  </si>
  <si>
    <t>Atostogų maistas</t>
  </si>
  <si>
    <t>Maisto prekės</t>
  </si>
  <si>
    <t>Aukojimai</t>
  </si>
  <si>
    <t>Dekoracijos</t>
  </si>
  <si>
    <t>Pramogos</t>
  </si>
  <si>
    <t>Padedantys asmenys (barmenas, maisto ir gėrimų tiekėjas, valytojai ir kt.)</t>
  </si>
  <si>
    <t>Maistas ir gėrimai</t>
  </si>
  <si>
    <t>Drabužiai</t>
  </si>
  <si>
    <t>Bilietai</t>
  </si>
  <si>
    <t>Pietūs išsinešti</t>
  </si>
  <si>
    <t>Įvairūs</t>
  </si>
  <si>
    <t>Atostogų nuotraukos</t>
  </si>
  <si>
    <t xml:space="preserve">Degalai </t>
  </si>
  <si>
    <t>Suma</t>
  </si>
  <si>
    <t>Atostogų biudžeto 
Planavimo priemonė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</si>
</sst>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[$EUR]\ #,##0.00"/>
    <numFmt numFmtId="167" formatCode="_([$EUR]\ * #,##0.00_);_([$EUR]\ * \(#,##0.00\);_([$EUR]\ * &quot;-&quot;??_);_(@_)"/>
    <numFmt numFmtId="168" formatCode="_([$EUR]\ * #,##0_);_([$EUR]\ * \(#,##0\);_([$EUR]\ * &quot;-&quot;_);_(@_)"/>
    <numFmt numFmtId="169" formatCode="#,##0.00\ [$EUR]"/>
    <numFmt numFmtId="170" formatCode="#,##0.00\ [$EUR];[Red]\-#,##0.00\ [$EUR]"/>
  </numFmts>
  <fonts count="32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sz val="10"/>
      <color theme="9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8" fillId="2" borderId="0">
      <alignment horizontal="left" vertical="center"/>
    </xf>
    <xf numFmtId="166" fontId="12" fillId="0" borderId="0">
      <alignment horizontal="right"/>
    </xf>
    <xf numFmtId="0" fontId="12" fillId="0" borderId="0">
      <alignment horizontal="left"/>
    </xf>
    <xf numFmtId="0" fontId="9" fillId="0" borderId="0">
      <alignment horizontal="center" vertical="center"/>
    </xf>
    <xf numFmtId="0" fontId="15" fillId="0" borderId="0">
      <alignment horizontal="left" vertical="center"/>
    </xf>
    <xf numFmtId="0" fontId="14" fillId="5" borderId="0">
      <alignment vertical="center"/>
    </xf>
    <xf numFmtId="169" fontId="14" fillId="6" borderId="0">
      <alignment horizontal="right" vertical="center"/>
    </xf>
    <xf numFmtId="0" fontId="8" fillId="2" borderId="0">
      <alignment horizontal="right" vertical="center"/>
    </xf>
    <xf numFmtId="166" fontId="11" fillId="8" borderId="0">
      <alignment horizontal="righ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8" applyNumberFormat="0" applyAlignment="0" applyProtection="0"/>
    <xf numFmtId="0" fontId="24" fillId="14" borderId="9" applyNumberFormat="0" applyAlignment="0" applyProtection="0"/>
    <xf numFmtId="0" fontId="25" fillId="14" borderId="8" applyNumberFormat="0" applyAlignment="0" applyProtection="0"/>
    <xf numFmtId="0" fontId="26" fillId="0" borderId="10" applyNumberFormat="0" applyFill="0" applyAlignment="0" applyProtection="0"/>
    <xf numFmtId="0" fontId="27" fillId="15" borderId="11" applyNumberFormat="0" applyAlignment="0" applyProtection="0"/>
    <xf numFmtId="0" fontId="28" fillId="0" borderId="0" applyNumberFormat="0" applyFill="0" applyBorder="0" applyAlignment="0" applyProtection="0"/>
    <xf numFmtId="0" fontId="5" fillId="16" borderId="12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56">
    <xf numFmtId="0" fontId="0" fillId="0" borderId="0" xfId="0"/>
    <xf numFmtId="0" fontId="15" fillId="3" borderId="0" xfId="5" applyFill="1" applyBorder="1">
      <alignment horizontal="left" vertical="center"/>
    </xf>
    <xf numFmtId="0" fontId="15" fillId="4" borderId="0" xfId="5" applyFill="1" applyBorder="1">
      <alignment horizontal="left" vertical="center"/>
    </xf>
    <xf numFmtId="0" fontId="15" fillId="7" borderId="0" xfId="5" applyFill="1" applyBorder="1">
      <alignment horizontal="left" vertical="center"/>
    </xf>
    <xf numFmtId="0" fontId="14" fillId="5" borderId="0" xfId="6">
      <alignment vertical="center"/>
    </xf>
    <xf numFmtId="0" fontId="0" fillId="5" borderId="0" xfId="0" applyFill="1" applyBorder="1"/>
    <xf numFmtId="0" fontId="15" fillId="5" borderId="0" xfId="5" applyFill="1" applyBorder="1">
      <alignment horizontal="left" vertical="center"/>
    </xf>
    <xf numFmtId="0" fontId="0" fillId="5" borderId="0" xfId="0" applyFill="1"/>
    <xf numFmtId="0" fontId="3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vertical="center"/>
    </xf>
    <xf numFmtId="0" fontId="14" fillId="5" borderId="0" xfId="6" applyFill="1" applyBorder="1">
      <alignment vertical="center"/>
    </xf>
    <xf numFmtId="0" fontId="0" fillId="5" borderId="0" xfId="0" applyFill="1" applyBorder="1" applyAlignment="1"/>
    <xf numFmtId="169" fontId="14" fillId="5" borderId="0" xfId="7" applyFill="1" applyBorder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shrinkToFit="1"/>
    </xf>
    <xf numFmtId="0" fontId="5" fillId="5" borderId="0" xfId="0" applyFont="1" applyFill="1" applyBorder="1" applyAlignment="1">
      <alignment horizontal="left" vertical="center"/>
    </xf>
    <xf numFmtId="0" fontId="12" fillId="5" borderId="0" xfId="3" applyFill="1">
      <alignment horizontal="left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/>
    <xf numFmtId="0" fontId="12" fillId="5" borderId="0" xfId="3" applyFill="1" applyBorder="1">
      <alignment horizontal="left"/>
    </xf>
    <xf numFmtId="0" fontId="5" fillId="5" borderId="0" xfId="0" applyFont="1" applyFill="1" applyBorder="1" applyAlignment="1">
      <alignment vertical="center"/>
    </xf>
    <xf numFmtId="0" fontId="8" fillId="5" borderId="0" xfId="1" applyFill="1">
      <alignment horizontal="left" vertical="center"/>
    </xf>
    <xf numFmtId="0" fontId="0" fillId="5" borderId="1" xfId="0" applyFill="1" applyBorder="1"/>
    <xf numFmtId="0" fontId="8" fillId="2" borderId="2" xfId="1" applyBorder="1">
      <alignment horizontal="left" vertical="center"/>
    </xf>
    <xf numFmtId="0" fontId="8" fillId="2" borderId="2" xfId="8" applyBorder="1">
      <alignment horizontal="right" vertical="center"/>
    </xf>
    <xf numFmtId="0" fontId="8" fillId="2" borderId="3" xfId="8" applyBorder="1">
      <alignment horizontal="right" vertical="center"/>
    </xf>
    <xf numFmtId="0" fontId="0" fillId="5" borderId="4" xfId="0" applyFill="1" applyBorder="1"/>
    <xf numFmtId="0" fontId="15" fillId="9" borderId="0" xfId="5" applyFill="1" applyBorder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12" fillId="5" borderId="0" xfId="2" applyNumberFormat="1" applyFill="1" applyBorder="1">
      <alignment horizontal="right"/>
    </xf>
    <xf numFmtId="0" fontId="8" fillId="5" borderId="1" xfId="1" applyNumberFormat="1" applyFill="1" applyBorder="1">
      <alignment horizontal="left" vertical="center"/>
    </xf>
    <xf numFmtId="0" fontId="8" fillId="5" borderId="0" xfId="1" applyNumberFormat="1" applyFill="1" applyBorder="1">
      <alignment horizontal="lef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5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left" vertical="center" wrapText="1"/>
    </xf>
    <xf numFmtId="0" fontId="5" fillId="5" borderId="0" xfId="0" applyNumberFormat="1" applyFont="1" applyFill="1" applyBorder="1" applyAlignment="1">
      <alignment horizontal="left" vertical="center"/>
    </xf>
    <xf numFmtId="0" fontId="10" fillId="5" borderId="0" xfId="0" applyNumberFormat="1" applyFont="1" applyFill="1" applyBorder="1" applyAlignment="1">
      <alignment horizontal="left" vertical="center"/>
    </xf>
    <xf numFmtId="0" fontId="9" fillId="5" borderId="0" xfId="4" applyNumberFormat="1" applyFill="1" applyBorder="1">
      <alignment horizontal="center" vertical="center"/>
    </xf>
    <xf numFmtId="0" fontId="6" fillId="5" borderId="0" xfId="0" applyNumberFormat="1" applyFont="1" applyFill="1" applyBorder="1" applyAlignment="1">
      <alignment vertical="center"/>
    </xf>
    <xf numFmtId="0" fontId="0" fillId="5" borderId="2" xfId="0" applyFont="1" applyFill="1" applyBorder="1" applyAlignment="1"/>
    <xf numFmtId="170" fontId="14" fillId="5" borderId="0" xfId="0" applyNumberFormat="1" applyFont="1" applyFill="1" applyBorder="1" applyAlignment="1">
      <alignment horizontal="right" vertical="center"/>
    </xf>
    <xf numFmtId="169" fontId="5" fillId="5" borderId="0" xfId="0" applyNumberFormat="1" applyFont="1" applyFill="1" applyBorder="1"/>
    <xf numFmtId="169" fontId="5" fillId="5" borderId="0" xfId="0" applyNumberFormat="1" applyFont="1" applyFill="1" applyBorder="1" applyAlignment="1">
      <alignment horizontal="right" vertical="center"/>
    </xf>
    <xf numFmtId="169" fontId="5" fillId="5" borderId="2" xfId="0" applyNumberFormat="1" applyFont="1" applyFill="1" applyBorder="1"/>
    <xf numFmtId="169" fontId="5" fillId="5" borderId="2" xfId="0" applyNumberFormat="1" applyFont="1" applyFill="1" applyBorder="1" applyAlignment="1">
      <alignment horizontal="right" vertical="center"/>
    </xf>
    <xf numFmtId="169" fontId="12" fillId="5" borderId="0" xfId="2" applyNumberFormat="1" applyFill="1">
      <alignment horizontal="right"/>
    </xf>
    <xf numFmtId="169" fontId="12" fillId="5" borderId="0" xfId="2" applyNumberFormat="1" applyFill="1" applyBorder="1">
      <alignment horizontal="right"/>
    </xf>
    <xf numFmtId="0" fontId="13" fillId="5" borderId="0" xfId="5" applyFont="1" applyFill="1" applyAlignment="1">
      <alignment horizontal="left" vertical="center" wrapText="1"/>
    </xf>
    <xf numFmtId="0" fontId="13" fillId="5" borderId="0" xfId="5" applyFont="1" applyFill="1" applyAlignment="1">
      <alignment horizontal="left" vertical="center"/>
    </xf>
    <xf numFmtId="0" fontId="9" fillId="5" borderId="0" xfId="4" applyFill="1" applyAlignment="1">
      <alignment horizontal="center" vertical="center"/>
    </xf>
    <xf numFmtId="0" fontId="9" fillId="5" borderId="0" xfId="4" applyFill="1" applyBorder="1" applyAlignment="1">
      <alignment horizontal="center" vertical="center"/>
    </xf>
    <xf numFmtId="0" fontId="9" fillId="5" borderId="0" xfId="4" applyFill="1">
      <alignment horizontal="center" vertical="center"/>
    </xf>
  </cellXfs>
  <cellStyles count="56">
    <cellStyle name="1 antraštė" xfId="16" builtinId="16" customBuiltin="1"/>
    <cellStyle name="2 2 bendra valiutos suma" xfId="9" xr:uid="{00000000-0005-0000-0000-000008000000}"/>
    <cellStyle name="2 2 įprasta" xfId="8" xr:uid="{00000000-0005-0000-0000-000002000000}"/>
    <cellStyle name="2 antraštė" xfId="17" builtinId="17" customBuiltin="1"/>
    <cellStyle name="2 bendra valiutos suma" xfId="7" xr:uid="{00000000-0005-0000-0000-000007000000}"/>
    <cellStyle name="2 įprasta" xfId="1" xr:uid="{00000000-0005-0000-0000-000001000000}"/>
    <cellStyle name="20% – paryškinimas 1" xfId="33" builtinId="30" customBuiltin="1"/>
    <cellStyle name="20% – paryškinimas 2" xfId="37" builtinId="34" customBuiltin="1"/>
    <cellStyle name="20% – paryškinimas 3" xfId="41" builtinId="38" customBuiltin="1"/>
    <cellStyle name="20% – paryškinimas 4" xfId="45" builtinId="42" customBuiltin="1"/>
    <cellStyle name="20% – paryškinimas 5" xfId="49" builtinId="46" customBuiltin="1"/>
    <cellStyle name="20% – paryškinimas 6" xfId="53" builtinId="50" customBuiltin="1"/>
    <cellStyle name="3 antraštė" xfId="18" builtinId="18" customBuiltin="1"/>
    <cellStyle name="3 įprastas" xfId="4" xr:uid="{00000000-0005-0000-0000-000003000000}"/>
    <cellStyle name="4 antraštė" xfId="19" builtinId="19" customBuiltin="1"/>
    <cellStyle name="4 įprastas" xfId="5" xr:uid="{00000000-0005-0000-0000-000004000000}"/>
    <cellStyle name="40% – paryškinimas 1" xfId="34" builtinId="31" customBuiltin="1"/>
    <cellStyle name="40% – paryškinimas 2" xfId="38" builtinId="35" customBuiltin="1"/>
    <cellStyle name="40% – paryškinimas 3" xfId="42" builtinId="39" customBuiltin="1"/>
    <cellStyle name="40% – paryškinimas 4" xfId="46" builtinId="43" customBuiltin="1"/>
    <cellStyle name="40% – paryškinimas 5" xfId="50" builtinId="47" customBuiltin="1"/>
    <cellStyle name="40% – paryškinimas 6" xfId="54" builtinId="51" customBuiltin="1"/>
    <cellStyle name="5 įprastas" xfId="6" xr:uid="{00000000-0005-0000-0000-000005000000}"/>
    <cellStyle name="60% – paryškinimas 1" xfId="35" builtinId="32" customBuiltin="1"/>
    <cellStyle name="60% – paryškinimas 2" xfId="39" builtinId="36" customBuiltin="1"/>
    <cellStyle name="60% – paryškinimas 3" xfId="43" builtinId="40" customBuiltin="1"/>
    <cellStyle name="60% – paryškinimas 4" xfId="47" builtinId="44" customBuiltin="1"/>
    <cellStyle name="60% – paryškinimas 5" xfId="51" builtinId="48" customBuiltin="1"/>
    <cellStyle name="60% – paryškinimas 6" xfId="55" builtinId="52" customBuiltin="1"/>
    <cellStyle name="Aiškinamasis tekstas" xfId="30" builtinId="53" customBuiltin="1"/>
    <cellStyle name="Bendra valiutos suma" xfId="2" xr:uid="{00000000-0005-0000-0000-000006000000}"/>
    <cellStyle name="bendras skaičius" xfId="3" xr:uid="{00000000-0005-0000-0000-000009000000}"/>
    <cellStyle name="Blogas" xfId="21" builtinId="27" customBuiltin="1"/>
    <cellStyle name="Geras" xfId="20" builtinId="26" customBuiltin="1"/>
    <cellStyle name="Įprastas" xfId="0" builtinId="0" customBuiltin="1"/>
    <cellStyle name="Įspėjimo tekstas" xfId="28" builtinId="11" customBuiltin="1"/>
    <cellStyle name="Išvestis" xfId="24" builtinId="21" customBuiltin="1"/>
    <cellStyle name="Įvestis" xfId="23" builtinId="20" customBuiltin="1"/>
    <cellStyle name="Kablelis" xfId="10" builtinId="3" customBuiltin="1"/>
    <cellStyle name="Kablelis [0]" xfId="11" builtinId="6" customBuiltin="1"/>
    <cellStyle name="Neutralus" xfId="22" builtinId="28" customBuiltin="1"/>
    <cellStyle name="Paryškinimas 1" xfId="32" builtinId="29" customBuiltin="1"/>
    <cellStyle name="Paryškinimas 2" xfId="36" builtinId="33" customBuiltin="1"/>
    <cellStyle name="Paryškinimas 3" xfId="40" builtinId="37" customBuiltin="1"/>
    <cellStyle name="Paryškinimas 4" xfId="44" builtinId="41" customBuiltin="1"/>
    <cellStyle name="Paryškinimas 5" xfId="48" builtinId="45" customBuiltin="1"/>
    <cellStyle name="Paryškinimas 6" xfId="52" builtinId="49" customBuiltin="1"/>
    <cellStyle name="Pastaba" xfId="29" builtinId="10" customBuiltin="1"/>
    <cellStyle name="Pavadinimas" xfId="15" builtinId="15" customBuiltin="1"/>
    <cellStyle name="Procentai" xfId="14" builtinId="5" customBuiltin="1"/>
    <cellStyle name="Skaičiavimas" xfId="25" builtinId="22" customBuiltin="1"/>
    <cellStyle name="Suma" xfId="31" builtinId="25" customBuiltin="1"/>
    <cellStyle name="Susietas langelis" xfId="26" builtinId="24" customBuiltin="1"/>
    <cellStyle name="Tikrinimo langelis" xfId="27" builtinId="23" customBuiltin="1"/>
    <cellStyle name="Valiuta" xfId="12" builtinId="4" customBuiltin="1"/>
    <cellStyle name="Valiuta [0]" xfId="13" builtinId="7" customBuiltin="1"/>
  </cellStyles>
  <dxfs count="72"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9" formatCode="#,##0.00\ [$EUR]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9" formatCode="#,##0.00\ [$EUR]"/>
    </dxf>
    <dxf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numFmt numFmtId="169" formatCode="#,##0.00\ [$EUR]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color theme="5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vanos" displayName="Dovanos" ref="B11:E18" totalsRowCount="1" headerRowDxfId="70" dataDxfId="68" totalsRowDxfId="67" headerRowBorderDxfId="69">
  <autoFilter ref="B11:E1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Prekė" totalsRowLabel="Suma" dataDxfId="66" totalsRowDxfId="65"/>
    <tableColumn id="2" xr3:uid="{00000000-0010-0000-0000-000002000000}" name="Biudžetas" totalsRowFunction="sum" dataDxfId="64" totalsRowDxfId="63"/>
    <tableColumn id="3" xr3:uid="{00000000-0010-0000-0000-000003000000}" name="Faktinės" totalsRowFunction="sum" dataDxfId="62" totalsRowDxfId="61"/>
    <tableColumn id="4" xr3:uid="{00000000-0010-0000-0000-000004000000}" name="Skirtumas" totalsRowFunction="sum" dataDxfId="60" totalsRowDxfId="59">
      <calculatedColumnFormula>Dovanos[[#This Row],[Biudžetas]]-Dovanos[[#This Row],[Faktinės]]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kuotės" displayName="Pakuotės" ref="B21:E28" totalsRowCount="1" headerRowDxfId="58" dataDxfId="56" totalsRowDxfId="55" headerRowBorderDxfId="57">
  <autoFilter ref="B21:E2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Prekė" totalsRowLabel="Suma" dataDxfId="54" totalsRowDxfId="53"/>
    <tableColumn id="2" xr3:uid="{00000000-0010-0000-0100-000002000000}" name="Biudžetas" totalsRowFunction="sum" dataDxfId="52" totalsRowDxfId="51"/>
    <tableColumn id="3" xr3:uid="{00000000-0010-0000-0100-000003000000}" name="Faktinės" totalsRowFunction="sum" dataDxfId="50" totalsRowDxfId="49"/>
    <tableColumn id="4" xr3:uid="{00000000-0010-0000-0100-000004000000}" name="Skirtumas" totalsRowFunction="sum" dataDxfId="48" totalsRowDxfId="47">
      <calculatedColumnFormula>Pakuotės[[#This Row],[Biudžetas]]-Pakuotės[[#This Row],[Faktinės]]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Pramogos" displayName="Pramogos" ref="I21:L29" totalsRowCount="1" headerRowDxfId="46" dataDxfId="44" totalsRowDxfId="43" headerRowBorderDxfId="45">
  <autoFilter ref="I21:L2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Prekė" totalsRowLabel="Suma" dataDxfId="42" totalsRowDxfId="41"/>
    <tableColumn id="2" xr3:uid="{00000000-0010-0000-0200-000002000000}" name="Biudžetas" totalsRowFunction="sum" dataDxfId="40" totalsRowDxfId="39"/>
    <tableColumn id="3" xr3:uid="{00000000-0010-0000-0200-000003000000}" name="Faktinės" totalsRowFunction="sum" dataDxfId="38" totalsRowDxfId="37"/>
    <tableColumn id="4" xr3:uid="{00000000-0010-0000-0200-000004000000}" name="Skirtumas" totalsRowFunction="sum" dataDxfId="36" totalsRowDxfId="35">
      <calculatedColumnFormula>Pramogos[[#This Row],[Biudžetas]]-Pramogos[[#This Row],[Faktinės]]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Įvairūs" displayName="Įvairūs" ref="I32:L36" totalsRowCount="1" headerRowDxfId="34" dataDxfId="32" totalsRowDxfId="31" headerRowBorderDxfId="33">
  <autoFilter ref="I32:L3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rekė" totalsRowLabel="Suma" dataDxfId="30" totalsRowDxfId="29"/>
    <tableColumn id="2" xr3:uid="{00000000-0010-0000-0300-000002000000}" name="Biudžetas" totalsRowFunction="sum" dataDxfId="28" totalsRowDxfId="27"/>
    <tableColumn id="3" xr3:uid="{00000000-0010-0000-0300-000003000000}" name="Faktinės" totalsRowFunction="sum" dataDxfId="26" totalsRowDxfId="25"/>
    <tableColumn id="4" xr3:uid="{00000000-0010-0000-0300-000004000000}" name="Skirtumas" totalsRowFunction="sum" dataDxfId="24" totalsRowDxfId="23">
      <calculatedColumnFormula>Įvairūs[[#This Row],[Biudžetas]]-Įvairūs[[#This Row],[Faktinės]]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ransportas" displayName="Transportas" ref="B32:E37" totalsRowCount="1" headerRowDxfId="22" dataDxfId="20" totalsRowDxfId="19" headerRowBorderDxfId="21">
  <autoFilter ref="B32:E36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Prekė" totalsRowLabel="Suma" dataDxfId="18" totalsRowDxfId="17"/>
    <tableColumn id="2" xr3:uid="{00000000-0010-0000-0400-000002000000}" name="Biudžetas" totalsRowFunction="sum" dataDxfId="16" totalsRowDxfId="15"/>
    <tableColumn id="3" xr3:uid="{00000000-0010-0000-0400-000003000000}" name="Faktinės" totalsRowFunction="sum" dataDxfId="14" totalsRowDxfId="13"/>
    <tableColumn id="4" xr3:uid="{00000000-0010-0000-0400-000004000000}" name="Skirtumas" totalsRowFunction="sum" dataDxfId="12" totalsRowDxfId="11">
      <calculatedColumnFormula>Transportas[[#This Row],[Biudžetas]]-Transportas[[#This Row],[Faktinės]]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Maitinimas" displayName="Maitinimas" ref="I11:L16" totalsRowCount="1" headerRowDxfId="10" dataDxfId="8" totalsRowDxfId="7" headerRowBorderDxfId="9">
  <autoFilter ref="I11:L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Prekė" totalsRowLabel="Suma" totalsRowDxfId="6"/>
    <tableColumn id="2" xr3:uid="{00000000-0010-0000-0500-000002000000}" name="Biudžetas" totalsRowFunction="sum" dataDxfId="5" totalsRowDxfId="4"/>
    <tableColumn id="3" xr3:uid="{00000000-0010-0000-0500-000003000000}" name="Faktinės" totalsRowFunction="sum" dataDxfId="3" totalsRowDxfId="2"/>
    <tableColumn id="4" xr3:uid="{00000000-0010-0000-0500-000004000000}" name="Skirtumas" totalsRowFunction="sum" dataDxfId="1" totalsRowDxfId="0">
      <calculatedColumnFormula>Maitinimas[[#This Row],[Biudžetas]]-Maitinimas[[#This Row],[Faktinės]]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42"/>
  <sheetViews>
    <sheetView showGridLines="0" tabSelected="1" zoomScale="85" zoomScaleNormal="85" workbookViewId="0"/>
  </sheetViews>
  <sheetFormatPr defaultColWidth="9.140625" defaultRowHeight="13.5" x14ac:dyDescent="0.25"/>
  <cols>
    <col min="1" max="1" width="10.140625" style="5" customWidth="1"/>
    <col min="2" max="2" width="69.85546875" style="5" customWidth="1"/>
    <col min="3" max="3" width="22" style="5" customWidth="1"/>
    <col min="4" max="4" width="12.85546875" style="5" customWidth="1"/>
    <col min="5" max="5" width="15.42578125" style="5" customWidth="1"/>
    <col min="6" max="6" width="5" style="5" customWidth="1"/>
    <col min="7" max="7" width="1.42578125" style="5" customWidth="1"/>
    <col min="8" max="8" width="5" style="5" customWidth="1"/>
    <col min="9" max="9" width="69.85546875" style="5" customWidth="1"/>
    <col min="10" max="10" width="22" style="5" customWidth="1"/>
    <col min="11" max="11" width="19.85546875" style="5" customWidth="1"/>
    <col min="12" max="12" width="15.42578125" style="5" customWidth="1"/>
    <col min="13" max="13" width="3.7109375" style="5" customWidth="1"/>
    <col min="14" max="16384" width="9.140625" style="5"/>
  </cols>
  <sheetData>
    <row r="1" spans="1:17" ht="40.5" customHeight="1" x14ac:dyDescent="0.25"/>
    <row r="2" spans="1:17" ht="21.75" customHeight="1" x14ac:dyDescent="0.25">
      <c r="B2" s="51" t="s">
        <v>37</v>
      </c>
      <c r="C2" s="52"/>
      <c r="D2" s="52"/>
      <c r="E2" s="52"/>
      <c r="F2" s="6"/>
      <c r="G2" s="30"/>
      <c r="Q2" s="4"/>
    </row>
    <row r="3" spans="1:17" s="7" customFormat="1" ht="15.75" customHeight="1" x14ac:dyDescent="0.25">
      <c r="B3" s="52"/>
      <c r="C3" s="52"/>
      <c r="D3" s="52"/>
      <c r="E3" s="52"/>
      <c r="F3" s="6"/>
      <c r="G3" s="30"/>
      <c r="H3" s="5"/>
      <c r="I3" s="5"/>
      <c r="J3" s="5"/>
      <c r="K3" s="5"/>
      <c r="L3" s="5"/>
    </row>
    <row r="4" spans="1:17" ht="25.5" customHeight="1" x14ac:dyDescent="0.25">
      <c r="A4" s="8"/>
      <c r="B4" s="52"/>
      <c r="C4" s="52"/>
      <c r="D4" s="52"/>
      <c r="E4" s="52"/>
      <c r="F4" s="6"/>
      <c r="G4" s="2"/>
      <c r="H4" s="9"/>
      <c r="I4" s="4" t="s">
        <v>20</v>
      </c>
      <c r="J4" s="11"/>
      <c r="K4" s="12">
        <f>SUM(Dovanos[Biudžetas],Pakuotės[Biudžetas],(Transportas[Biudžetas],(Maitinimas[Biudžetas],(Pramogos[Biudžetas],Įvairūs[Biudžetas]))))</f>
        <v>750</v>
      </c>
    </row>
    <row r="5" spans="1:17" ht="30" customHeight="1" x14ac:dyDescent="0.25">
      <c r="A5" s="13"/>
      <c r="B5" s="52"/>
      <c r="C5" s="52"/>
      <c r="D5" s="52"/>
      <c r="E5" s="52"/>
      <c r="F5" s="6"/>
      <c r="G5" s="1"/>
      <c r="H5" s="14"/>
      <c r="I5" s="10" t="s">
        <v>21</v>
      </c>
      <c r="J5" s="11"/>
      <c r="K5" s="12">
        <f>SUM((Dovanos[Faktinės],(Pakuotės[Faktinės],(Transportas[Faktinės],(Maitinimas[Faktinės],(Pramogos[Faktinės],(Įvairūs[Faktinės])))))))</f>
        <v>820</v>
      </c>
    </row>
    <row r="6" spans="1:17" ht="21" customHeight="1" thickBot="1" x14ac:dyDescent="0.3">
      <c r="A6" s="13"/>
      <c r="B6" s="52"/>
      <c r="C6" s="52"/>
      <c r="D6" s="52"/>
      <c r="E6" s="52"/>
      <c r="F6" s="6"/>
      <c r="G6" s="1"/>
      <c r="H6" s="11"/>
      <c r="I6" s="29"/>
      <c r="J6" s="29"/>
      <c r="K6" s="29"/>
      <c r="L6" s="29"/>
    </row>
    <row r="7" spans="1:17" ht="29.25" customHeight="1" thickTop="1" x14ac:dyDescent="0.25">
      <c r="A7" s="13"/>
      <c r="B7" s="52"/>
      <c r="C7" s="52"/>
      <c r="D7" s="52"/>
      <c r="E7" s="52"/>
      <c r="F7" s="6"/>
      <c r="G7" s="2"/>
      <c r="H7" s="14"/>
      <c r="I7" s="10" t="s">
        <v>22</v>
      </c>
      <c r="J7" s="11"/>
      <c r="K7" s="44">
        <f>SUM(K4-K5)</f>
        <v>-70</v>
      </c>
    </row>
    <row r="8" spans="1:17" ht="36.75" customHeight="1" x14ac:dyDescent="0.25">
      <c r="A8" s="13"/>
      <c r="B8" s="52"/>
      <c r="C8" s="52"/>
      <c r="D8" s="52"/>
      <c r="E8" s="52"/>
      <c r="F8" s="6"/>
      <c r="G8" s="3"/>
      <c r="H8" s="14"/>
    </row>
    <row r="9" spans="1:17" ht="40.5" customHeight="1" x14ac:dyDescent="0.25">
      <c r="A9" s="13"/>
      <c r="B9" s="15"/>
      <c r="C9" s="15"/>
      <c r="D9" s="15"/>
      <c r="E9" s="31"/>
      <c r="F9" s="31"/>
      <c r="G9" s="31"/>
      <c r="H9" s="14"/>
    </row>
    <row r="10" spans="1:17" ht="39.75" customHeight="1" x14ac:dyDescent="0.25">
      <c r="A10" s="13"/>
      <c r="B10" s="55" t="s">
        <v>0</v>
      </c>
      <c r="C10" s="55"/>
      <c r="D10" s="55"/>
      <c r="E10" s="55"/>
      <c r="F10" s="16"/>
      <c r="G10" s="16"/>
      <c r="H10" s="14"/>
      <c r="I10" s="55" t="s">
        <v>23</v>
      </c>
      <c r="J10" s="55"/>
      <c r="K10" s="55"/>
      <c r="L10" s="55"/>
    </row>
    <row r="11" spans="1:17" ht="21.75" customHeight="1" thickBot="1" x14ac:dyDescent="0.3">
      <c r="A11" s="13"/>
      <c r="B11" s="26" t="s">
        <v>1</v>
      </c>
      <c r="C11" s="27" t="s">
        <v>17</v>
      </c>
      <c r="D11" s="27" t="s">
        <v>18</v>
      </c>
      <c r="E11" s="28" t="s">
        <v>19</v>
      </c>
      <c r="F11" s="33"/>
      <c r="G11" s="34"/>
      <c r="H11" s="35"/>
      <c r="I11" s="26" t="s">
        <v>1</v>
      </c>
      <c r="J11" s="27" t="s">
        <v>17</v>
      </c>
      <c r="K11" s="27" t="s">
        <v>18</v>
      </c>
      <c r="L11" s="27" t="s">
        <v>19</v>
      </c>
    </row>
    <row r="12" spans="1:17" ht="15.75" customHeight="1" x14ac:dyDescent="0.25">
      <c r="A12" s="13"/>
      <c r="B12" s="17" t="s">
        <v>2</v>
      </c>
      <c r="C12" s="45">
        <v>500</v>
      </c>
      <c r="D12" s="45">
        <v>495</v>
      </c>
      <c r="E12" s="46">
        <f>Dovanos[[#This Row],[Biudžetas]]-Dovanos[[#This Row],[Faktinės]]</f>
        <v>5</v>
      </c>
      <c r="F12" s="36"/>
      <c r="G12" s="36"/>
      <c r="H12" s="35"/>
      <c r="I12" s="17" t="s">
        <v>24</v>
      </c>
      <c r="J12" s="45"/>
      <c r="K12" s="45"/>
      <c r="L12" s="46">
        <f>Maitinimas[[#This Row],[Biudžetas]]-Maitinimas[[#This Row],[Faktinės]]</f>
        <v>0</v>
      </c>
    </row>
    <row r="13" spans="1:17" ht="15.75" customHeight="1" x14ac:dyDescent="0.25">
      <c r="A13" s="13"/>
      <c r="B13" s="17" t="s">
        <v>3</v>
      </c>
      <c r="C13" s="45">
        <v>250</v>
      </c>
      <c r="D13" s="45">
        <v>325</v>
      </c>
      <c r="E13" s="46">
        <f>Dovanos[[#This Row],[Biudžetas]]-Dovanos[[#This Row],[Faktinės]]</f>
        <v>-75</v>
      </c>
      <c r="F13" s="36"/>
      <c r="G13" s="36"/>
      <c r="H13" s="37"/>
      <c r="I13" s="17" t="s">
        <v>25</v>
      </c>
      <c r="J13" s="45"/>
      <c r="K13" s="45"/>
      <c r="L13" s="46">
        <f>Maitinimas[[#This Row],[Biudžetas]]-Maitinimas[[#This Row],[Faktinės]]</f>
        <v>0</v>
      </c>
    </row>
    <row r="14" spans="1:17" ht="15.75" customHeight="1" x14ac:dyDescent="0.25">
      <c r="A14" s="13"/>
      <c r="B14" s="17" t="s">
        <v>4</v>
      </c>
      <c r="C14" s="45"/>
      <c r="D14" s="45"/>
      <c r="E14" s="46">
        <f>Dovanos[[#This Row],[Biudžetas]]-Dovanos[[#This Row],[Faktinės]]</f>
        <v>0</v>
      </c>
      <c r="F14" s="36"/>
      <c r="G14" s="36"/>
      <c r="H14" s="38"/>
      <c r="I14" s="17" t="s">
        <v>26</v>
      </c>
      <c r="J14" s="45"/>
      <c r="K14" s="45"/>
      <c r="L14" s="46">
        <f>Maitinimas[[#This Row],[Biudžetas]]-Maitinimas[[#This Row],[Faktinės]]</f>
        <v>0</v>
      </c>
    </row>
    <row r="15" spans="1:17" ht="15.75" customHeight="1" thickBot="1" x14ac:dyDescent="0.3">
      <c r="A15" s="13"/>
      <c r="B15" s="17" t="s">
        <v>5</v>
      </c>
      <c r="C15" s="45"/>
      <c r="D15" s="45"/>
      <c r="E15" s="46">
        <f>Dovanos[[#This Row],[Biudžetas]]-Dovanos[[#This Row],[Faktinės]]</f>
        <v>0</v>
      </c>
      <c r="F15" s="36"/>
      <c r="G15" s="36"/>
      <c r="H15" s="39"/>
      <c r="I15" s="43" t="s">
        <v>7</v>
      </c>
      <c r="J15" s="47"/>
      <c r="K15" s="47"/>
      <c r="L15" s="48">
        <f>Maitinimas[[#This Row],[Biudžetas]]-Maitinimas[[#This Row],[Faktinės]]</f>
        <v>0</v>
      </c>
    </row>
    <row r="16" spans="1:17" ht="15.75" customHeight="1" x14ac:dyDescent="0.25">
      <c r="A16" s="13"/>
      <c r="B16" s="17" t="s">
        <v>6</v>
      </c>
      <c r="C16" s="45"/>
      <c r="D16" s="45"/>
      <c r="E16" s="46">
        <f>Dovanos[[#This Row],[Biudžetas]]-Dovanos[[#This Row],[Faktinės]]</f>
        <v>0</v>
      </c>
      <c r="F16" s="36"/>
      <c r="G16" s="36"/>
      <c r="H16" s="39"/>
      <c r="I16" s="19" t="s">
        <v>36</v>
      </c>
      <c r="J16" s="49">
        <f>SUBTOTAL(109,Maitinimas[Biudžetas])</f>
        <v>0</v>
      </c>
      <c r="K16" s="49">
        <f>SUBTOTAL(109,Maitinimas[Faktinės])</f>
        <v>0</v>
      </c>
      <c r="L16" s="49">
        <f>SUBTOTAL(109,Maitinimas[Skirtumas])</f>
        <v>0</v>
      </c>
    </row>
    <row r="17" spans="1:13" ht="15.75" customHeight="1" thickBot="1" x14ac:dyDescent="0.3">
      <c r="A17" s="13"/>
      <c r="B17" s="43" t="s">
        <v>7</v>
      </c>
      <c r="C17" s="47"/>
      <c r="D17" s="47"/>
      <c r="E17" s="48">
        <f>Dovanos[[#This Row],[Biudžetas]]-Dovanos[[#This Row],[Faktinės]]</f>
        <v>0</v>
      </c>
      <c r="F17" s="36"/>
      <c r="G17" s="36"/>
      <c r="H17" s="39"/>
    </row>
    <row r="18" spans="1:13" s="21" customFormat="1" ht="15.75" customHeight="1" x14ac:dyDescent="0.25">
      <c r="A18" s="20"/>
      <c r="B18" s="19" t="s">
        <v>36</v>
      </c>
      <c r="C18" s="49">
        <f>SUBTOTAL(109,Dovanos[Biudžetas])</f>
        <v>750</v>
      </c>
      <c r="D18" s="49">
        <f>SUBTOTAL(109,Dovanos[Faktinės])</f>
        <v>820</v>
      </c>
      <c r="E18" s="49">
        <f>SUBTOTAL(109,Dovanos[Skirtumas])</f>
        <v>-70</v>
      </c>
      <c r="F18" s="32"/>
      <c r="G18" s="32"/>
      <c r="H18" s="40"/>
    </row>
    <row r="19" spans="1:13" ht="26.25" customHeight="1" x14ac:dyDescent="0.25">
      <c r="A19" s="13"/>
      <c r="B19" s="23"/>
      <c r="C19" s="23"/>
      <c r="D19" s="23"/>
      <c r="E19" s="23"/>
      <c r="F19" s="39"/>
      <c r="G19" s="39"/>
      <c r="H19" s="39"/>
    </row>
    <row r="20" spans="1:13" ht="39.75" customHeight="1" x14ac:dyDescent="0.25">
      <c r="A20" s="13"/>
      <c r="B20" s="55" t="s">
        <v>8</v>
      </c>
      <c r="C20" s="55"/>
      <c r="D20" s="55"/>
      <c r="E20" s="55"/>
      <c r="F20" s="41"/>
      <c r="G20" s="41"/>
      <c r="H20" s="39"/>
      <c r="I20" s="53" t="s">
        <v>27</v>
      </c>
      <c r="J20" s="53"/>
      <c r="K20" s="53"/>
      <c r="L20" s="54"/>
    </row>
    <row r="21" spans="1:13" ht="21.75" customHeight="1" thickBot="1" x14ac:dyDescent="0.3">
      <c r="A21" s="24"/>
      <c r="B21" s="26" t="s">
        <v>1</v>
      </c>
      <c r="C21" s="27" t="s">
        <v>17</v>
      </c>
      <c r="D21" s="27" t="s">
        <v>18</v>
      </c>
      <c r="E21" s="28" t="s">
        <v>19</v>
      </c>
      <c r="F21" s="33"/>
      <c r="G21" s="34"/>
      <c r="H21" s="42"/>
      <c r="I21" s="26" t="s">
        <v>1</v>
      </c>
      <c r="J21" s="27" t="s">
        <v>17</v>
      </c>
      <c r="K21" s="27" t="s">
        <v>18</v>
      </c>
      <c r="L21" s="28" t="s">
        <v>19</v>
      </c>
      <c r="M21" s="25"/>
    </row>
    <row r="22" spans="1:13" ht="15.75" customHeight="1" x14ac:dyDescent="0.25">
      <c r="A22" s="13"/>
      <c r="B22" s="17" t="s">
        <v>9</v>
      </c>
      <c r="C22" s="45"/>
      <c r="D22" s="45"/>
      <c r="E22" s="46">
        <f>Pakuotės[[#This Row],[Biudžetas]]-Pakuotės[[#This Row],[Faktinės]]</f>
        <v>0</v>
      </c>
      <c r="F22" s="36"/>
      <c r="G22" s="36"/>
      <c r="H22" s="39"/>
      <c r="I22" s="5" t="s">
        <v>28</v>
      </c>
      <c r="J22" s="45"/>
      <c r="K22" s="45"/>
      <c r="L22" s="46">
        <f>Pramogos[[#This Row],[Biudžetas]]-Pramogos[[#This Row],[Faktinės]]</f>
        <v>0</v>
      </c>
    </row>
    <row r="23" spans="1:13" ht="15.75" customHeight="1" x14ac:dyDescent="0.25">
      <c r="A23" s="13"/>
      <c r="B23" s="17" t="s">
        <v>10</v>
      </c>
      <c r="C23" s="45"/>
      <c r="D23" s="45"/>
      <c r="E23" s="46">
        <f>Pakuotės[[#This Row],[Biudžetas]]-Pakuotės[[#This Row],[Faktinės]]</f>
        <v>0</v>
      </c>
      <c r="F23" s="36"/>
      <c r="G23" s="36"/>
      <c r="H23" s="39"/>
      <c r="I23" s="17" t="s">
        <v>26</v>
      </c>
      <c r="J23" s="45"/>
      <c r="K23" s="45"/>
      <c r="L23" s="46">
        <f>Pramogos[[#This Row],[Biudžetas]]-Pramogos[[#This Row],[Faktinės]]</f>
        <v>0</v>
      </c>
    </row>
    <row r="24" spans="1:13" ht="15.75" customHeight="1" x14ac:dyDescent="0.25">
      <c r="A24" s="13"/>
      <c r="B24" s="17" t="s">
        <v>11</v>
      </c>
      <c r="C24" s="45"/>
      <c r="D24" s="45"/>
      <c r="E24" s="46">
        <f>Pakuotės[[#This Row],[Biudžetas]]-Pakuotės[[#This Row],[Faktinės]]</f>
        <v>0</v>
      </c>
      <c r="F24" s="36"/>
      <c r="G24" s="36"/>
      <c r="H24" s="39"/>
      <c r="I24" s="17" t="s">
        <v>29</v>
      </c>
      <c r="J24" s="45"/>
      <c r="K24" s="45"/>
      <c r="L24" s="46">
        <f>Pramogos[[#This Row],[Biudžetas]]-Pramogos[[#This Row],[Faktinės]]</f>
        <v>0</v>
      </c>
    </row>
    <row r="25" spans="1:13" ht="15.75" customHeight="1" x14ac:dyDescent="0.25">
      <c r="A25" s="13"/>
      <c r="B25" s="17" t="s">
        <v>12</v>
      </c>
      <c r="C25" s="45"/>
      <c r="D25" s="45"/>
      <c r="E25" s="46">
        <f>Pakuotės[[#This Row],[Biudžetas]]-Pakuotės[[#This Row],[Faktinės]]</f>
        <v>0</v>
      </c>
      <c r="F25" s="36"/>
      <c r="G25" s="36"/>
      <c r="H25" s="39"/>
      <c r="I25" s="17" t="s">
        <v>30</v>
      </c>
      <c r="J25" s="45"/>
      <c r="K25" s="45"/>
      <c r="L25" s="46">
        <f>Pramogos[[#This Row],[Biudžetas]]-Pramogos[[#This Row],[Faktinės]]</f>
        <v>0</v>
      </c>
    </row>
    <row r="26" spans="1:13" ht="15.75" customHeight="1" x14ac:dyDescent="0.25">
      <c r="A26" s="13"/>
      <c r="B26" s="17" t="s">
        <v>13</v>
      </c>
      <c r="C26" s="45"/>
      <c r="D26" s="45"/>
      <c r="E26" s="46">
        <f>Pakuotės[[#This Row],[Biudžetas]]-Pakuotės[[#This Row],[Faktinės]]</f>
        <v>0</v>
      </c>
      <c r="F26" s="36"/>
      <c r="G26" s="36"/>
      <c r="H26" s="39"/>
      <c r="I26" s="17" t="s">
        <v>31</v>
      </c>
      <c r="J26" s="45"/>
      <c r="K26" s="45"/>
      <c r="L26" s="46">
        <f>Pramogos[[#This Row],[Biudžetas]]-Pramogos[[#This Row],[Faktinės]]</f>
        <v>0</v>
      </c>
    </row>
    <row r="27" spans="1:13" ht="15.75" customHeight="1" thickBot="1" x14ac:dyDescent="0.3">
      <c r="A27" s="13"/>
      <c r="B27" s="43" t="s">
        <v>7</v>
      </c>
      <c r="C27" s="47"/>
      <c r="D27" s="47"/>
      <c r="E27" s="48">
        <f>Pakuotės[[#This Row],[Biudžetas]]-Pakuotės[[#This Row],[Faktinės]]</f>
        <v>0</v>
      </c>
      <c r="F27" s="36"/>
      <c r="G27" s="36"/>
      <c r="H27" s="39"/>
      <c r="I27" s="17" t="s">
        <v>32</v>
      </c>
      <c r="J27" s="45"/>
      <c r="K27" s="45"/>
      <c r="L27" s="46">
        <f>Pramogos[[#This Row],[Biudžetas]]-Pramogos[[#This Row],[Faktinės]]</f>
        <v>0</v>
      </c>
    </row>
    <row r="28" spans="1:13" ht="15.75" customHeight="1" thickBot="1" x14ac:dyDescent="0.3">
      <c r="A28" s="13"/>
      <c r="B28" s="22" t="s">
        <v>36</v>
      </c>
      <c r="C28" s="50">
        <f>SUBTOTAL(109,Pakuotės[Biudžetas])</f>
        <v>0</v>
      </c>
      <c r="D28" s="50">
        <f>SUBTOTAL(109,Pakuotės[Faktinės])</f>
        <v>0</v>
      </c>
      <c r="E28" s="50">
        <f>SUBTOTAL(109,Pakuotės[Skirtumas])</f>
        <v>0</v>
      </c>
      <c r="F28" s="32"/>
      <c r="G28" s="32"/>
      <c r="H28" s="39"/>
      <c r="I28" s="43" t="s">
        <v>7</v>
      </c>
      <c r="J28" s="47"/>
      <c r="K28" s="47"/>
      <c r="L28" s="48">
        <f>Pramogos[[#This Row],[Biudžetas]]-Pramogos[[#This Row],[Faktinės]]</f>
        <v>0</v>
      </c>
    </row>
    <row r="29" spans="1:13" ht="15.75" customHeight="1" x14ac:dyDescent="0.25">
      <c r="A29" s="13"/>
      <c r="B29" s="23"/>
      <c r="C29" s="23"/>
      <c r="D29" s="23"/>
      <c r="E29" s="23"/>
      <c r="F29" s="39"/>
      <c r="G29" s="39"/>
      <c r="H29" s="39"/>
      <c r="I29" s="22" t="s">
        <v>36</v>
      </c>
      <c r="J29" s="50">
        <f>SUBTOTAL(109,Pramogos[Biudžetas])</f>
        <v>0</v>
      </c>
      <c r="K29" s="50">
        <f>SUBTOTAL(109,Pramogos[Faktinės])</f>
        <v>0</v>
      </c>
      <c r="L29" s="50">
        <f>SUBTOTAL(109,Pramogos[Skirtumas])</f>
        <v>0</v>
      </c>
    </row>
    <row r="30" spans="1:13" ht="26.25" customHeight="1" x14ac:dyDescent="0.25">
      <c r="A30" s="13"/>
      <c r="B30" s="18"/>
      <c r="C30" s="18"/>
      <c r="D30" s="18"/>
      <c r="E30" s="18"/>
      <c r="F30" s="39"/>
      <c r="G30" s="39"/>
      <c r="H30" s="39"/>
      <c r="I30" s="22"/>
      <c r="J30" s="32"/>
      <c r="K30" s="32"/>
      <c r="L30" s="32"/>
    </row>
    <row r="31" spans="1:13" ht="39.75" customHeight="1" x14ac:dyDescent="0.25">
      <c r="A31" s="13"/>
      <c r="B31" s="55" t="s">
        <v>14</v>
      </c>
      <c r="C31" s="55"/>
      <c r="D31" s="55"/>
      <c r="E31" s="55"/>
      <c r="F31" s="41"/>
      <c r="G31" s="41"/>
      <c r="H31" s="39"/>
      <c r="I31" s="53" t="s">
        <v>33</v>
      </c>
      <c r="J31" s="53"/>
      <c r="K31" s="53"/>
      <c r="L31" s="54"/>
    </row>
    <row r="32" spans="1:13" ht="21.75" customHeight="1" thickBot="1" x14ac:dyDescent="0.3">
      <c r="A32" s="13"/>
      <c r="B32" s="26" t="s">
        <v>1</v>
      </c>
      <c r="C32" s="27" t="s">
        <v>17</v>
      </c>
      <c r="D32" s="27" t="s">
        <v>18</v>
      </c>
      <c r="E32" s="28" t="s">
        <v>19</v>
      </c>
      <c r="F32" s="33"/>
      <c r="G32" s="34"/>
      <c r="H32" s="39"/>
      <c r="I32" s="26" t="s">
        <v>1</v>
      </c>
      <c r="J32" s="27" t="s">
        <v>17</v>
      </c>
      <c r="K32" s="27" t="s">
        <v>18</v>
      </c>
      <c r="L32" s="28" t="s">
        <v>19</v>
      </c>
      <c r="M32" s="25"/>
    </row>
    <row r="33" spans="1:12" ht="15.75" customHeight="1" x14ac:dyDescent="0.25">
      <c r="A33" s="13"/>
      <c r="B33" s="17" t="s">
        <v>15</v>
      </c>
      <c r="C33" s="45"/>
      <c r="D33" s="45"/>
      <c r="E33" s="46">
        <f>Transportas[[#This Row],[Biudžetas]]-Transportas[[#This Row],[Faktinės]]</f>
        <v>0</v>
      </c>
      <c r="F33" s="36"/>
      <c r="G33" s="36"/>
      <c r="H33" s="39"/>
      <c r="I33" s="17" t="s">
        <v>34</v>
      </c>
      <c r="J33" s="45"/>
      <c r="K33" s="45"/>
      <c r="L33" s="46">
        <f>Įvairūs[[#This Row],[Biudžetas]]-Įvairūs[[#This Row],[Faktinės]]</f>
        <v>0</v>
      </c>
    </row>
    <row r="34" spans="1:12" ht="15.75" customHeight="1" x14ac:dyDescent="0.25">
      <c r="A34" s="13"/>
      <c r="B34" s="17" t="s">
        <v>16</v>
      </c>
      <c r="C34" s="45"/>
      <c r="D34" s="45"/>
      <c r="E34" s="46">
        <f>Transportas[[#This Row],[Biudžetas]]-Transportas[[#This Row],[Faktinės]]</f>
        <v>0</v>
      </c>
      <c r="F34" s="36"/>
      <c r="G34" s="36"/>
      <c r="H34" s="39"/>
      <c r="I34" s="17" t="s">
        <v>35</v>
      </c>
      <c r="J34" s="45"/>
      <c r="K34" s="45"/>
      <c r="L34" s="46">
        <f>Įvairūs[[#This Row],[Biudžetas]]-Įvairūs[[#This Row],[Faktinės]]</f>
        <v>0</v>
      </c>
    </row>
    <row r="35" spans="1:12" ht="15.75" customHeight="1" thickBot="1" x14ac:dyDescent="0.3">
      <c r="A35" s="13"/>
      <c r="B35" s="17" t="s">
        <v>14</v>
      </c>
      <c r="C35" s="45"/>
      <c r="D35" s="45"/>
      <c r="E35" s="46">
        <f>Transportas[[#This Row],[Biudžetas]]-Transportas[[#This Row],[Faktinės]]</f>
        <v>0</v>
      </c>
      <c r="F35" s="36"/>
      <c r="G35" s="36"/>
      <c r="H35" s="39"/>
      <c r="I35" s="43" t="s">
        <v>7</v>
      </c>
      <c r="J35" s="47"/>
      <c r="K35" s="47"/>
      <c r="L35" s="48">
        <f>Įvairūs[[#This Row],[Biudžetas]]-Įvairūs[[#This Row],[Faktinės]]</f>
        <v>0</v>
      </c>
    </row>
    <row r="36" spans="1:12" ht="15.75" customHeight="1" thickBot="1" x14ac:dyDescent="0.3">
      <c r="A36" s="13"/>
      <c r="B36" s="43" t="s">
        <v>7</v>
      </c>
      <c r="C36" s="47"/>
      <c r="D36" s="47"/>
      <c r="E36" s="48">
        <f>Transportas[[#This Row],[Biudžetas]]-Transportas[[#This Row],[Faktinės]]</f>
        <v>0</v>
      </c>
      <c r="F36" s="36"/>
      <c r="G36" s="36"/>
      <c r="H36" s="39"/>
      <c r="I36" s="22" t="s">
        <v>36</v>
      </c>
      <c r="J36" s="50">
        <f>SUBTOTAL(109,Įvairūs[Biudžetas])</f>
        <v>0</v>
      </c>
      <c r="K36" s="50">
        <f>SUBTOTAL(109,Įvairūs[Faktinės])</f>
        <v>0</v>
      </c>
      <c r="L36" s="50">
        <f>SUBTOTAL(109,Įvairūs[Skirtumas])</f>
        <v>0</v>
      </c>
    </row>
    <row r="37" spans="1:12" ht="15.75" customHeight="1" x14ac:dyDescent="0.25">
      <c r="A37" s="13"/>
      <c r="B37" s="22" t="s">
        <v>36</v>
      </c>
      <c r="C37" s="50">
        <f>SUBTOTAL(109,Transportas[Biudžetas])</f>
        <v>0</v>
      </c>
      <c r="D37" s="50">
        <f>SUBTOTAL(109,Transportas[Faktinės])</f>
        <v>0</v>
      </c>
      <c r="E37" s="50">
        <f>SUBTOTAL(109,Transportas[Skirtumas])</f>
        <v>0</v>
      </c>
      <c r="F37" s="32"/>
      <c r="G37" s="32"/>
      <c r="H37" s="39"/>
    </row>
    <row r="38" spans="1:12" x14ac:dyDescent="0.25">
      <c r="A38" s="13"/>
      <c r="H38" s="18"/>
    </row>
    <row r="39" spans="1:12" x14ac:dyDescent="0.25">
      <c r="A39" s="13"/>
      <c r="H39" s="18"/>
    </row>
    <row r="40" spans="1:12" x14ac:dyDescent="0.25">
      <c r="A40" s="13"/>
      <c r="H40" s="18"/>
    </row>
    <row r="41" spans="1:12" x14ac:dyDescent="0.25">
      <c r="H41" s="13"/>
    </row>
    <row r="42" spans="1:12" x14ac:dyDescent="0.25">
      <c r="H42" s="13"/>
    </row>
  </sheetData>
  <mergeCells count="7">
    <mergeCell ref="B2:E8"/>
    <mergeCell ref="I31:L31"/>
    <mergeCell ref="I20:L20"/>
    <mergeCell ref="B31:E31"/>
    <mergeCell ref="B10:E10"/>
    <mergeCell ref="I10:L10"/>
    <mergeCell ref="B20:E20"/>
  </mergeCells>
  <phoneticPr fontId="2" type="noConversion"/>
  <conditionalFormatting sqref="L12:L16">
    <cfRule type="iconSet" priority="24">
      <iconSet iconSet="3Signs">
        <cfvo type="percent" val="0"/>
        <cfvo type="num" val="-20"/>
        <cfvo type="num" val="0"/>
      </iconSet>
    </cfRule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E12:E18 E22:E28 E33:E37 L22:L29 L33:L36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12:E18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22:E28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L22:L29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E33:E3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7">
    <cfRule type="cellIs" dxfId="71" priority="1" operator="greaterThan">
      <formula>SUM(K4-K5)</formula>
    </cfRule>
  </conditionalFormatting>
  <pageMargins left="0.5" right="0.5" top="0.5" bottom="0.5" header="0.5" footer="0.5"/>
  <pageSetup paperSize="9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Atostogų biudžeto pl. priemonė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2017-12-27T06:43:55Z</dcterms:created>
  <dcterms:modified xsi:type="dcterms:W3CDTF">2019-06-05T05:40:27Z</dcterms:modified>
</cp:coreProperties>
</file>