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9615" activeTab="1" xr2:uid="{00000000-000D-0000-FFFF-FFFF00000000}"/>
  </bookViews>
  <sheets>
    <sheet name="PRADŽIA" sheetId="2" r:id="rId1"/>
    <sheet name="METŲ TABELIS" sheetId="1" r:id="rId2"/>
  </sheets>
  <definedNames>
    <definedName name="Įprastos_valandos">SUM('METŲ TABELIS'!$F$11,'METŲ TABELIS'!$F$22,'METŲ TABELIS'!$F$33,'METŲ TABELIS'!$F$44,'METŲ TABELIS'!$F$55,'METŲ TABELIS'!$F$66,'METŲ TABELIS'!$F$77,'METŲ TABELIS'!$F$88,'METŲ TABELIS'!$F$99,'METŲ TABELIS'!$F$110,'METŲ TABELIS'!$F$121,'METŲ TABELIS'!$F$132)</definedName>
    <definedName name="Viršvalandžiai">SUM('METŲ TABELIS'!$I$11,'METŲ TABELIS'!$I$22,'METŲ TABELIS'!$I$33,'METŲ TABELIS'!$I$44,'METŲ TABELIS'!$I$55,'METŲ TABELIS'!$I$66,'METŲ TABELIS'!$I$77,'METŲ TABELIS'!$I$88,'METŲ TABELIS'!$I$99,'METŲ TABELIS'!$I$110,'METŲ TABELIS'!$I$121,'METŲ TABELIS'!$I$132)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2" i="1" l="1"/>
  <c r="G121" i="1"/>
  <c r="G110" i="1"/>
  <c r="G99" i="1"/>
  <c r="G88" i="1"/>
  <c r="G77" i="1"/>
  <c r="G66" i="1"/>
  <c r="G55" i="1"/>
  <c r="G44" i="1"/>
  <c r="G33" i="1"/>
  <c r="G22" i="1"/>
  <c r="G11" i="1"/>
  <c r="E132" i="1"/>
  <c r="E121" i="1"/>
  <c r="E110" i="1"/>
  <c r="E99" i="1"/>
  <c r="E88" i="1"/>
  <c r="E77" i="1"/>
  <c r="E66" i="1"/>
  <c r="E55" i="1"/>
  <c r="E44" i="1"/>
  <c r="E33" i="1"/>
  <c r="E22" i="1"/>
  <c r="E11" i="1"/>
  <c r="I132" i="1" l="1"/>
  <c r="F132" i="1"/>
  <c r="I121" i="1"/>
  <c r="F121" i="1"/>
  <c r="I110" i="1"/>
  <c r="F110" i="1"/>
  <c r="I99" i="1"/>
  <c r="F99" i="1"/>
  <c r="I88" i="1"/>
  <c r="F88" i="1"/>
  <c r="I77" i="1"/>
  <c r="F77" i="1"/>
  <c r="I66" i="1"/>
  <c r="F66" i="1"/>
  <c r="I55" i="1"/>
  <c r="F55" i="1"/>
  <c r="I44" i="1"/>
  <c r="F44" i="1"/>
  <c r="I33" i="1"/>
  <c r="F33" i="1"/>
  <c r="I22" i="1"/>
  <c r="F22" i="1"/>
  <c r="I11" i="1"/>
  <c r="F11" i="1"/>
  <c r="C10" i="1" l="1"/>
  <c r="N98" i="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9" i="1" l="1"/>
  <c r="C11" i="1"/>
</calcChain>
</file>

<file path=xl/sharedStrings.xml><?xml version="1.0" encoding="utf-8"?>
<sst xmlns="http://schemas.openxmlformats.org/spreadsheetml/2006/main" count="281" uniqueCount="84">
  <si>
    <t>APIE ŠĮ ŠABLONĄ</t>
  </si>
  <si>
    <t xml:space="preserve">Įveskite pagrindinę informaciją, pvz., darbuotojo vardą, vadovo vardą, el. pašto adresą ir telefono numerį. </t>
  </si>
  <si>
    <t xml:space="preserve">Įtraukite valandas į kiekvieno mėnesio lentelę. Registruokite įprastas valandas ir viršvalandžius atskiruose kiekvienos savaitės kiekvienos dienos stulpeliuose. </t>
  </si>
  <si>
    <t xml:space="preserve">Bendros darbo valandos, įprastos darbo valandos ir viršvalandžiai apskaičiuojami automatiškai. </t>
  </si>
  <si>
    <t>Pastabos:</t>
  </si>
  <si>
    <t xml:space="preserve">papildomos instrukcijos pateikiamos darbalapio METŲ TABELIS A stulpelyje. Šis tekstas buvo specialiai paslėptas. Norėdami pašalinti tekstą, pasirinkite A stulpelį, tada pasirinkite Naikinti. Norėdami nebeslėpti teksto, pasirinkite A stulpelį, tada pakeiskite šrifto spalvą. </t>
  </si>
  <si>
    <t>Norėdami sužinoti daugiau apie lenteles, lentelėje paspauskite SHIFT, tada – F10, pasirinkite parinktį LENTELĖ, tada pasirinkite ALTERNATYVUS TEKSTAS.</t>
  </si>
  <si>
    <t>Langelyje C3 įveskite vadovo vardą.</t>
  </si>
  <si>
    <t>Langelyje C4 įveskite el. pašto adresą.</t>
  </si>
  <si>
    <t>Langelyje C5 įveskite telefono numerį. Kitas nurodymas yra A9 langelyje.</t>
  </si>
  <si>
    <t>Bendras metų įprastų valandų skaičius automatiškai apskaičiuojamas C9 langelyje.</t>
  </si>
  <si>
    <t>Bendras metų viršvalandžių skaičius automatiškai apskaičiuojamas C10 langelyje.</t>
  </si>
  <si>
    <t>Bendras metų visų valandų skaičius automatiškai apskaičiuojamas C11 langelyje. Sausio bendras įprastų valandų skaičius F11 langelyje ir sausio bendras viršvalandžių skaičius I11 langelyje apskaičiuojami automatiškai. Kitas nurodymas yra A13 langelyje.</t>
  </si>
  <si>
    <t>Vasario bendras įprastų valandų skaičius F22 langelyje ir vasario bendras viršvalandžių skaičius I22 langelyje apskaičiuojami automatiškai. Kitas nurodymas yra A24 langelyje.</t>
  </si>
  <si>
    <t>Kovo bendras įprastų valandų skaičius F33 langelyje ir kovo bendras viršvalandžių skaičius I33 langelyje apskaičiuojami automatiškai.</t>
  </si>
  <si>
    <t xml:space="preserve">Kovo, gegužės, birželio antrojo ketvirčio antraštė yra langelyje E34. </t>
  </si>
  <si>
    <t>Balandžio bendras įprastų valandų skaičius F44 langelyje ir balandžio bendras viršvalandžių skaičius I44 langelyje apskaičiuojami automatiškai. Kitas nurodymas yra A46 langelyje.</t>
  </si>
  <si>
    <t>Gegužės bendras įprastų valandų skaičius F55 langelyje ir gegužės bendras viršvalandžių skaičius I55 langelyje apskaičiuojami automatiškai. Kitas nurodymas yra A57 langelyje.</t>
  </si>
  <si>
    <t>Birželio bendras įprastų valandų skaičius F66 langelyje ir birželio bendras viršvalandžių skaičius I66 langelyje apskaičiuojami automatiškai.</t>
  </si>
  <si>
    <t xml:space="preserve">Liepos, rugpjūčio, rugsėjo trečiojo ketvirčio antraštė yra langelyje E67. </t>
  </si>
  <si>
    <t>Liepos bendras įprastų valandų skaičius F77 langelyje ir liepos bendras viršvalandžių skaičius I77 langelyje apskaičiuojami automatiškai. Kitas nurodymas yra A79 langelyje.</t>
  </si>
  <si>
    <t>Rugpjūčio bendras įprastų valandų skaičius F88 langelyje ir rugpjūčio bendras viršvalandžių skaičius I88 langelyje apskaičiuojami automatiškai. Kitas nurodymas yra A90 langelyje.</t>
  </si>
  <si>
    <t>Rugsėjo bendras įprastų valandų skaičius F99 langelyje ir rugsėjo bendras viršvalandžių skaičius I99 langelyje apskaičiuojami automatiškai.</t>
  </si>
  <si>
    <t xml:space="preserve">Spalio, lapkričio, gruodžio ketvirtojo ketvirčio antraštė yra E100 langelyje. </t>
  </si>
  <si>
    <t>Spalio bendras įprastų valandų skaičius F110 langelyje ir spalio bendras viršvalandžių skaičius I110 langelyje apskaičiuojami automatiškai. Kitas nurodymas yra A112 langelyje.</t>
  </si>
  <si>
    <t>Įveskite įprastas valandas ir viršvalandžius į lapkričio lentelę, pradėdami E112 langelyje. Kitas nurodymas yra A121 langelyje.</t>
  </si>
  <si>
    <t>Lapkričio bendras įprastų valandų skaičius F121 langelyje ir lapkričio bendras viršvalandžių skaičius I121 langelyje apskaičiuojami automatiškai. Kitas nurodymas yra A123 langelyje.</t>
  </si>
  <si>
    <t>Gruodžio bendras įprastų valandų skaičius F132 langelyje ir gruodžio bendras viršvalandžių skaičius I132 langelyje apskaičiuojami automatiškai.</t>
  </si>
  <si>
    <t>DARBUOTOJO 
TABELIS</t>
  </si>
  <si>
    <t>Darbuotojo vardas:</t>
  </si>
  <si>
    <t>Vadovas:</t>
  </si>
  <si>
    <t>El. pašto adresas:</t>
  </si>
  <si>
    <t>Telefonas:</t>
  </si>
  <si>
    <t>Įprastos_valandos:</t>
  </si>
  <si>
    <t>Viršvalandžiai:</t>
  </si>
  <si>
    <t>Iš viso</t>
  </si>
  <si>
    <t>Sausis, vasaris, kovas      Darbuotojo tabelis: Per dieną, per savaitę, per mėnesį, per metus</t>
  </si>
  <si>
    <t>Sausis</t>
  </si>
  <si>
    <t>pirmadienis</t>
  </si>
  <si>
    <t>antradienis</t>
  </si>
  <si>
    <t>trečiadienis</t>
  </si>
  <si>
    <t>ketvirtadienis</t>
  </si>
  <si>
    <t>penktadienis</t>
  </si>
  <si>
    <t>šeštadienis</t>
  </si>
  <si>
    <t>sekmadienis</t>
  </si>
  <si>
    <t>Iš viso valandų per savaitę</t>
  </si>
  <si>
    <t>Vasaris</t>
  </si>
  <si>
    <t>Kovas</t>
  </si>
  <si>
    <t>Balandis, gegužė, birželis      Darbuotojo tabelis: Per dieną, per savaitę, per mėnesį, per metus</t>
  </si>
  <si>
    <t>Balandis</t>
  </si>
  <si>
    <t>Gegužė</t>
  </si>
  <si>
    <t>Birželis</t>
  </si>
  <si>
    <t>Liepa, rugpjūtis, rugsėjis      Darbuotojo tabelis: Per dieną, per savaitę, per mėnesį, per metus</t>
  </si>
  <si>
    <t>Liepa</t>
  </si>
  <si>
    <t>Rugpjūtis</t>
  </si>
  <si>
    <t>Rugsėjis</t>
  </si>
  <si>
    <t>Spalis, lapkritis, gruodis      Darbuotojo tabelis: Per dieną, per savaitę, per mėnesį, per metus</t>
  </si>
  <si>
    <t>Spalis</t>
  </si>
  <si>
    <t>Lapkritis</t>
  </si>
  <si>
    <t>Gruodis</t>
  </si>
  <si>
    <t>1 savaitė</t>
  </si>
  <si>
    <t>Viršvalandžiai</t>
  </si>
  <si>
    <t>2 savaitė</t>
  </si>
  <si>
    <t xml:space="preserve">Viršvalandžiai  </t>
  </si>
  <si>
    <t xml:space="preserve">Viršvalandžiai </t>
  </si>
  <si>
    <t>3 savaitė</t>
  </si>
  <si>
    <t xml:space="preserve">Viršvalandžiai   </t>
  </si>
  <si>
    <t>4 savaitė</t>
  </si>
  <si>
    <t xml:space="preserve">Viršvalandžiai    </t>
  </si>
  <si>
    <t>5 savaitė</t>
  </si>
  <si>
    <t xml:space="preserve">Viršvalandžiai     </t>
  </si>
  <si>
    <t>Sekite savo valandas per dieną, per savaitę, per mėnesį ir per metus, naudodami šį darbuotojo tabelis.</t>
  </si>
  <si>
    <t>Šiame darbalapyje kurkite dienos, savaitės, mėnesio ar metų darbuotojo tabelį. 
Naudingos instrukcijos, kaip naudoti šią darbaknygę, pateiktos šio stulpelio langeliuose. Paspauskite rodyklę žemyn, kad pradėtumėte.
Šio darbalapio pavadinimas yra langelyje dešinėje, o Sausis, vasaris, kovas ketvirčio antraštė yra langelyje E1.</t>
  </si>
  <si>
    <t>Įveskite darbuotojo vardas langelyje C2 ir įprastas valandas bei viršvalandžius Sausis lentelėje, pradėdami langelyje E2.</t>
  </si>
  <si>
    <t>Įveskite įprastas valandas ir viršvalandžius į Vasaris lentelę, pradėdami E13 langelyje. Kitas nurodymas yra A22 langelyje.</t>
  </si>
  <si>
    <t>Įveskite įprastas valandas ir viršvalandžius į Kovas lentelę, pradėdami E24 langelyje. Kitas nurodymas yra A33 langelyje.</t>
  </si>
  <si>
    <t>Įveskite įprastas valandas ir viršvalandžius į Balandis lentelę, pradėdami E35 langelyje. Kitas nurodymas yra A44 langelyje.</t>
  </si>
  <si>
    <t>Įveskite įprastas valandas ir viršvalandžius į Gegužė lentelę, pradėdami E46 langelyje. Kitas nurodymas yra A55 langelyje.</t>
  </si>
  <si>
    <t>Įveskite įprastas valandas ir viršvalandžius į Birželis lentelę, pradėdami E57 langelyje. Kitas nurodymas yra A66 langelyje.</t>
  </si>
  <si>
    <t>Įveskite įprastas valandas ir viršvalandžius į Liepa lentelę, pradėdami E68 langelyje. Kitas nurodymas yra A77 langelyje.</t>
  </si>
  <si>
    <t>Įveskite įprastas valandas ir viršvalandžius į Rugpjūtis lentelę, pradėdami E79 langelyje. Kitas nurodymas yra A88 langelyje.</t>
  </si>
  <si>
    <t>Įveskite įprastas valandas ir viršvalandžius į Rugsėjis lentelę, pradėdami E90 langelyje. Kitas nurodymas yra A99 langelyje.</t>
  </si>
  <si>
    <t>Įveskite įprastas valandas ir viršvalandžius į Spalis lentelę, pradėdami E101 langelyje. Kitas nurodymas yra A110 langelyje.</t>
  </si>
  <si>
    <t>Įveskite įprastas valandas ir viršvalandžius į Gruodis lentelę, pradėdami E123 langelyje. Kitas nurodymas yra A132 langelyje.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</si>
</sst>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0.0"/>
    <numFmt numFmtId="167" formatCode="_([$EUR]\ * #,##0.00_);_([$EUR]\ * \(#,##0.00\);_([$EUR]\ * &quot;-&quot;??_);_(@_)"/>
    <numFmt numFmtId="168" formatCode="_([$EUR]\ * #,##0_);_([$EUR]\ * \(#,##0\);_([$EUR]\ * &quot;-&quot;_);_(@_)"/>
    <numFmt numFmtId="169" formatCode="#,##0.0_ ;\-#,##0.0\ "/>
  </numFmts>
  <fonts count="27"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sz val="18"/>
      <color theme="3"/>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0"/>
      <color theme="5"/>
      <name val="Arial"/>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9"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xf numFmtId="164"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8" applyNumberFormat="0" applyAlignment="0" applyProtection="0"/>
    <xf numFmtId="0" fontId="19" fillId="13" borderId="19" applyNumberFormat="0" applyAlignment="0" applyProtection="0"/>
    <xf numFmtId="0" fontId="20" fillId="13" borderId="18" applyNumberFormat="0" applyAlignment="0" applyProtection="0"/>
    <xf numFmtId="0" fontId="21" fillId="0" borderId="20" applyNumberFormat="0" applyFill="0" applyAlignment="0" applyProtection="0"/>
    <xf numFmtId="0" fontId="22" fillId="14" borderId="21" applyNumberFormat="0" applyAlignment="0" applyProtection="0"/>
    <xf numFmtId="0" fontId="23" fillId="0" borderId="0" applyNumberFormat="0" applyFill="0" applyBorder="0" applyAlignment="0" applyProtection="0"/>
    <xf numFmtId="0" fontId="9" fillId="15"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9">
    <xf numFmtId="0" fontId="0" fillId="0" borderId="0" xfId="0">
      <alignment wrapText="1"/>
    </xf>
    <xf numFmtId="0" fontId="2" fillId="0" borderId="1" xfId="3">
      <alignment horizontal="right" vertical="center"/>
    </xf>
    <xf numFmtId="165" fontId="0" fillId="0" borderId="0" xfId="0" applyNumberFormat="1">
      <alignment wrapText="1"/>
    </xf>
    <xf numFmtId="0" fontId="0" fillId="0" borderId="0" xfId="0" applyFill="1">
      <alignment wrapText="1"/>
    </xf>
    <xf numFmtId="0" fontId="11" fillId="0" borderId="0" xfId="4" applyFill="1"/>
    <xf numFmtId="0" fontId="11" fillId="2" borderId="0" xfId="4" applyFill="1"/>
    <xf numFmtId="165" fontId="0" fillId="2" borderId="0" xfId="0" applyNumberFormat="1" applyFill="1">
      <alignment wrapText="1"/>
    </xf>
    <xf numFmtId="0" fontId="11" fillId="2" borderId="0" xfId="4" applyFill="1" applyBorder="1"/>
    <xf numFmtId="165" fontId="0" fillId="2" borderId="0" xfId="0" applyNumberFormat="1" applyFill="1" applyBorder="1">
      <alignment wrapText="1"/>
    </xf>
    <xf numFmtId="0" fontId="11" fillId="3" borderId="2" xfId="4" applyFill="1" applyBorder="1"/>
    <xf numFmtId="0" fontId="11" fillId="3" borderId="0" xfId="5" applyBorder="1"/>
    <xf numFmtId="165" fontId="0" fillId="0" borderId="0" xfId="0" applyNumberFormat="1" applyFill="1">
      <alignment wrapText="1"/>
    </xf>
    <xf numFmtId="0" fontId="2" fillId="0" borderId="1" xfId="3" applyAlignment="1">
      <alignment horizontal="right" vertical="center"/>
    </xf>
    <xf numFmtId="165" fontId="0" fillId="2" borderId="0" xfId="0" applyNumberFormat="1" applyFill="1" applyAlignment="1">
      <alignment horizontal="right"/>
    </xf>
    <xf numFmtId="165" fontId="0" fillId="0" borderId="0" xfId="0" applyNumberFormat="1" applyAlignment="1">
      <alignment horizontal="right"/>
    </xf>
    <xf numFmtId="165" fontId="0" fillId="2" borderId="0" xfId="0" applyNumberFormat="1" applyFill="1" applyBorder="1" applyAlignment="1">
      <alignment horizontal="right"/>
    </xf>
    <xf numFmtId="0" fontId="11" fillId="3" borderId="0" xfId="5" applyBorder="1" applyAlignment="1">
      <alignment horizontal="right"/>
    </xf>
    <xf numFmtId="165"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165" fontId="0" fillId="0" borderId="0" xfId="0" applyNumberFormat="1" applyBorder="1" applyAlignment="1">
      <alignment horizontal="right"/>
    </xf>
    <xf numFmtId="165" fontId="0" fillId="0" borderId="3" xfId="0" applyNumberFormat="1" applyFill="1" applyBorder="1">
      <alignment wrapText="1"/>
    </xf>
    <xf numFmtId="165" fontId="0" fillId="0" borderId="3" xfId="0" applyNumberFormat="1" applyFill="1" applyBorder="1" applyAlignment="1">
      <alignment horizontal="right"/>
    </xf>
    <xf numFmtId="165" fontId="0" fillId="0" borderId="5" xfId="0" applyNumberFormat="1" applyFill="1" applyBorder="1" applyAlignment="1">
      <alignment horizontal="right"/>
    </xf>
    <xf numFmtId="169" fontId="0" fillId="0" borderId="0" xfId="8" applyFont="1" applyFill="1" applyBorder="1"/>
    <xf numFmtId="169" fontId="0" fillId="0" borderId="0" xfId="8" applyFont="1" applyFill="1" applyBorder="1" applyAlignment="1">
      <alignment horizontal="right"/>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165" fontId="0" fillId="0" borderId="3" xfId="0" applyNumberFormat="1" applyBorder="1">
      <alignment wrapText="1"/>
    </xf>
    <xf numFmtId="165" fontId="0" fillId="0" borderId="3" xfId="0" applyNumberFormat="1" applyBorder="1" applyAlignment="1">
      <alignment horizontal="right"/>
    </xf>
    <xf numFmtId="165" fontId="0" fillId="0" borderId="5" xfId="0" applyNumberFormat="1" applyBorder="1" applyAlignment="1">
      <alignment horizontal="right"/>
    </xf>
    <xf numFmtId="0" fontId="11" fillId="0" borderId="11" xfId="0" applyFont="1" applyFill="1" applyBorder="1">
      <alignment wrapText="1"/>
    </xf>
    <xf numFmtId="0" fontId="2" fillId="0" borderId="1" xfId="3" applyFill="1" applyAlignment="1">
      <alignment horizontal="left" vertical="center"/>
    </xf>
    <xf numFmtId="169" fontId="3" fillId="3" borderId="0" xfId="8" applyFont="1" applyFill="1" applyBorder="1"/>
    <xf numFmtId="169" fontId="3" fillId="3" borderId="0" xfId="8" applyFont="1" applyFill="1" applyBorder="1" applyAlignment="1">
      <alignment horizontal="center"/>
    </xf>
    <xf numFmtId="169" fontId="3" fillId="3" borderId="2" xfId="8" applyFont="1" applyFill="1" applyBorder="1"/>
    <xf numFmtId="169" fontId="3" fillId="3" borderId="2" xfId="8" applyFont="1" applyFill="1" applyBorder="1" applyAlignment="1">
      <alignment horizontal="center"/>
    </xf>
    <xf numFmtId="169" fontId="11" fillId="3" borderId="0" xfId="8" applyFont="1" applyFill="1" applyBorder="1"/>
    <xf numFmtId="169" fontId="11" fillId="3" borderId="0" xfId="8" applyFont="1" applyFill="1" applyBorder="1" applyAlignment="1">
      <alignment horizont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5" fillId="7" borderId="12" xfId="2">
      <alignment horizontal="center"/>
    </xf>
    <xf numFmtId="0" fontId="0" fillId="0" borderId="0" xfId="0">
      <alignment wrapText="1"/>
    </xf>
    <xf numFmtId="0" fontId="11" fillId="0" borderId="14" xfId="0" applyFont="1" applyFill="1" applyBorder="1">
      <alignment wrapText="1"/>
    </xf>
    <xf numFmtId="165" fontId="0" fillId="0" borderId="0" xfId="0" applyNumberFormat="1" applyFill="1" applyBorder="1" applyAlignment="1">
      <alignment horizontal="right"/>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3" fillId="0" borderId="0" xfId="0" applyFont="1">
      <alignment wrapText="1"/>
    </xf>
    <xf numFmtId="0" fontId="11" fillId="3" borderId="7" xfId="5" applyBorder="1" applyAlignment="1">
      <alignment horizontal="right"/>
    </xf>
    <xf numFmtId="0" fontId="6" fillId="8" borderId="16" xfId="1" applyFill="1" applyBorder="1" applyAlignment="1">
      <alignment horizontal="center" wrapText="1"/>
    </xf>
    <xf numFmtId="0" fontId="5" fillId="7" borderId="17" xfId="2" applyBorder="1">
      <alignment horizontal="center"/>
    </xf>
    <xf numFmtId="0" fontId="5" fillId="7" borderId="12" xfId="2">
      <alignment horizontal="center"/>
    </xf>
    <xf numFmtId="0" fontId="11" fillId="3" borderId="7" xfId="4" applyFill="1"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26" fillId="8" borderId="1" xfId="0" applyFont="1" applyFill="1" applyBorder="1" applyAlignment="1">
      <alignment wrapText="1"/>
    </xf>
    <xf numFmtId="169" fontId="11" fillId="3" borderId="0" xfId="5" applyNumberFormat="1" applyBorder="1"/>
    <xf numFmtId="169" fontId="11" fillId="3" borderId="0" xfId="5" applyNumberFormat="1" applyBorder="1" applyAlignment="1">
      <alignment horizontal="center"/>
    </xf>
  </cellXfs>
  <cellStyles count="51">
    <cellStyle name="1 antraštė" xfId="1" builtinId="16" customBuiltin="1"/>
    <cellStyle name="2 antraštė" xfId="2" builtinId="17" customBuiltin="1"/>
    <cellStyle name="20% – paryškinimas 1" xfId="31" builtinId="30" customBuiltin="1"/>
    <cellStyle name="20% – paryškinimas 2" xfId="35" builtinId="34" customBuiltin="1"/>
    <cellStyle name="20% – paryškinimas 3" xfId="39" builtinId="38" customBuiltin="1"/>
    <cellStyle name="20% – paryškinimas 4" xfId="43" builtinId="42" customBuiltin="1"/>
    <cellStyle name="20% – paryškinimas 5" xfId="47" builtinId="46" customBuiltin="1"/>
    <cellStyle name="20% – paryškinimas 6" xfId="10" builtinId="50" customBuiltin="1"/>
    <cellStyle name="3 antraštė" xfId="3" builtinId="18" customBuiltin="1"/>
    <cellStyle name="4 antraštė" xfId="4" builtinId="19" customBuiltin="1"/>
    <cellStyle name="40% – paryškinimas 1" xfId="32" builtinId="31" customBuiltin="1"/>
    <cellStyle name="40% – paryškinimas 2" xfId="36" builtinId="35" customBuiltin="1"/>
    <cellStyle name="40% – paryškinimas 3" xfId="40" builtinId="39" customBuiltin="1"/>
    <cellStyle name="40% – paryškinimas 4" xfId="44" builtinId="43" customBuiltin="1"/>
    <cellStyle name="40% – paryškinimas 5" xfId="48" builtinId="47" customBuiltin="1"/>
    <cellStyle name="40% – paryškinimas 6" xfId="50" builtinId="51" customBuiltin="1"/>
    <cellStyle name="60% – paryškinimas 1" xfId="33" builtinId="32" customBuiltin="1"/>
    <cellStyle name="60% – paryškinimas 2" xfId="37" builtinId="36" customBuiltin="1"/>
    <cellStyle name="60% – paryškinimas 3" xfId="41" builtinId="40" customBuiltin="1"/>
    <cellStyle name="60% – paryškinimas 4" xfId="45" builtinId="44" customBuiltin="1"/>
    <cellStyle name="60% – paryškinimas 5" xfId="49" builtinId="48" customBuiltin="1"/>
    <cellStyle name="60% – paryškinimas 6" xfId="11" builtinId="52" customBuiltin="1"/>
    <cellStyle name="Aiškinamasis tekstas" xfId="28" builtinId="53" customBuiltin="1"/>
    <cellStyle name="Blogas" xfId="19" builtinId="27" customBuiltin="1"/>
    <cellStyle name="DarbuotojųInformacija" xfId="6" xr:uid="{00000000-0005-0000-0000-000004000000}"/>
    <cellStyle name="DarbuotojųInformacijosŽymos" xfId="7" xr:uid="{00000000-0005-0000-0000-000005000000}"/>
    <cellStyle name="Geras" xfId="18" builtinId="26" customBuiltin="1"/>
    <cellStyle name="Įprastas" xfId="0" builtinId="0" customBuiltin="1"/>
    <cellStyle name="Įspėjimo tekstas" xfId="26" builtinId="11" customBuiltin="1"/>
    <cellStyle name="Iš viso per mėn." xfId="5" xr:uid="{00000000-0005-0000-0000-00000A000000}"/>
    <cellStyle name="Išvestis" xfId="22" builtinId="21" customBuiltin="1"/>
    <cellStyle name="Įvestis" xfId="21" builtinId="20" customBuiltin="1"/>
    <cellStyle name="Kablelis" xfId="8" builtinId="3" customBuiltin="1"/>
    <cellStyle name="Kablelis [0]" xfId="13" builtinId="6" customBuiltin="1"/>
    <cellStyle name="Lentelės stulpelis 1" xfId="12" xr:uid="{00000000-0005-0000-0000-00000C000000}"/>
    <cellStyle name="Neutralus" xfId="20" builtinId="28" customBuiltin="1"/>
    <cellStyle name="Paryškinimas 1" xfId="30" builtinId="29" customBuiltin="1"/>
    <cellStyle name="Paryškinimas 2" xfId="34" builtinId="33" customBuiltin="1"/>
    <cellStyle name="Paryškinimas 3" xfId="38" builtinId="37" customBuiltin="1"/>
    <cellStyle name="Paryškinimas 4" xfId="42" builtinId="41" customBuiltin="1"/>
    <cellStyle name="Paryškinimas 5" xfId="46" builtinId="45" customBuiltin="1"/>
    <cellStyle name="Paryškinimas 6" xfId="9" builtinId="49" customBuiltin="1"/>
    <cellStyle name="Pastaba" xfId="27" builtinId="10" customBuiltin="1"/>
    <cellStyle name="Pavadinimas" xfId="17" builtinId="15" customBuiltin="1"/>
    <cellStyle name="Procentai" xfId="16" builtinId="5" customBuiltin="1"/>
    <cellStyle name="Skaičiavimas" xfId="23" builtinId="22" customBuiltin="1"/>
    <cellStyle name="Suma" xfId="29" builtinId="25" customBuiltin="1"/>
    <cellStyle name="Susietas langelis" xfId="24" builtinId="24" customBuiltin="1"/>
    <cellStyle name="Tikrinimo langelis" xfId="25" builtinId="23" customBuiltin="1"/>
    <cellStyle name="Valiuta" xfId="14" builtinId="4" customBuiltin="1"/>
    <cellStyle name="Valiuta [0]" xfId="15" builtinId="7" customBuiltin="1"/>
  </cellStyles>
  <dxfs count="259">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style="medium">
          <color theme="3"/>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bottom style="medium">
          <color theme="3"/>
        </bottom>
      </border>
    </dxf>
    <dxf>
      <numFmt numFmtId="165" formatCode="#,##0.0"/>
      <fill>
        <patternFill patternType="none">
          <fgColor indexed="64"/>
          <bgColor indexed="65"/>
        </patternFill>
      </fill>
      <border diagonalUp="0" diagonalDown="0">
        <left/>
        <right/>
        <top/>
        <bottom style="medium">
          <color theme="3"/>
        </bottom>
      </border>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ausis" displayName="Sausis"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Sausis" totalsRowLabel="Iš viso valandų per savaitę" dataDxfId="252" totalsRowDxfId="251" dataCellStyle="Lentelės stulpelis 1"/>
    <tableColumn id="2" xr3:uid="{00000000-0010-0000-0000-000002000000}" name="1 savaitė" totalsRowFunction="custom" dataDxfId="250" totalsRowDxfId="69" dataCellStyle="Kablelis">
      <totalsRowFormula>SUM(F3:F9)</totalsRowFormula>
    </tableColumn>
    <tableColumn id="3" xr3:uid="{00000000-0010-0000-0000-000003000000}" name="Viršvalandžiai" totalsRowFunction="custom" dataDxfId="249" totalsRowDxfId="68" dataCellStyle="Kablelis">
      <totalsRowFormula>SUM(G3:G9)</totalsRowFormula>
    </tableColumn>
    <tableColumn id="4" xr3:uid="{00000000-0010-0000-0000-000004000000}" name="2 savaitė" totalsRowFunction="custom" dataDxfId="248" totalsRowDxfId="67" dataCellStyle="Kablelis">
      <totalsRowFormula>SUM(H3:H9)</totalsRowFormula>
    </tableColumn>
    <tableColumn id="5" xr3:uid="{00000000-0010-0000-0000-000005000000}" name="Viršvalandžiai  " totalsRowFunction="custom" dataDxfId="247" totalsRowDxfId="66" dataCellStyle="Kablelis">
      <totalsRowFormula>SUM(I3:I9)</totalsRowFormula>
    </tableColumn>
    <tableColumn id="6" xr3:uid="{00000000-0010-0000-0000-000006000000}" name="3 savaitė" totalsRowFunction="custom" dataDxfId="246" totalsRowDxfId="65" dataCellStyle="Kablelis">
      <totalsRowFormula>SUM(J3:J9)</totalsRowFormula>
    </tableColumn>
    <tableColumn id="7" xr3:uid="{00000000-0010-0000-0000-000007000000}" name="Viršvalandžiai   " totalsRowFunction="custom" dataDxfId="245" totalsRowDxfId="64" dataCellStyle="Kablelis">
      <totalsRowFormula>SUM(K3:K9)</totalsRowFormula>
    </tableColumn>
    <tableColumn id="8" xr3:uid="{00000000-0010-0000-0000-000008000000}" name="4 savaitė" totalsRowFunction="custom" dataDxfId="244" totalsRowDxfId="63" dataCellStyle="Kablelis">
      <totalsRowFormula>SUM(L3:L9)</totalsRowFormula>
    </tableColumn>
    <tableColumn id="9" xr3:uid="{00000000-0010-0000-0000-000009000000}" name="Viršvalandžiai    " totalsRowFunction="custom" dataDxfId="243" totalsRowDxfId="62" dataCellStyle="Kablelis">
      <totalsRowFormula>SUM(M3:M9)</totalsRowFormula>
    </tableColumn>
    <tableColumn id="10" xr3:uid="{00000000-0010-0000-0000-00000A000000}" name="5 savaitė" totalsRowFunction="custom" dataDxfId="242" totalsRowDxfId="61" dataCellStyle="Kablelis">
      <totalsRowFormula>SUM(N3:N9)</totalsRowFormula>
    </tableColumn>
    <tableColumn id="11" xr3:uid="{00000000-0010-0000-0000-00000B000000}" name="Viršvalandžiai     " totalsRowFunction="custom" dataDxfId="241" totalsRowDxfId="60" dataCellStyle="Kablelis">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Šioje lentelėje įveskite visų sausio savaičių kiekvienos savaitės dienos įprastas valandas bei viršvalandžius. Bendras savaitės valandų skaičius ir bendras įprastų valandų skaičius apskaičiuojami automatiškai"/>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Gruodis" displayName="Gruodis" ref="E123:O131" totalsRowCount="1" headerRowDxfId="111" headerRowBorderDxfId="110" tableBorderDxfId="109">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Gruodis" totalsRowLabel="Iš viso valandų per savaitę" totalsRowDxfId="108"/>
    <tableColumn id="2" xr3:uid="{46FDD981-9A2A-41C5-B071-9329463B09E2}" name="1 savaitė" totalsRowFunction="sum" totalsRowDxfId="107"/>
    <tableColumn id="3" xr3:uid="{94FA7549-011B-481A-94CB-92374AB4423C}" name="Viršvalandžiai" totalsRowFunction="sum" totalsRowDxfId="106"/>
    <tableColumn id="4" xr3:uid="{21B28A6D-6DF9-49ED-9110-7281329FC686}" name="2 savaitė" totalsRowFunction="sum" totalsRowDxfId="105"/>
    <tableColumn id="5" xr3:uid="{CF2B9E96-284B-405D-A27B-6DEA5ACA178B}" name="Viršvalandžiai " totalsRowFunction="sum" totalsRowDxfId="104"/>
    <tableColumn id="6" xr3:uid="{D0D55320-5750-4F57-8833-14AB50C97F20}" name="3 savaitė" totalsRowFunction="sum" totalsRowDxfId="103"/>
    <tableColumn id="7" xr3:uid="{F884829D-FFF1-40C7-9BD1-6FB531BC87C2}" name="Viršvalandžiai  " totalsRowFunction="sum" totalsRowDxfId="102"/>
    <tableColumn id="8" xr3:uid="{C13AE63F-4AD3-476D-A80F-3D69CD85B38A}" name="4 savaitė" totalsRowFunction="sum" totalsRowDxfId="101"/>
    <tableColumn id="9" xr3:uid="{79358422-D6EA-4A6B-A1A3-D9D22A0CA054}" name="Viršvalandžiai   " totalsRowFunction="sum" totalsRowDxfId="100"/>
    <tableColumn id="10" xr3:uid="{63813DB3-9F04-4FE0-9D0A-A3A6BC5888EB}" name="5 savaitė" totalsRowFunction="sum" totalsRowDxfId="99"/>
    <tableColumn id="11" xr3:uid="{955F9A6D-2FFD-4B13-9856-1C6F0552C54D}" name="Viršvalandžiai    " totalsRowFunction="sum" totalsRowDxfId="98"/>
  </tableColumns>
  <tableStyleInfo name="TimeSheet" showFirstColumn="1" showLastColumn="0" showRowStripes="1" showColumnStripes="0"/>
  <extLst>
    <ext xmlns:x14="http://schemas.microsoft.com/office/spreadsheetml/2009/9/main" uri="{504A1905-F514-4f6f-8877-14C23A59335A}">
      <x14:table altTextSummary="Šioje lentelėje įveskite visų gruodžio savaičių kiekvienos savaitės dienos įprastas valandas bei viršvalandžius. Bendras savaitės valandų skaičius ir bendras įprastų valandų skaičius apskaičiuojami automatiška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Rugpjūtis" displayName="Rugpjūtis" ref="E79:O87" totalsRowCount="1" headerRowDxfId="97" headerRowBorderDxfId="96" tableBorderDxfId="95">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Rugpjūtis" totalsRowLabel="Iš viso valandų per savaitę" totalsRowDxfId="94"/>
    <tableColumn id="2" xr3:uid="{1C914B24-E1FD-4DEB-94D2-0C467CD11DE5}" name="1 savaitė" totalsRowFunction="sum" totalsRowDxfId="93"/>
    <tableColumn id="3" xr3:uid="{D17C5906-B380-4CDC-9DC1-F2D9F35093F5}" name="Viršvalandžiai" totalsRowFunction="sum" totalsRowDxfId="92"/>
    <tableColumn id="4" xr3:uid="{1C2BDC75-AB02-4B73-B126-C5255C550485}" name="2 savaitė" totalsRowFunction="sum" totalsRowDxfId="91"/>
    <tableColumn id="5" xr3:uid="{6096744F-0D6A-42A8-BA7B-9749A03095E0}" name="Viršvalandžiai " totalsRowFunction="sum" totalsRowDxfId="90"/>
    <tableColumn id="6" xr3:uid="{25DF1197-C8CF-4637-A7E0-5B3D8CB909A1}" name="3 savaitė" totalsRowFunction="sum" totalsRowDxfId="89"/>
    <tableColumn id="7" xr3:uid="{4C4255BC-815F-434A-A77D-053E7F9D73E4}" name="Viršvalandžiai   " totalsRowFunction="sum" totalsRowDxfId="88"/>
    <tableColumn id="8" xr3:uid="{94B70225-CACF-4D68-A670-597ED29A359C}" name="4 savaitė" totalsRowFunction="sum" totalsRowDxfId="87"/>
    <tableColumn id="9" xr3:uid="{C6C9908B-8844-485C-A393-19F9CE9C22CF}" name="Viršvalandžiai  " totalsRowFunction="sum" totalsRowDxfId="86"/>
    <tableColumn id="10" xr3:uid="{D3C1C13D-72D9-444B-99CF-FB089C9362E3}" name="5 savaitė" totalsRowFunction="sum" totalsRowDxfId="85"/>
    <tableColumn id="11" xr3:uid="{E17E5EB3-A03D-4229-9270-97D10F7DA9EA}" name="Viršvalandžiai    " totalsRowFunction="sum" totalsRowDxfId="84"/>
  </tableColumns>
  <tableStyleInfo name="TimeSheet" showFirstColumn="1" showLastColumn="0" showRowStripes="1" showColumnStripes="0"/>
  <extLst>
    <ext xmlns:x14="http://schemas.microsoft.com/office/spreadsheetml/2009/9/main" uri="{504A1905-F514-4f6f-8877-14C23A59335A}">
      <x14:table altTextSummary="Šioje lentelėje įveskite visų rugpjūčio savaičių kiekvienos savaitės dienos įprastas valandas bei viršvalandžius. Bendras savaitės valandų skaičius ir bendras įprastų valandų skaičius apskaičiuojami automatiška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Rugsėjis" displayName="Rugsėjis" ref="E90:O98" totalsRowCount="1" headerRowDxfId="83" headerRowBorderDxfId="82" tableBorderDxfId="81">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Rugsėjis" totalsRowLabel="Iš viso valandų per savaitę" totalsRowDxfId="80"/>
    <tableColumn id="2" xr3:uid="{EFDAF7A7-16A3-4C8F-BB2F-DCBF0F411E39}" name="1 savaitė" totalsRowFunction="sum" totalsRowDxfId="79"/>
    <tableColumn id="3" xr3:uid="{07C6DFEE-E3EE-4903-8DF4-EE7F15C5384D}" name="Viršvalandžiai" totalsRowFunction="sum" totalsRowDxfId="78"/>
    <tableColumn id="4" xr3:uid="{33472FC3-F10B-43A3-A51D-D1CBB54C1991}" name="2 savaitė" totalsRowFunction="sum" totalsRowDxfId="77"/>
    <tableColumn id="5" xr3:uid="{7D293F0F-7CEF-4B1B-9E08-AC796C052F32}" name="Viršvalandžiai " totalsRowFunction="sum" totalsRowDxfId="76"/>
    <tableColumn id="6" xr3:uid="{99836FC3-C537-4FA8-B123-AB245031CB30}" name="3 savaitė" totalsRowFunction="sum" totalsRowDxfId="75"/>
    <tableColumn id="7" xr3:uid="{DBA906A3-5161-40C1-BC7E-4B0254409ACB}" name="Viršvalandžiai  " totalsRowFunction="sum" totalsRowDxfId="74"/>
    <tableColumn id="8" xr3:uid="{16C65E8B-8226-4168-BAFE-1D09C8D0E48B}" name="4 savaitė" totalsRowFunction="sum" totalsRowDxfId="73"/>
    <tableColumn id="9" xr3:uid="{061B0373-DA72-4837-82EC-26762FAE1568}" name="Viršvalandžiai   " totalsRowFunction="sum" totalsRowDxfId="72"/>
    <tableColumn id="10" xr3:uid="{03A9AF67-4D05-4D99-A303-0B12733FA8CB}" name="5 savaitė" totalsRowFunction="sum" totalsRowDxfId="71"/>
    <tableColumn id="11" xr3:uid="{44053E3B-AE2A-4D1B-8517-1468E37F401D}" name="Viršvalandžiai    " totalsRowFunction="sum" totalsRowDxfId="70"/>
  </tableColumns>
  <tableStyleInfo name="TimeSheet" showFirstColumn="0" showLastColumn="0" showRowStripes="0" showColumnStripes="0"/>
  <extLst>
    <ext xmlns:x14="http://schemas.microsoft.com/office/spreadsheetml/2009/9/main" uri="{504A1905-F514-4f6f-8877-14C23A59335A}">
      <x14:table altTextSummary="Šioje lentelėje įveskite visų rugsėjo savaičių kiekvienos savaitės dienos įprastas valandas bei viršvalandžius. Bendras savaitės valandų skaičius ir bendras įprastų valandų skaičius apskaičiuojami automatiška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asaris" displayName="Vasaris" ref="E13:O21" totalsRowCount="1" headerRowDxfId="240" dataDxfId="238" headerRowBorderDxfId="239" tableBorderDxfId="237">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Vasaris" totalsRowLabel="Iš viso valandų per savaitę" dataDxfId="236" totalsRowDxfId="235"/>
    <tableColumn id="2" xr3:uid="{00000000-0010-0000-0100-000002000000}" name="1 savaitė" totalsRowFunction="custom" dataDxfId="59" totalsRowDxfId="234">
      <totalsRowFormula>SUM(F14:F20)</totalsRowFormula>
    </tableColumn>
    <tableColumn id="3" xr3:uid="{00000000-0010-0000-0100-000003000000}" name="Viršvalandžiai" totalsRowFunction="custom" dataDxfId="58" totalsRowDxfId="233">
      <totalsRowFormula>SUM(G14:G20)</totalsRowFormula>
    </tableColumn>
    <tableColumn id="4" xr3:uid="{00000000-0010-0000-0100-000004000000}" name="2 savaitė" totalsRowFunction="custom" dataDxfId="57" totalsRowDxfId="232">
      <totalsRowFormula>SUM(H14:H20)</totalsRowFormula>
    </tableColumn>
    <tableColumn id="5" xr3:uid="{00000000-0010-0000-0100-000005000000}" name="Viršvalandžiai  " totalsRowFunction="custom" dataDxfId="56" totalsRowDxfId="231">
      <totalsRowFormula>SUM(I14:I20)</totalsRowFormula>
    </tableColumn>
    <tableColumn id="6" xr3:uid="{00000000-0010-0000-0100-000006000000}" name="3 savaitė" totalsRowFunction="custom" dataDxfId="55" totalsRowDxfId="230">
      <totalsRowFormula>SUM(J14:J20)</totalsRowFormula>
    </tableColumn>
    <tableColumn id="7" xr3:uid="{00000000-0010-0000-0100-000007000000}" name="Viršvalandžiai   " totalsRowFunction="custom" dataDxfId="54" totalsRowDxfId="229">
      <totalsRowFormula>SUM(K14:K20)</totalsRowFormula>
    </tableColumn>
    <tableColumn id="8" xr3:uid="{00000000-0010-0000-0100-000008000000}" name="4 savaitė" totalsRowFunction="custom" dataDxfId="53" totalsRowDxfId="228">
      <totalsRowFormula>SUM(L14:L20)</totalsRowFormula>
    </tableColumn>
    <tableColumn id="9" xr3:uid="{00000000-0010-0000-0100-000009000000}" name="Viršvalandžiai    " totalsRowFunction="custom" dataDxfId="52" totalsRowDxfId="227">
      <totalsRowFormula>SUM(M14:M20)</totalsRowFormula>
    </tableColumn>
    <tableColumn id="10" xr3:uid="{00000000-0010-0000-0100-00000A000000}" name="5 savaitė" totalsRowFunction="custom" dataDxfId="51" totalsRowDxfId="226">
      <totalsRowFormula>SUM(N14:N20)</totalsRowFormula>
    </tableColumn>
    <tableColumn id="11" xr3:uid="{00000000-0010-0000-0100-00000B000000}" name="Viršvalandžiai     " totalsRowFunction="custom" dataDxfId="50" totalsRowDxfId="225">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Šioje lentelėje įveskite visų vasario savaičių kiekvienos savaitės dienos įprastas valandas bei viršvalandžius. Bendras savaitės valandų skaičius ir bendras įprastų valandų skaičius apskaičiuojami automatiška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Kovas" displayName="Kovas" ref="E24:O32" totalsRowCount="1" headerRowDxfId="224" dataDxfId="222" totalsRowDxfId="220" headerRowBorderDxfId="223" tableBorderDxfId="221">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Kovas" totalsRowLabel="Iš viso valandų per savaitę" dataDxfId="219" totalsRowDxfId="218"/>
    <tableColumn id="2" xr3:uid="{00000000-0010-0000-0200-000002000000}" name="1 savaitė" totalsRowFunction="custom" dataDxfId="49" totalsRowDxfId="217">
      <totalsRowFormula>SUM(F25:F31)</totalsRowFormula>
    </tableColumn>
    <tableColumn id="3" xr3:uid="{00000000-0010-0000-0200-000003000000}" name="Viršvalandžiai" totalsRowFunction="custom" dataDxfId="48" totalsRowDxfId="216">
      <totalsRowFormula>SUM(G25:G31)</totalsRowFormula>
    </tableColumn>
    <tableColumn id="4" xr3:uid="{00000000-0010-0000-0200-000004000000}" name="2 savaitė" totalsRowFunction="custom" dataDxfId="47" totalsRowDxfId="215">
      <totalsRowFormula>SUM(H25:H31)</totalsRowFormula>
    </tableColumn>
    <tableColumn id="5" xr3:uid="{00000000-0010-0000-0200-000005000000}" name="Viršvalandžiai " totalsRowFunction="custom" dataDxfId="46" totalsRowDxfId="214">
      <totalsRowFormula>SUM(I25:I31)</totalsRowFormula>
    </tableColumn>
    <tableColumn id="6" xr3:uid="{00000000-0010-0000-0200-000006000000}" name="3 savaitė" totalsRowFunction="custom" dataDxfId="45" totalsRowDxfId="213">
      <totalsRowFormula>SUM(J25:J31)</totalsRowFormula>
    </tableColumn>
    <tableColumn id="7" xr3:uid="{00000000-0010-0000-0200-000007000000}" name="Viršvalandžiai  " totalsRowFunction="custom" dataDxfId="44" totalsRowDxfId="212">
      <totalsRowFormula>SUM(K25:K31)</totalsRowFormula>
    </tableColumn>
    <tableColumn id="8" xr3:uid="{00000000-0010-0000-0200-000008000000}" name="4 savaitė" totalsRowFunction="custom" dataDxfId="43" totalsRowDxfId="211">
      <totalsRowFormula>SUM(L25:L31)</totalsRowFormula>
    </tableColumn>
    <tableColumn id="9" xr3:uid="{00000000-0010-0000-0200-000009000000}" name="Viršvalandžiai    " totalsRowFunction="custom" dataDxfId="42" totalsRowDxfId="210">
      <totalsRowFormula>SUM(M25:M31)</totalsRowFormula>
    </tableColumn>
    <tableColumn id="10" xr3:uid="{00000000-0010-0000-0200-00000A000000}" name="5 savaitė" totalsRowFunction="custom" dataDxfId="41" totalsRowDxfId="209">
      <totalsRowFormula>SUM(N25:N31)</totalsRowFormula>
    </tableColumn>
    <tableColumn id="11" xr3:uid="{00000000-0010-0000-0200-00000B000000}" name="Viršvalandžiai     " totalsRowFunction="custom" dataDxfId="40" totalsRowDxfId="208">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Šioje lentelėje įveskite visų kovo savaičių kiekvienos savaitės dienos įprastas valandas bei viršvalandžius. Bendras savaitės valandų skaičius ir bendras įprastų valandų skaičius apskaičiuojami automatiška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alandis" displayName="Balandis" ref="E35:O43" totalsRowCount="1" headerRowDxfId="207" dataDxfId="205" totalsRowDxfId="203" headerRowBorderDxfId="206" tableBorderDxfId="204">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Balandis" totalsRowLabel="Iš viso valandų per savaitę" dataDxfId="202" totalsRowDxfId="201"/>
    <tableColumn id="2" xr3:uid="{00000000-0010-0000-0300-000002000000}" name="1 savaitė" totalsRowFunction="custom" dataDxfId="39" totalsRowDxfId="200">
      <totalsRowFormula>SUM(F36:F42)</totalsRowFormula>
    </tableColumn>
    <tableColumn id="3" xr3:uid="{00000000-0010-0000-0300-000003000000}" name="Viršvalandžiai" totalsRowFunction="custom" dataDxfId="38" totalsRowDxfId="199">
      <totalsRowFormula>SUM(G36:G42)</totalsRowFormula>
    </tableColumn>
    <tableColumn id="4" xr3:uid="{00000000-0010-0000-0300-000004000000}" name="2 savaitė" totalsRowFunction="custom" dataDxfId="37" totalsRowDxfId="198">
      <totalsRowFormula>SUM(H36:H42)</totalsRowFormula>
    </tableColumn>
    <tableColumn id="5" xr3:uid="{00000000-0010-0000-0300-000005000000}" name="Viršvalandžiai  " totalsRowFunction="custom" dataDxfId="36" totalsRowDxfId="197">
      <totalsRowFormula>SUM(I36:I42)</totalsRowFormula>
    </tableColumn>
    <tableColumn id="6" xr3:uid="{00000000-0010-0000-0300-000006000000}" name="3 savaitė" totalsRowFunction="custom" dataDxfId="35" totalsRowDxfId="196">
      <totalsRowFormula>SUM(J36:J42)</totalsRowFormula>
    </tableColumn>
    <tableColumn id="7" xr3:uid="{00000000-0010-0000-0300-000007000000}" name="Viršvalandžiai   " totalsRowFunction="custom" dataDxfId="34" totalsRowDxfId="195">
      <totalsRowFormula>SUM(K36:K42)</totalsRowFormula>
    </tableColumn>
    <tableColumn id="8" xr3:uid="{00000000-0010-0000-0300-000008000000}" name="4 savaitė" totalsRowFunction="custom" dataDxfId="33" totalsRowDxfId="194">
      <totalsRowFormula>SUM(L36:L42)</totalsRowFormula>
    </tableColumn>
    <tableColumn id="9" xr3:uid="{00000000-0010-0000-0300-000009000000}" name="Viršvalandžiai    " totalsRowFunction="custom" dataDxfId="32" totalsRowDxfId="193">
      <totalsRowFormula>SUM(M36:M42)</totalsRowFormula>
    </tableColumn>
    <tableColumn id="10" xr3:uid="{00000000-0010-0000-0300-00000A000000}" name="5 savaitė" totalsRowFunction="custom" dataDxfId="31" totalsRowDxfId="192">
      <totalsRowFormula>SUM(N36:N42)</totalsRowFormula>
    </tableColumn>
    <tableColumn id="11" xr3:uid="{00000000-0010-0000-0300-00000B000000}" name="Viršvalandžiai     " totalsRowFunction="custom" dataDxfId="30" totalsRowDxfId="191">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Šioje lentelėje įveskite visų balandžio savaičių kiekvienos savaitės dienos įprastas valandas bei viršvalandžius. Bendras savaitės valandų skaičius ir bendras įprastų valandų skaičius apskaičiuojami automatiška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Gegužė" displayName="Gegužė" ref="E46:O54" totalsRowCount="1" headerRowDxfId="190" dataDxfId="188" totalsRowDxfId="186" headerRowBorderDxfId="189" tableBorderDxfId="187">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Gegužė" totalsRowLabel="Iš viso valandų per savaitę" dataDxfId="185" totalsRowDxfId="184"/>
    <tableColumn id="2" xr3:uid="{00000000-0010-0000-0400-000002000000}" name="1 savaitė" totalsRowFunction="custom" dataDxfId="29" totalsRowDxfId="183">
      <totalsRowFormula>SUM(F47:F53)</totalsRowFormula>
    </tableColumn>
    <tableColumn id="3" xr3:uid="{00000000-0010-0000-0400-000003000000}" name="Viršvalandžiai" totalsRowFunction="custom" dataDxfId="28" totalsRowDxfId="182">
      <totalsRowFormula>SUM(G47:G53)</totalsRowFormula>
    </tableColumn>
    <tableColumn id="4" xr3:uid="{00000000-0010-0000-0400-000004000000}" name="2 savaitė" totalsRowFunction="custom" dataDxfId="27" totalsRowDxfId="181">
      <totalsRowFormula>SUM(H47:H53)</totalsRowFormula>
    </tableColumn>
    <tableColumn id="5" xr3:uid="{00000000-0010-0000-0400-000005000000}" name="Viršvalandžiai  " totalsRowFunction="custom" dataDxfId="26" totalsRowDxfId="180">
      <totalsRowFormula>SUM(I47:I53)</totalsRowFormula>
    </tableColumn>
    <tableColumn id="6" xr3:uid="{00000000-0010-0000-0400-000006000000}" name="3 savaitė" totalsRowFunction="custom" dataDxfId="25" totalsRowDxfId="179">
      <totalsRowFormula>SUM(J47:J53)</totalsRowFormula>
    </tableColumn>
    <tableColumn id="7" xr3:uid="{00000000-0010-0000-0400-000007000000}" name="Viršvalandžiai   " totalsRowFunction="custom" dataDxfId="24" totalsRowDxfId="178">
      <totalsRowFormula>SUM(K47:K53)</totalsRowFormula>
    </tableColumn>
    <tableColumn id="8" xr3:uid="{00000000-0010-0000-0400-000008000000}" name="4 savaitė" totalsRowFunction="custom" dataDxfId="23" totalsRowDxfId="177">
      <totalsRowFormula>SUM(L47:L53)</totalsRowFormula>
    </tableColumn>
    <tableColumn id="9" xr3:uid="{00000000-0010-0000-0400-000009000000}" name="Viršvalandžiai    " totalsRowFunction="custom" dataDxfId="22" totalsRowDxfId="176">
      <totalsRowFormula>SUM(M47:M53)</totalsRowFormula>
    </tableColumn>
    <tableColumn id="10" xr3:uid="{00000000-0010-0000-0400-00000A000000}" name="5 savaitė" totalsRowFunction="custom" dataDxfId="21" totalsRowDxfId="175">
      <totalsRowFormula>SUM(N47:N53)</totalsRowFormula>
    </tableColumn>
    <tableColumn id="11" xr3:uid="{00000000-0010-0000-0400-00000B000000}" name="Viršvalandžiai     " totalsRowFunction="custom" dataDxfId="20" totalsRowDxfId="174">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Šioje lentelėje įveskite visų gegužės savaičių kiekvienos savaitės dienos įprastas valandas bei viršvalandžius. Bendras savaitės valandų skaičius ir bendras įprastų valandų skaičius apskaičiuojami automatiška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Birželis" displayName="Birželis" ref="E57:O65" totalsRowCount="1" headerRowDxfId="173" dataDxfId="171" totalsRowDxfId="169" headerRowBorderDxfId="172" tableBorderDxfId="170">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Birželis" totalsRowLabel="Iš viso valandų per savaitę" dataDxfId="168" totalsRowDxfId="167"/>
    <tableColumn id="2" xr3:uid="{00000000-0010-0000-0500-000002000000}" name="1 savaitė" totalsRowFunction="custom" dataDxfId="19" totalsRowDxfId="166">
      <totalsRowFormula>SUM(F58:F64)</totalsRowFormula>
    </tableColumn>
    <tableColumn id="3" xr3:uid="{00000000-0010-0000-0500-000003000000}" name="Viršvalandžiai" totalsRowFunction="custom" dataDxfId="18" totalsRowDxfId="165">
      <totalsRowFormula>SUM(G58:G64)</totalsRowFormula>
    </tableColumn>
    <tableColumn id="4" xr3:uid="{00000000-0010-0000-0500-000004000000}" name="2 savaitė" totalsRowFunction="custom" dataDxfId="17" totalsRowDxfId="164">
      <totalsRowFormula>SUM(H58:H64)</totalsRowFormula>
    </tableColumn>
    <tableColumn id="5" xr3:uid="{00000000-0010-0000-0500-000005000000}" name="Viršvalandžiai  " totalsRowFunction="custom" dataDxfId="16" totalsRowDxfId="163">
      <totalsRowFormula>SUM(I58:I64)</totalsRowFormula>
    </tableColumn>
    <tableColumn id="6" xr3:uid="{00000000-0010-0000-0500-000006000000}" name="3 savaitė" totalsRowFunction="custom" dataDxfId="15" totalsRowDxfId="162">
      <totalsRowFormula>SUM(J58:J64)</totalsRowFormula>
    </tableColumn>
    <tableColumn id="7" xr3:uid="{00000000-0010-0000-0500-000007000000}" name="Viršvalandžiai   " totalsRowFunction="custom" dataDxfId="14" totalsRowDxfId="161">
      <totalsRowFormula>SUM(K58:K64)</totalsRowFormula>
    </tableColumn>
    <tableColumn id="8" xr3:uid="{00000000-0010-0000-0500-000008000000}" name="4 savaitė" totalsRowFunction="custom" dataDxfId="13" totalsRowDxfId="160">
      <totalsRowFormula>SUM(L58:L64)</totalsRowFormula>
    </tableColumn>
    <tableColumn id="9" xr3:uid="{00000000-0010-0000-0500-000009000000}" name="Viršvalandžiai    " totalsRowFunction="custom" dataDxfId="12" totalsRowDxfId="159">
      <totalsRowFormula>SUM(M58:M64)</totalsRowFormula>
    </tableColumn>
    <tableColumn id="10" xr3:uid="{00000000-0010-0000-0500-00000A000000}" name="5 savaitė" totalsRowFunction="custom" dataDxfId="11" totalsRowDxfId="158">
      <totalsRowFormula>SUM(N58:N64)</totalsRowFormula>
    </tableColumn>
    <tableColumn id="11" xr3:uid="{00000000-0010-0000-0500-00000B000000}" name="Viršvalandžiai     " totalsRowFunction="custom" dataDxfId="10" totalsRowDxfId="157">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Šioje lentelėje įveskite visų birželio savaičių kiekvienos savaitės dienos įprastas valandas bei viršvalandžius. Bendras savaitės valandų skaičius ir bendras įprastų valandų skaičius apskaičiuojami automatiška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Liepa" displayName="Liepa" ref="E68:O76" totalsRowCount="1" headerRowDxfId="156" dataDxfId="154" totalsRowDxfId="152" headerRowBorderDxfId="155" tableBorderDxfId="15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Liepa" totalsRowLabel="Iš viso valandų per savaitę" dataDxfId="151" totalsRowDxfId="150"/>
    <tableColumn id="2" xr3:uid="{00000000-0010-0000-0600-000002000000}" name="1 savaitė" totalsRowFunction="custom" dataDxfId="9" totalsRowDxfId="149">
      <totalsRowFormula>SUM(F69:F75)</totalsRowFormula>
    </tableColumn>
    <tableColumn id="3" xr3:uid="{00000000-0010-0000-0600-000003000000}" name="Viršvalandžiai" totalsRowFunction="custom" dataDxfId="8" totalsRowDxfId="148">
      <totalsRowFormula>SUM(G69:G75)</totalsRowFormula>
    </tableColumn>
    <tableColumn id="4" xr3:uid="{00000000-0010-0000-0600-000004000000}" name="2 savaitė" totalsRowFunction="custom" dataDxfId="7" totalsRowDxfId="147">
      <totalsRowFormula>SUM(H69:H75)</totalsRowFormula>
    </tableColumn>
    <tableColumn id="5" xr3:uid="{00000000-0010-0000-0600-000005000000}" name="Viršvalandžiai " totalsRowFunction="custom" dataDxfId="6" totalsRowDxfId="146">
      <totalsRowFormula>SUM(I69:I75)</totalsRowFormula>
    </tableColumn>
    <tableColumn id="6" xr3:uid="{00000000-0010-0000-0600-000006000000}" name="3 savaitė" totalsRowFunction="custom" dataDxfId="5" totalsRowDxfId="145">
      <totalsRowFormula>SUM(J69:J75)</totalsRowFormula>
    </tableColumn>
    <tableColumn id="7" xr3:uid="{00000000-0010-0000-0600-000007000000}" name="Viršvalandžiai  " totalsRowFunction="custom" dataDxfId="4" totalsRowDxfId="144">
      <totalsRowFormula>SUM(K69:K75)</totalsRowFormula>
    </tableColumn>
    <tableColumn id="8" xr3:uid="{00000000-0010-0000-0600-000008000000}" name="4 savaitė" totalsRowFunction="custom" dataDxfId="3" totalsRowDxfId="143">
      <totalsRowFormula>SUM(L69:L75)</totalsRowFormula>
    </tableColumn>
    <tableColumn id="9" xr3:uid="{00000000-0010-0000-0600-000009000000}" name="Viršvalandžiai   " totalsRowFunction="custom" dataDxfId="2" totalsRowDxfId="142">
      <totalsRowFormula>SUM(M69:M75)</totalsRowFormula>
    </tableColumn>
    <tableColumn id="10" xr3:uid="{00000000-0010-0000-0600-00000A000000}" name="5 savaitė" totalsRowFunction="custom" dataDxfId="1" totalsRowDxfId="141">
      <totalsRowFormula>SUM(N69:N75)</totalsRowFormula>
    </tableColumn>
    <tableColumn id="11" xr3:uid="{00000000-0010-0000-0600-00000B000000}" name="Viršvalandžiai     " totalsRowFunction="custom" dataDxfId="0" totalsRowDxfId="140">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Šioje lentelėje įveskite visų liepos savaičių kiekvienos savaitės dienos įprastas valandas bei viršvalandžius. Bendras savaitės valandų skaičius ir bendras įprastų valandų skaičius apskaičiuojami automatiška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Spalis" displayName="Spalis" ref="E101:O109" totalsRowCount="1" headerRowDxfId="139" headerRowBorderDxfId="138" tableBorderDxfId="137">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Spalis" totalsRowLabel="Iš viso valandų per savaitę" totalsRowDxfId="136"/>
    <tableColumn id="2" xr3:uid="{EAA6CD08-D237-4AB1-A3B7-0658489595A6}" name="1 savaitė" totalsRowFunction="sum" totalsRowDxfId="135"/>
    <tableColumn id="3" xr3:uid="{E46C106C-D054-4212-90C2-B908BE72E608}" name="Viršvalandžiai" totalsRowFunction="sum" totalsRowDxfId="134"/>
    <tableColumn id="4" xr3:uid="{E669B4EB-D44F-428E-A64B-864E5538E354}" name="2 savaitė" totalsRowFunction="sum" totalsRowDxfId="133"/>
    <tableColumn id="5" xr3:uid="{943D887D-EB21-43FC-97A6-D2BAAE43958D}" name="Viršvalandžiai " totalsRowFunction="sum" totalsRowDxfId="132"/>
    <tableColumn id="6" xr3:uid="{E0410AFF-9A81-4570-8336-C1C0B94AE31F}" name="3 savaitė" totalsRowFunction="sum" totalsRowDxfId="131"/>
    <tableColumn id="7" xr3:uid="{0A2C7DCA-4487-4AE6-A45E-EF1989C96BDD}" name="Viršvalandžiai  " totalsRowFunction="sum" totalsRowDxfId="130"/>
    <tableColumn id="8" xr3:uid="{DE4CFC82-2A30-4F0A-8BCF-180B0B9203AE}" name="4 savaitė" totalsRowFunction="sum" totalsRowDxfId="129"/>
    <tableColumn id="9" xr3:uid="{C83710AB-6715-448C-BFDD-C2ED42F8939A}" name="Viršvalandžiai   " totalsRowFunction="sum" totalsRowDxfId="128"/>
    <tableColumn id="10" xr3:uid="{24B905EA-2DE0-49F5-8CCB-53B703CC28CA}" name="5 savaitė" totalsRowFunction="sum" totalsRowDxfId="127"/>
    <tableColumn id="11" xr3:uid="{A2553B1A-B036-4F0E-9A0D-E1CEA0EE0C11}" name="Viršvalandžiai    " totalsRowFunction="sum" totalsRowDxfId="126"/>
  </tableColumns>
  <tableStyleInfo name="TimeSheet" showFirstColumn="1" showLastColumn="0" showRowStripes="0" showColumnStripes="0"/>
  <extLst>
    <ext xmlns:x14="http://schemas.microsoft.com/office/spreadsheetml/2009/9/main" uri="{504A1905-F514-4f6f-8877-14C23A59335A}">
      <x14:table altTextSummary="Šioje lentelėje įveskite visų spalio savaičių kiekvienos savaitės dienos įprastas valandas bei viršvalandžius. Bendras savaitės valandų skaičius ir bendras įprastų valandų skaičius apskaičiuojami automatiška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Lapkritis" displayName="Lapkritis" ref="E112:O120" totalsRowCount="1" headerRowDxfId="125" headerRowBorderDxfId="124" tableBorderDxfId="12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Lapkritis" totalsRowLabel="Iš viso valandų per savaitę" totalsRowDxfId="122"/>
    <tableColumn id="2" xr3:uid="{FA8DA2C8-8CCB-4717-AFAB-CC50B17D67DB}" name="1 savaitė" totalsRowFunction="sum" totalsRowDxfId="121"/>
    <tableColumn id="3" xr3:uid="{31D5831C-6591-4745-A6CF-CA386A418AED}" name="Viršvalandžiai" totalsRowFunction="sum" totalsRowDxfId="120"/>
    <tableColumn id="4" xr3:uid="{B9E22EEC-B5FD-436F-9D89-51A4E36DEB3D}" name="2 savaitė" totalsRowFunction="sum" totalsRowDxfId="119"/>
    <tableColumn id="5" xr3:uid="{1EA92D92-F6A2-4810-8D27-385BA5004175}" name="Viršvalandžiai " totalsRowFunction="sum" totalsRowDxfId="118"/>
    <tableColumn id="6" xr3:uid="{CCB4FB4F-B2CF-4855-B11E-7DBFD861A163}" name="3 savaitė" totalsRowFunction="sum" totalsRowDxfId="117"/>
    <tableColumn id="7" xr3:uid="{B05D444E-57D6-4AE6-AB56-6D5206ABC9BA}" name="Viršvalandžiai  " totalsRowFunction="sum" totalsRowDxfId="116"/>
    <tableColumn id="8" xr3:uid="{098B34DD-5E46-4CCA-BCB7-03538BE8208A}" name="4 savaitė" totalsRowFunction="sum" totalsRowDxfId="115"/>
    <tableColumn id="9" xr3:uid="{0D401A23-4B51-4DFF-81F1-F1B876D7BB9A}" name="Viršvalandžiai    " totalsRowFunction="sum" totalsRowDxfId="114"/>
    <tableColumn id="10" xr3:uid="{97C5530B-7280-44ED-9B49-6834DB3BE39C}" name="5 savaitė" totalsRowFunction="sum" totalsRowDxfId="113"/>
    <tableColumn id="11" xr3:uid="{1D1AFEAB-2784-48F3-8CBD-E02B102AB5B9}" name="Viršvalandžiai     " totalsRowFunction="sum" totalsRowDxfId="112"/>
  </tableColumns>
  <tableStyleInfo name="TimeSheet" showFirstColumn="1" showLastColumn="0" showRowStripes="1" showColumnStripes="0"/>
  <extLst>
    <ext xmlns:x14="http://schemas.microsoft.com/office/spreadsheetml/2009/9/main" uri="{504A1905-F514-4f6f-8877-14C23A59335A}">
      <x14:table altTextSummary="Šioje lentelėje įveskite visų lapkričio savaičių kiekvienos savaitės dienos įprastas valandas bei viršvalandžius. Bendras savaitės valandų skaičius ir bendras įprastų valandų skaičius apskaičiuojami automatiškai"/>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workbookViewId="0"/>
  </sheetViews>
  <sheetFormatPr defaultColWidth="8.7109375" defaultRowHeight="30" customHeight="1" x14ac:dyDescent="0.2"/>
  <cols>
    <col min="1" max="1" width="2.7109375" style="61" customWidth="1"/>
    <col min="2" max="2" width="82.140625" style="61" customWidth="1"/>
    <col min="3" max="3" width="2.7109375" style="61" customWidth="1"/>
    <col min="4" max="16384" width="8.7109375" style="61"/>
  </cols>
  <sheetData>
    <row r="1" spans="2:2" ht="30" customHeight="1" thickBot="1" x14ac:dyDescent="0.45">
      <c r="B1" s="60" t="s">
        <v>0</v>
      </c>
    </row>
    <row r="2" spans="2:2" ht="30" customHeight="1" thickTop="1" x14ac:dyDescent="0.2">
      <c r="B2" s="61" t="s">
        <v>71</v>
      </c>
    </row>
    <row r="3" spans="2:2" ht="30" customHeight="1" x14ac:dyDescent="0.2">
      <c r="B3" s="61" t="s">
        <v>1</v>
      </c>
    </row>
    <row r="4" spans="2:2" ht="30" customHeight="1" x14ac:dyDescent="0.2">
      <c r="B4" s="61" t="s">
        <v>2</v>
      </c>
    </row>
    <row r="5" spans="2:2" ht="30" customHeight="1" x14ac:dyDescent="0.2">
      <c r="B5" s="61" t="s">
        <v>3</v>
      </c>
    </row>
    <row r="6" spans="2:2" ht="45" customHeight="1" x14ac:dyDescent="0.2">
      <c r="B6" s="76" t="s">
        <v>4</v>
      </c>
    </row>
    <row r="7" spans="2:2" ht="45" customHeight="1" x14ac:dyDescent="0.2">
      <c r="B7" s="61" t="s">
        <v>5</v>
      </c>
    </row>
    <row r="8" spans="2:2" ht="30" customHeight="1" x14ac:dyDescent="0.2">
      <c r="B8"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tabSelected="1" zoomScaleNormal="100" workbookViewId="0"/>
  </sheetViews>
  <sheetFormatPr defaultRowHeight="12.75" x14ac:dyDescent="0.2"/>
  <cols>
    <col min="1" max="1" width="2.85546875" style="58" customWidth="1"/>
    <col min="2" max="2" width="21" style="32" customWidth="1"/>
    <col min="3" max="3" width="25.85546875" style="32" customWidth="1"/>
    <col min="4" max="4" width="2.5703125" style="32" customWidth="1"/>
    <col min="5" max="5" width="31.5703125" style="32" bestFit="1" customWidth="1"/>
    <col min="6" max="6" width="12.5703125" style="32" customWidth="1"/>
    <col min="7" max="7" width="21.5703125" style="74" customWidth="1"/>
    <col min="8" max="8" width="12.5703125" style="74" customWidth="1"/>
    <col min="9" max="9" width="21.5703125" style="74" customWidth="1"/>
    <col min="10" max="10" width="12.5703125" style="74" customWidth="1"/>
    <col min="11" max="11" width="21.5703125" style="74" customWidth="1"/>
    <col min="12" max="12" width="12.5703125" style="74" customWidth="1"/>
    <col min="13" max="13" width="21.5703125" style="74" customWidth="1"/>
    <col min="14" max="14" width="12.5703125" style="74" customWidth="1"/>
    <col min="15" max="15" width="21.5703125" style="74" customWidth="1"/>
    <col min="16" max="16" width="2.5703125" style="32" customWidth="1"/>
  </cols>
  <sheetData>
    <row r="1" spans="1:16" ht="99.95" customHeight="1" thickBot="1" x14ac:dyDescent="0.9">
      <c r="A1" s="57" t="s">
        <v>72</v>
      </c>
      <c r="B1" s="78" t="s">
        <v>28</v>
      </c>
      <c r="C1" s="78"/>
      <c r="D1" s="73"/>
      <c r="E1" s="79" t="s">
        <v>36</v>
      </c>
      <c r="F1" s="79"/>
      <c r="G1" s="79"/>
      <c r="H1" s="79"/>
      <c r="I1" s="79"/>
      <c r="J1" s="79"/>
      <c r="K1" s="79"/>
      <c r="L1" s="79"/>
      <c r="M1" s="79"/>
      <c r="N1" s="79"/>
      <c r="O1" s="79"/>
      <c r="P1" s="75"/>
    </row>
    <row r="2" spans="1:16" ht="30" customHeight="1" thickTop="1" thickBot="1" x14ac:dyDescent="0.35">
      <c r="A2" s="59" t="s">
        <v>73</v>
      </c>
      <c r="B2" s="72" t="s">
        <v>29</v>
      </c>
      <c r="C2" s="86"/>
      <c r="D2" s="33"/>
      <c r="E2" s="30" t="s">
        <v>37</v>
      </c>
      <c r="F2" s="1" t="s">
        <v>60</v>
      </c>
      <c r="G2" s="1" t="s">
        <v>61</v>
      </c>
      <c r="H2" s="1" t="s">
        <v>62</v>
      </c>
      <c r="I2" s="1" t="s">
        <v>63</v>
      </c>
      <c r="J2" s="1" t="s">
        <v>65</v>
      </c>
      <c r="K2" s="1" t="s">
        <v>66</v>
      </c>
      <c r="L2" s="1" t="s">
        <v>67</v>
      </c>
      <c r="M2" s="1" t="s">
        <v>68</v>
      </c>
      <c r="N2" s="1" t="s">
        <v>69</v>
      </c>
      <c r="O2" s="1" t="s">
        <v>70</v>
      </c>
      <c r="P2" s="37"/>
    </row>
    <row r="3" spans="1:16" ht="15" thickBot="1" x14ac:dyDescent="0.35">
      <c r="A3" s="58" t="s">
        <v>7</v>
      </c>
      <c r="B3" s="34" t="s">
        <v>30</v>
      </c>
      <c r="C3" s="22"/>
      <c r="D3" s="36"/>
      <c r="E3" s="31" t="s">
        <v>38</v>
      </c>
      <c r="F3" s="28">
        <v>8</v>
      </c>
      <c r="G3" s="29"/>
      <c r="H3" s="29"/>
      <c r="I3" s="29"/>
      <c r="J3" s="29"/>
      <c r="K3" s="29"/>
      <c r="L3" s="29"/>
      <c r="M3" s="29"/>
      <c r="N3" s="29"/>
      <c r="O3" s="29"/>
      <c r="P3" s="37"/>
    </row>
    <row r="4" spans="1:16" ht="15" thickBot="1" x14ac:dyDescent="0.35">
      <c r="A4" s="58" t="s">
        <v>8</v>
      </c>
      <c r="B4" s="34" t="s">
        <v>31</v>
      </c>
      <c r="C4" s="35"/>
      <c r="D4" s="36"/>
      <c r="E4" s="31" t="s">
        <v>39</v>
      </c>
      <c r="F4" s="28">
        <v>8</v>
      </c>
      <c r="G4" s="29">
        <v>2</v>
      </c>
      <c r="H4" s="29"/>
      <c r="I4" s="29"/>
      <c r="J4" s="29"/>
      <c r="K4" s="29"/>
      <c r="L4" s="29"/>
      <c r="M4" s="29"/>
      <c r="N4" s="29"/>
      <c r="O4" s="29"/>
      <c r="P4" s="37"/>
    </row>
    <row r="5" spans="1:16" ht="15" thickBot="1" x14ac:dyDescent="0.35">
      <c r="A5" s="58" t="s">
        <v>9</v>
      </c>
      <c r="B5" s="34" t="s">
        <v>32</v>
      </c>
      <c r="C5" s="35"/>
      <c r="D5" s="37"/>
      <c r="E5" s="31" t="s">
        <v>40</v>
      </c>
      <c r="F5" s="28"/>
      <c r="G5" s="29"/>
      <c r="H5" s="29"/>
      <c r="I5" s="29"/>
      <c r="J5" s="29"/>
      <c r="K5" s="29"/>
      <c r="L5" s="29"/>
      <c r="M5" s="29"/>
      <c r="N5" s="29"/>
      <c r="O5" s="29"/>
      <c r="P5" s="37"/>
    </row>
    <row r="6" spans="1:16" ht="14.25" x14ac:dyDescent="0.3">
      <c r="D6" s="37"/>
      <c r="E6" s="31" t="s">
        <v>41</v>
      </c>
      <c r="F6" s="28"/>
      <c r="G6" s="29"/>
      <c r="H6" s="29"/>
      <c r="I6" s="29"/>
      <c r="J6" s="29"/>
      <c r="K6" s="29"/>
      <c r="L6" s="29"/>
      <c r="M6" s="29"/>
      <c r="N6" s="29"/>
      <c r="O6" s="29"/>
      <c r="P6" s="37"/>
    </row>
    <row r="7" spans="1:16" ht="14.25" x14ac:dyDescent="0.3">
      <c r="B7" s="34"/>
      <c r="D7" s="37"/>
      <c r="E7" s="31" t="s">
        <v>42</v>
      </c>
      <c r="F7" s="28"/>
      <c r="G7" s="29"/>
      <c r="H7" s="29"/>
      <c r="I7" s="29"/>
      <c r="J7" s="29"/>
      <c r="K7" s="29"/>
      <c r="L7" s="29"/>
      <c r="M7" s="29"/>
      <c r="N7" s="29"/>
      <c r="O7" s="29"/>
      <c r="P7" s="37"/>
    </row>
    <row r="8" spans="1:16" ht="14.25" x14ac:dyDescent="0.3">
      <c r="D8" s="37"/>
      <c r="E8" s="31" t="s">
        <v>43</v>
      </c>
      <c r="F8" s="28"/>
      <c r="G8" s="29"/>
      <c r="H8" s="29"/>
      <c r="I8" s="29"/>
      <c r="J8" s="29"/>
      <c r="K8" s="29"/>
      <c r="L8" s="29"/>
      <c r="M8" s="29"/>
      <c r="N8" s="29"/>
      <c r="O8" s="29"/>
      <c r="P8" s="37"/>
    </row>
    <row r="9" spans="1:16" ht="15" thickBot="1" x14ac:dyDescent="0.35">
      <c r="A9" s="58" t="s">
        <v>10</v>
      </c>
      <c r="B9" s="72" t="s">
        <v>33</v>
      </c>
      <c r="C9" s="38">
        <f>Įprastos_valandos</f>
        <v>31</v>
      </c>
      <c r="D9" s="40"/>
      <c r="E9" s="31" t="s">
        <v>44</v>
      </c>
      <c r="F9" s="28"/>
      <c r="G9" s="29"/>
      <c r="H9" s="29"/>
      <c r="I9" s="29"/>
      <c r="J9" s="29"/>
      <c r="K9" s="29"/>
      <c r="L9" s="29"/>
      <c r="M9" s="29"/>
      <c r="N9" s="29"/>
      <c r="O9" s="29"/>
      <c r="P9" s="37"/>
    </row>
    <row r="10" spans="1:16" ht="15" thickBot="1" x14ac:dyDescent="0.35">
      <c r="A10" s="58" t="s">
        <v>11</v>
      </c>
      <c r="B10" s="34" t="s">
        <v>34</v>
      </c>
      <c r="C10" s="39">
        <f>Viršvalandžiai</f>
        <v>4</v>
      </c>
      <c r="D10" s="41"/>
      <c r="E10" s="48" t="s">
        <v>45</v>
      </c>
      <c r="F10" s="25">
        <f t="shared" ref="F10:O10" si="0">SUM(F3:F9)</f>
        <v>16</v>
      </c>
      <c r="G10" s="26">
        <f t="shared" si="0"/>
        <v>2</v>
      </c>
      <c r="H10" s="26">
        <f t="shared" si="0"/>
        <v>0</v>
      </c>
      <c r="I10" s="26">
        <f t="shared" si="0"/>
        <v>0</v>
      </c>
      <c r="J10" s="26">
        <f t="shared" si="0"/>
        <v>0</v>
      </c>
      <c r="K10" s="26">
        <f t="shared" si="0"/>
        <v>0</v>
      </c>
      <c r="L10" s="26">
        <f t="shared" si="0"/>
        <v>0</v>
      </c>
      <c r="M10" s="26">
        <f t="shared" si="0"/>
        <v>0</v>
      </c>
      <c r="N10" s="26">
        <f t="shared" si="0"/>
        <v>0</v>
      </c>
      <c r="O10" s="27">
        <f t="shared" si="0"/>
        <v>0</v>
      </c>
      <c r="P10" s="37"/>
    </row>
    <row r="11" spans="1:16" ht="23.1" customHeight="1" thickBot="1" x14ac:dyDescent="0.35">
      <c r="A11" s="58" t="s">
        <v>12</v>
      </c>
      <c r="B11" s="43" t="s">
        <v>35</v>
      </c>
      <c r="C11" s="21">
        <f>Įprastos_valandos+Viršvalandžiai</f>
        <v>35</v>
      </c>
      <c r="D11" s="42"/>
      <c r="E11" s="9" t="str">
        <f ca="1">TEXT(DATEVALUE(Sausis[[#Headers],[Sausis]]&amp;"  "&amp;YEAR(TODAY())),"mmm.")&amp;" iš viso: Įprastos valandos"</f>
        <v>saus. iš viso: Įprastos valandos</v>
      </c>
      <c r="F11" s="52">
        <f>SUM(Sausis[1 savaitė],Sausis[2 savaitė],Sausis[3 savaitė],Sausis[4 savaitė],Sausis[5 savaitė])</f>
        <v>16</v>
      </c>
      <c r="G11" s="81" t="str">
        <f ca="1">TEXT(DATEVALUE(Sausis[[#Headers],[Sausis]]&amp;"  "&amp;YEAR(TODAY())),"mmm.")&amp;" iš viso: Viršvalandžiai"</f>
        <v>saus. iš viso: Viršvalandžiai</v>
      </c>
      <c r="H11" s="81"/>
      <c r="I11" s="53">
        <f>SUM(Sausis[Viršvalandžiai],Sausis[[Viršvalandžiai  ]],Sausis[[Viršvalandžiai   ]],Sausis[[Viršvalandžiai    ]],Sausis[[Viršvalandžiai     ]])</f>
        <v>2</v>
      </c>
      <c r="J11" s="18"/>
      <c r="K11" s="18"/>
      <c r="L11" s="18"/>
      <c r="M11" s="18"/>
      <c r="N11" s="18"/>
      <c r="O11" s="19"/>
      <c r="P11" s="37"/>
    </row>
    <row r="12" spans="1:16" ht="22.5" customHeight="1" x14ac:dyDescent="0.3">
      <c r="B12" s="43"/>
      <c r="D12" s="37"/>
      <c r="E12" s="37"/>
      <c r="F12" s="37"/>
      <c r="G12" s="70"/>
      <c r="H12" s="70"/>
      <c r="I12" s="70"/>
      <c r="J12" s="70"/>
      <c r="K12" s="70"/>
      <c r="L12" s="70"/>
      <c r="M12" s="70"/>
      <c r="N12" s="70"/>
      <c r="O12" s="71"/>
      <c r="P12" s="37"/>
    </row>
    <row r="13" spans="1:16" ht="30" customHeight="1" thickBot="1" x14ac:dyDescent="0.25">
      <c r="A13" s="58" t="s">
        <v>74</v>
      </c>
      <c r="B13" s="44"/>
      <c r="D13" s="37"/>
      <c r="E13" s="30" t="s">
        <v>46</v>
      </c>
      <c r="F13" s="1" t="s">
        <v>60</v>
      </c>
      <c r="G13" s="12" t="s">
        <v>61</v>
      </c>
      <c r="H13" s="12" t="s">
        <v>62</v>
      </c>
      <c r="I13" s="12" t="s">
        <v>63</v>
      </c>
      <c r="J13" s="12" t="s">
        <v>65</v>
      </c>
      <c r="K13" s="12" t="s">
        <v>66</v>
      </c>
      <c r="L13" s="12" t="s">
        <v>67</v>
      </c>
      <c r="M13" s="12" t="s">
        <v>68</v>
      </c>
      <c r="N13" s="12" t="s">
        <v>69</v>
      </c>
      <c r="O13" s="23" t="s">
        <v>70</v>
      </c>
      <c r="P13" s="37"/>
    </row>
    <row r="14" spans="1:16" ht="14.25" x14ac:dyDescent="0.3">
      <c r="D14" s="37"/>
      <c r="E14" s="5" t="s">
        <v>38</v>
      </c>
      <c r="F14" s="6">
        <v>8</v>
      </c>
      <c r="G14" s="13"/>
      <c r="H14" s="13"/>
      <c r="I14" s="13"/>
      <c r="J14" s="13"/>
      <c r="K14" s="13"/>
      <c r="L14" s="13"/>
      <c r="M14" s="13"/>
      <c r="N14" s="13"/>
      <c r="O14" s="15"/>
      <c r="P14" s="37"/>
    </row>
    <row r="15" spans="1:16" ht="14.25" x14ac:dyDescent="0.3">
      <c r="B15" s="44"/>
      <c r="D15" s="40"/>
      <c r="E15" s="4" t="s">
        <v>39</v>
      </c>
      <c r="F15" s="2">
        <v>7</v>
      </c>
      <c r="G15" s="14">
        <v>2</v>
      </c>
      <c r="H15" s="14"/>
      <c r="I15" s="14"/>
      <c r="J15" s="14"/>
      <c r="K15" s="14"/>
      <c r="L15" s="14"/>
      <c r="M15" s="14"/>
      <c r="N15" s="14"/>
      <c r="O15" s="24"/>
      <c r="P15" s="37"/>
    </row>
    <row r="16" spans="1:16" ht="14.25" x14ac:dyDescent="0.3">
      <c r="B16" s="44"/>
      <c r="D16" s="37"/>
      <c r="E16" s="5" t="s">
        <v>40</v>
      </c>
      <c r="F16" s="6"/>
      <c r="G16" s="13"/>
      <c r="H16" s="13"/>
      <c r="I16" s="13"/>
      <c r="J16" s="13"/>
      <c r="K16" s="13"/>
      <c r="L16" s="13"/>
      <c r="M16" s="13"/>
      <c r="N16" s="13"/>
      <c r="O16" s="15"/>
      <c r="P16" s="37"/>
    </row>
    <row r="17" spans="1:16" ht="14.25" x14ac:dyDescent="0.3">
      <c r="D17" s="37"/>
      <c r="E17" s="4" t="s">
        <v>41</v>
      </c>
      <c r="F17" s="2"/>
      <c r="G17" s="14"/>
      <c r="H17" s="14"/>
      <c r="I17" s="14"/>
      <c r="J17" s="14"/>
      <c r="K17" s="14"/>
      <c r="L17" s="14"/>
      <c r="M17" s="14"/>
      <c r="N17" s="14"/>
      <c r="O17" s="24"/>
      <c r="P17" s="37"/>
    </row>
    <row r="18" spans="1:16" ht="14.25" x14ac:dyDescent="0.3">
      <c r="D18" s="37"/>
      <c r="E18" s="5" t="s">
        <v>42</v>
      </c>
      <c r="F18" s="6"/>
      <c r="G18" s="13"/>
      <c r="H18" s="13"/>
      <c r="I18" s="13"/>
      <c r="J18" s="13"/>
      <c r="K18" s="13"/>
      <c r="L18" s="13"/>
      <c r="M18" s="13"/>
      <c r="N18" s="13"/>
      <c r="O18" s="15"/>
      <c r="P18" s="37"/>
    </row>
    <row r="19" spans="1:16" ht="14.25" x14ac:dyDescent="0.3">
      <c r="D19" s="37"/>
      <c r="E19" s="4" t="s">
        <v>43</v>
      </c>
      <c r="F19" s="2"/>
      <c r="G19" s="14"/>
      <c r="H19" s="14"/>
      <c r="I19" s="14"/>
      <c r="J19" s="14"/>
      <c r="K19" s="14"/>
      <c r="L19" s="14"/>
      <c r="M19" s="14"/>
      <c r="N19" s="14"/>
      <c r="O19" s="24"/>
      <c r="P19" s="37"/>
    </row>
    <row r="20" spans="1:16" ht="14.25" x14ac:dyDescent="0.3">
      <c r="D20" s="37"/>
      <c r="E20" s="7" t="s">
        <v>44</v>
      </c>
      <c r="F20" s="8"/>
      <c r="G20" s="15"/>
      <c r="H20" s="15"/>
      <c r="I20" s="15"/>
      <c r="J20" s="15"/>
      <c r="K20" s="15"/>
      <c r="L20" s="15"/>
      <c r="M20" s="15"/>
      <c r="N20" s="15"/>
      <c r="O20" s="15"/>
      <c r="P20" s="37"/>
    </row>
    <row r="21" spans="1:16" ht="15" thickBot="1" x14ac:dyDescent="0.35">
      <c r="D21" s="42"/>
      <c r="E21" s="48" t="s">
        <v>45</v>
      </c>
      <c r="F21" s="45">
        <f t="shared" ref="F21:O21" si="1">SUM(F14:F20)</f>
        <v>15</v>
      </c>
      <c r="G21" s="46">
        <f t="shared" si="1"/>
        <v>2</v>
      </c>
      <c r="H21" s="46">
        <f t="shared" si="1"/>
        <v>0</v>
      </c>
      <c r="I21" s="46">
        <f t="shared" si="1"/>
        <v>0</v>
      </c>
      <c r="J21" s="46">
        <f t="shared" si="1"/>
        <v>0</v>
      </c>
      <c r="K21" s="46">
        <f t="shared" si="1"/>
        <v>0</v>
      </c>
      <c r="L21" s="46">
        <f t="shared" si="1"/>
        <v>0</v>
      </c>
      <c r="M21" s="46">
        <f t="shared" si="1"/>
        <v>0</v>
      </c>
      <c r="N21" s="46">
        <f t="shared" si="1"/>
        <v>0</v>
      </c>
      <c r="O21" s="47">
        <f t="shared" si="1"/>
        <v>0</v>
      </c>
      <c r="P21" s="37"/>
    </row>
    <row r="22" spans="1:16" ht="23.1" customHeight="1" x14ac:dyDescent="0.3">
      <c r="A22" s="58" t="s">
        <v>13</v>
      </c>
      <c r="D22" s="42"/>
      <c r="E22" s="69" t="str">
        <f ca="1">TEXT(DATEVALUE(Vasaris[[#Headers],[Vasaris]]&amp;"  "&amp;YEAR(TODAY())),"mmm.")&amp;" iš viso: Įprastos valandos"</f>
        <v>vas. iš viso: Įprastos valandos</v>
      </c>
      <c r="F22" s="50">
        <f>SUM(Vasaris[1 savaitė],Vasaris[2 savaitė],Vasaris[3 savaitė],Vasaris[4 savaitė],Vasaris[5 savaitė])</f>
        <v>15</v>
      </c>
      <c r="G22" s="77" t="str">
        <f ca="1">TEXT(DATEVALUE(Vasaris[[#Headers],[Vasaris]]&amp;" "&amp;YEAR(TODAY())),"mmm.")&amp;" iš viso: Viršvalandžiai"</f>
        <v>vas. iš viso: Viršvalandžiai</v>
      </c>
      <c r="H22" s="77"/>
      <c r="I22" s="51">
        <f>SUM(Vasaris[Viršvalandžiai],Vasaris[[Viršvalandžiai  ]],Vasaris[[Viršvalandžiai   ]],Vasaris[[Viršvalandžiai    ]],Vasaris[[Viršvalandžiai     ]])</f>
        <v>2</v>
      </c>
      <c r="J22" s="16"/>
      <c r="K22" s="16"/>
      <c r="L22" s="16"/>
      <c r="M22" s="16"/>
      <c r="N22" s="16"/>
      <c r="O22" s="20"/>
      <c r="P22" s="37"/>
    </row>
    <row r="23" spans="1:16" s="3" customFormat="1" x14ac:dyDescent="0.2">
      <c r="A23" s="58"/>
      <c r="B23" s="32"/>
      <c r="C23" s="32"/>
      <c r="D23" s="37"/>
      <c r="E23" s="37"/>
      <c r="F23" s="37"/>
      <c r="G23" s="70"/>
      <c r="H23" s="70"/>
      <c r="I23" s="70"/>
      <c r="J23" s="70"/>
      <c r="K23" s="70"/>
      <c r="L23" s="70"/>
      <c r="M23" s="70"/>
      <c r="N23" s="70"/>
      <c r="O23" s="71"/>
      <c r="P23" s="37"/>
    </row>
    <row r="24" spans="1:16" ht="30" customHeight="1" thickBot="1" x14ac:dyDescent="0.25">
      <c r="A24" s="58" t="s">
        <v>75</v>
      </c>
      <c r="D24" s="37"/>
      <c r="E24" s="49" t="s">
        <v>47</v>
      </c>
      <c r="F24" s="1" t="s">
        <v>60</v>
      </c>
      <c r="G24" s="12" t="s">
        <v>61</v>
      </c>
      <c r="H24" s="12" t="s">
        <v>62</v>
      </c>
      <c r="I24" s="12" t="s">
        <v>64</v>
      </c>
      <c r="J24" s="12" t="s">
        <v>65</v>
      </c>
      <c r="K24" s="12" t="s">
        <v>63</v>
      </c>
      <c r="L24" s="12" t="s">
        <v>67</v>
      </c>
      <c r="M24" s="12" t="s">
        <v>68</v>
      </c>
      <c r="N24" s="12" t="s">
        <v>69</v>
      </c>
      <c r="O24" s="23" t="s">
        <v>70</v>
      </c>
      <c r="P24" s="37"/>
    </row>
    <row r="25" spans="1:16" ht="14.25" x14ac:dyDescent="0.3">
      <c r="D25" s="37"/>
      <c r="E25" s="5" t="s">
        <v>38</v>
      </c>
      <c r="F25" s="6"/>
      <c r="G25" s="13"/>
      <c r="H25" s="13"/>
      <c r="I25" s="13"/>
      <c r="J25" s="13"/>
      <c r="K25" s="13"/>
      <c r="L25" s="13"/>
      <c r="M25" s="13"/>
      <c r="N25" s="13"/>
      <c r="O25" s="15"/>
      <c r="P25" s="37"/>
    </row>
    <row r="26" spans="1:16" ht="14.25" x14ac:dyDescent="0.3">
      <c r="D26" s="37"/>
      <c r="E26" s="4" t="s">
        <v>39</v>
      </c>
      <c r="F26" s="2"/>
      <c r="G26" s="14"/>
      <c r="H26" s="14"/>
      <c r="I26" s="14"/>
      <c r="J26" s="14"/>
      <c r="K26" s="14"/>
      <c r="L26" s="14"/>
      <c r="M26" s="14"/>
      <c r="N26" s="14"/>
      <c r="O26" s="24"/>
      <c r="P26" s="37"/>
    </row>
    <row r="27" spans="1:16" ht="14.25" x14ac:dyDescent="0.3">
      <c r="D27" s="37"/>
      <c r="E27" s="5" t="s">
        <v>40</v>
      </c>
      <c r="F27" s="6"/>
      <c r="G27" s="13"/>
      <c r="H27" s="13"/>
      <c r="I27" s="13"/>
      <c r="J27" s="13"/>
      <c r="K27" s="13"/>
      <c r="L27" s="13"/>
      <c r="M27" s="13"/>
      <c r="N27" s="13"/>
      <c r="O27" s="15"/>
      <c r="P27" s="37"/>
    </row>
    <row r="28" spans="1:16" ht="14.25" x14ac:dyDescent="0.3">
      <c r="D28" s="37"/>
      <c r="E28" s="4" t="s">
        <v>41</v>
      </c>
      <c r="F28" s="2"/>
      <c r="G28" s="14"/>
      <c r="H28" s="14"/>
      <c r="I28" s="14"/>
      <c r="J28" s="14"/>
      <c r="K28" s="14"/>
      <c r="L28" s="14"/>
      <c r="M28" s="14"/>
      <c r="N28" s="14"/>
      <c r="O28" s="24"/>
      <c r="P28" s="37"/>
    </row>
    <row r="29" spans="1:16" ht="14.25" x14ac:dyDescent="0.3">
      <c r="D29" s="37"/>
      <c r="E29" s="5" t="s">
        <v>42</v>
      </c>
      <c r="F29" s="6"/>
      <c r="G29" s="13"/>
      <c r="H29" s="13"/>
      <c r="I29" s="13"/>
      <c r="J29" s="13"/>
      <c r="K29" s="13"/>
      <c r="L29" s="13"/>
      <c r="M29" s="13"/>
      <c r="N29" s="13"/>
      <c r="O29" s="15"/>
      <c r="P29" s="37"/>
    </row>
    <row r="30" spans="1:16" ht="14.25" x14ac:dyDescent="0.3">
      <c r="D30" s="37"/>
      <c r="E30" s="4" t="s">
        <v>43</v>
      </c>
      <c r="F30" s="2"/>
      <c r="G30" s="14"/>
      <c r="H30" s="14"/>
      <c r="I30" s="14"/>
      <c r="J30" s="14"/>
      <c r="K30" s="14"/>
      <c r="L30" s="14"/>
      <c r="M30" s="14"/>
      <c r="N30" s="14"/>
      <c r="O30" s="24"/>
      <c r="P30" s="37"/>
    </row>
    <row r="31" spans="1:16" ht="14.25" x14ac:dyDescent="0.3">
      <c r="D31" s="37"/>
      <c r="E31" s="7" t="s">
        <v>44</v>
      </c>
      <c r="F31" s="8"/>
      <c r="G31" s="15"/>
      <c r="H31" s="15"/>
      <c r="I31" s="15"/>
      <c r="J31" s="15"/>
      <c r="K31" s="15"/>
      <c r="L31" s="15"/>
      <c r="M31" s="15"/>
      <c r="N31" s="15"/>
      <c r="O31" s="15"/>
      <c r="P31" s="37"/>
    </row>
    <row r="32" spans="1:16" ht="15" thickBot="1" x14ac:dyDescent="0.35">
      <c r="D32" s="37"/>
      <c r="E32" s="48" t="s">
        <v>45</v>
      </c>
      <c r="F32" s="45">
        <f t="shared" ref="F32:O32" si="2">SUM(F25:F31)</f>
        <v>0</v>
      </c>
      <c r="G32" s="46">
        <f t="shared" si="2"/>
        <v>0</v>
      </c>
      <c r="H32" s="46">
        <f t="shared" si="2"/>
        <v>0</v>
      </c>
      <c r="I32" s="46">
        <f t="shared" si="2"/>
        <v>0</v>
      </c>
      <c r="J32" s="46">
        <f t="shared" si="2"/>
        <v>0</v>
      </c>
      <c r="K32" s="46">
        <f t="shared" si="2"/>
        <v>0</v>
      </c>
      <c r="L32" s="46">
        <f t="shared" si="2"/>
        <v>0</v>
      </c>
      <c r="M32" s="46">
        <f t="shared" si="2"/>
        <v>0</v>
      </c>
      <c r="N32" s="46">
        <f t="shared" si="2"/>
        <v>0</v>
      </c>
      <c r="O32" s="47">
        <f t="shared" si="2"/>
        <v>0</v>
      </c>
      <c r="P32" s="37"/>
    </row>
    <row r="33" spans="1:16" ht="23.1" customHeight="1" x14ac:dyDescent="0.3">
      <c r="A33" s="58" t="s">
        <v>14</v>
      </c>
      <c r="D33" s="42"/>
      <c r="E33" s="56" t="str">
        <f ca="1">TEXT(DATEVALUE(Kovas[[#Headers],[Kovas]]&amp;" "&amp;YEAR(TODAY())),"mmm.")&amp;" iš viso: Įprastos valandos"</f>
        <v>kov. iš viso: Įprastos valandos</v>
      </c>
      <c r="F33" s="54">
        <f>SUM(Kovas[1 savaitė],Kovas[2 savaitė],Kovas[3 savaitė],Kovas[4 savaitė],Kovas[5 savaitė])</f>
        <v>0</v>
      </c>
      <c r="G33" s="77" t="str">
        <f ca="1">TEXT(DATEVALUE(Kovas[[#Headers],[Kovas]]&amp;" "&amp;YEAR(TODAY())),"mmm.")&amp;" iš viso: Viršvalandžiai"</f>
        <v>kov. iš viso: Viršvalandžiai</v>
      </c>
      <c r="H33" s="77"/>
      <c r="I33" s="55">
        <f>SUM(Kovas[Viršvalandžiai],Kovas[[Viršvalandžiai ]],Kovas[[Viršvalandžiai  ]],Kovas[[Viršvalandžiai    ]],Kovas[[Viršvalandžiai     ]])</f>
        <v>0</v>
      </c>
      <c r="J33" s="16"/>
      <c r="K33" s="16"/>
      <c r="L33" s="16"/>
      <c r="M33" s="16"/>
      <c r="N33" s="16"/>
      <c r="O33" s="20"/>
      <c r="P33" s="37"/>
    </row>
    <row r="34" spans="1:16" ht="42" customHeight="1" thickBot="1" x14ac:dyDescent="0.45">
      <c r="A34" s="58" t="s">
        <v>15</v>
      </c>
      <c r="D34" s="42"/>
      <c r="E34" s="80" t="s">
        <v>48</v>
      </c>
      <c r="F34" s="80"/>
      <c r="G34" s="80"/>
      <c r="H34" s="80"/>
      <c r="I34" s="80"/>
      <c r="J34" s="80"/>
      <c r="K34" s="80"/>
      <c r="L34" s="80"/>
      <c r="M34" s="80"/>
      <c r="N34" s="80"/>
      <c r="O34" s="80"/>
      <c r="P34" s="37"/>
    </row>
    <row r="35" spans="1:16" ht="30" customHeight="1" thickTop="1" thickBot="1" x14ac:dyDescent="0.25">
      <c r="A35" s="58" t="s">
        <v>76</v>
      </c>
      <c r="D35" s="37"/>
      <c r="E35" s="49" t="s">
        <v>49</v>
      </c>
      <c r="F35" s="1" t="s">
        <v>60</v>
      </c>
      <c r="G35" s="12" t="s">
        <v>61</v>
      </c>
      <c r="H35" s="12" t="s">
        <v>62</v>
      </c>
      <c r="I35" s="12" t="s">
        <v>63</v>
      </c>
      <c r="J35" s="12" t="s">
        <v>65</v>
      </c>
      <c r="K35" s="12" t="s">
        <v>66</v>
      </c>
      <c r="L35" s="12" t="s">
        <v>67</v>
      </c>
      <c r="M35" s="12" t="s">
        <v>68</v>
      </c>
      <c r="N35" s="12" t="s">
        <v>69</v>
      </c>
      <c r="O35" s="23" t="s">
        <v>70</v>
      </c>
      <c r="P35" s="37"/>
    </row>
    <row r="36" spans="1:16" ht="14.25" x14ac:dyDescent="0.3">
      <c r="D36" s="37"/>
      <c r="E36" s="5" t="s">
        <v>38</v>
      </c>
      <c r="F36" s="6"/>
      <c r="G36" s="13"/>
      <c r="H36" s="13"/>
      <c r="I36" s="13"/>
      <c r="J36" s="13"/>
      <c r="K36" s="13"/>
      <c r="L36" s="13"/>
      <c r="M36" s="13"/>
      <c r="N36" s="13"/>
      <c r="O36" s="15"/>
      <c r="P36" s="37"/>
    </row>
    <row r="37" spans="1:16" ht="14.25" x14ac:dyDescent="0.3">
      <c r="D37" s="37"/>
      <c r="E37" s="4" t="s">
        <v>39</v>
      </c>
      <c r="F37" s="2"/>
      <c r="G37" s="14"/>
      <c r="H37" s="14"/>
      <c r="I37" s="14"/>
      <c r="J37" s="14"/>
      <c r="K37" s="14"/>
      <c r="L37" s="14"/>
      <c r="M37" s="14"/>
      <c r="N37" s="14"/>
      <c r="O37" s="24"/>
      <c r="P37" s="37"/>
    </row>
    <row r="38" spans="1:16" ht="14.25" x14ac:dyDescent="0.3">
      <c r="D38" s="37"/>
      <c r="E38" s="5" t="s">
        <v>40</v>
      </c>
      <c r="F38" s="6"/>
      <c r="G38" s="13"/>
      <c r="H38" s="13"/>
      <c r="I38" s="13"/>
      <c r="J38" s="13"/>
      <c r="K38" s="13"/>
      <c r="L38" s="13"/>
      <c r="M38" s="13"/>
      <c r="N38" s="13"/>
      <c r="O38" s="15"/>
      <c r="P38" s="37"/>
    </row>
    <row r="39" spans="1:16" ht="14.25" x14ac:dyDescent="0.3">
      <c r="D39" s="37"/>
      <c r="E39" s="4" t="s">
        <v>41</v>
      </c>
      <c r="F39" s="2"/>
      <c r="G39" s="14"/>
      <c r="H39" s="14"/>
      <c r="I39" s="14"/>
      <c r="J39" s="14"/>
      <c r="K39" s="14"/>
      <c r="L39" s="14"/>
      <c r="M39" s="14"/>
      <c r="N39" s="14"/>
      <c r="O39" s="24"/>
      <c r="P39" s="37"/>
    </row>
    <row r="40" spans="1:16" ht="14.25" x14ac:dyDescent="0.3">
      <c r="D40" s="37"/>
      <c r="E40" s="5" t="s">
        <v>42</v>
      </c>
      <c r="F40" s="6"/>
      <c r="G40" s="13"/>
      <c r="H40" s="13"/>
      <c r="I40" s="13"/>
      <c r="J40" s="13"/>
      <c r="K40" s="13"/>
      <c r="L40" s="13"/>
      <c r="M40" s="13"/>
      <c r="N40" s="13"/>
      <c r="O40" s="15"/>
      <c r="P40" s="37"/>
    </row>
    <row r="41" spans="1:16" ht="14.25" x14ac:dyDescent="0.3">
      <c r="D41" s="37"/>
      <c r="E41" s="4" t="s">
        <v>43</v>
      </c>
      <c r="F41" s="2"/>
      <c r="G41" s="14"/>
      <c r="H41" s="14"/>
      <c r="I41" s="14"/>
      <c r="J41" s="14"/>
      <c r="K41" s="14"/>
      <c r="L41" s="14"/>
      <c r="M41" s="14"/>
      <c r="N41" s="14"/>
      <c r="O41" s="24"/>
      <c r="P41" s="37"/>
    </row>
    <row r="42" spans="1:16" ht="14.25" x14ac:dyDescent="0.3">
      <c r="D42" s="37"/>
      <c r="E42" s="7" t="s">
        <v>44</v>
      </c>
      <c r="F42" s="8"/>
      <c r="G42" s="15"/>
      <c r="H42" s="15"/>
      <c r="I42" s="15"/>
      <c r="J42" s="15"/>
      <c r="K42" s="15"/>
      <c r="L42" s="15"/>
      <c r="M42" s="15"/>
      <c r="N42" s="15"/>
      <c r="O42" s="15"/>
      <c r="P42" s="37"/>
    </row>
    <row r="43" spans="1:16" ht="15" customHeight="1" thickBot="1" x14ac:dyDescent="0.35">
      <c r="D43" s="42"/>
      <c r="E43" s="48" t="s">
        <v>45</v>
      </c>
      <c r="F43" s="45">
        <f t="shared" ref="F43:O43" si="3">SUM(F36:F42)</f>
        <v>0</v>
      </c>
      <c r="G43" s="46">
        <f t="shared" si="3"/>
        <v>0</v>
      </c>
      <c r="H43" s="46">
        <f t="shared" si="3"/>
        <v>0</v>
      </c>
      <c r="I43" s="46">
        <f t="shared" si="3"/>
        <v>0</v>
      </c>
      <c r="J43" s="46">
        <f t="shared" si="3"/>
        <v>0</v>
      </c>
      <c r="K43" s="46">
        <f t="shared" si="3"/>
        <v>0</v>
      </c>
      <c r="L43" s="46">
        <f t="shared" si="3"/>
        <v>0</v>
      </c>
      <c r="M43" s="46">
        <f t="shared" si="3"/>
        <v>0</v>
      </c>
      <c r="N43" s="46">
        <f t="shared" si="3"/>
        <v>0</v>
      </c>
      <c r="O43" s="47">
        <f t="shared" si="3"/>
        <v>0</v>
      </c>
      <c r="P43" s="37"/>
    </row>
    <row r="44" spans="1:16" ht="21.95" customHeight="1" x14ac:dyDescent="0.3">
      <c r="A44" s="58" t="s">
        <v>16</v>
      </c>
      <c r="D44" s="42"/>
      <c r="E44" s="10" t="str">
        <f ca="1">TEXT(DATEVALUE(Balandis[[#Headers],[Balandis]]&amp;" "&amp;YEAR(TODAY())),"mmm.")&amp;" iš viso: Įprastos valandos"</f>
        <v>bal. iš viso: Įprastos valandos</v>
      </c>
      <c r="F44" s="54">
        <f>SUM(Balandis[1 savaitė],Balandis[2 savaitė],Balandis[3 savaitė],Balandis[4 savaitė],Balandis[5 savaitė])</f>
        <v>0</v>
      </c>
      <c r="G44" s="77" t="str">
        <f ca="1">TEXT(DATEVALUE(Balandis[[#Headers],[Balandis]]&amp;" "&amp;YEAR(TODAY())),"mmm.")&amp;" iš viso: Viršvalandžiai"</f>
        <v>bal. iš viso: Viršvalandžiai</v>
      </c>
      <c r="H44" s="77"/>
      <c r="I44" s="55">
        <f>SUM(Balandis[Viršvalandžiai],Balandis[[Viršvalandžiai  ]],Balandis[[Viršvalandžiai   ]],Balandis[[Viršvalandžiai    ]],Balandis[[Viršvalandžiai     ]])</f>
        <v>0</v>
      </c>
      <c r="J44" s="16"/>
      <c r="K44" s="16"/>
      <c r="L44" s="16"/>
      <c r="M44" s="16"/>
      <c r="N44" s="16"/>
      <c r="O44" s="20"/>
      <c r="P44" s="37"/>
    </row>
    <row r="45" spans="1:16" x14ac:dyDescent="0.2">
      <c r="D45" s="37"/>
      <c r="E45" s="37"/>
      <c r="F45" s="37"/>
      <c r="G45" s="70"/>
      <c r="H45" s="70"/>
      <c r="I45" s="70"/>
      <c r="J45" s="70"/>
      <c r="K45" s="70"/>
      <c r="L45" s="70"/>
      <c r="M45" s="70"/>
      <c r="N45" s="70"/>
      <c r="O45" s="70"/>
      <c r="P45" s="37"/>
    </row>
    <row r="46" spans="1:16" ht="30" customHeight="1" thickBot="1" x14ac:dyDescent="0.25">
      <c r="A46" s="58" t="s">
        <v>77</v>
      </c>
      <c r="D46" s="37"/>
      <c r="E46" s="49" t="s">
        <v>50</v>
      </c>
      <c r="F46" s="1" t="s">
        <v>60</v>
      </c>
      <c r="G46" s="12" t="s">
        <v>61</v>
      </c>
      <c r="H46" s="12" t="s">
        <v>62</v>
      </c>
      <c r="I46" s="12" t="s">
        <v>63</v>
      </c>
      <c r="J46" s="12" t="s">
        <v>65</v>
      </c>
      <c r="K46" s="12" t="s">
        <v>66</v>
      </c>
      <c r="L46" s="12" t="s">
        <v>67</v>
      </c>
      <c r="M46" s="12" t="s">
        <v>68</v>
      </c>
      <c r="N46" s="12" t="s">
        <v>69</v>
      </c>
      <c r="O46" s="23" t="s">
        <v>70</v>
      </c>
      <c r="P46" s="37"/>
    </row>
    <row r="47" spans="1:16" ht="14.25" x14ac:dyDescent="0.3">
      <c r="D47" s="37"/>
      <c r="E47" s="5" t="s">
        <v>38</v>
      </c>
      <c r="F47" s="6"/>
      <c r="G47" s="13"/>
      <c r="H47" s="13"/>
      <c r="I47" s="13"/>
      <c r="J47" s="13"/>
      <c r="K47" s="13"/>
      <c r="L47" s="13"/>
      <c r="M47" s="13"/>
      <c r="N47" s="13"/>
      <c r="O47" s="15"/>
      <c r="P47" s="37"/>
    </row>
    <row r="48" spans="1:16" ht="14.25" x14ac:dyDescent="0.3">
      <c r="D48" s="37"/>
      <c r="E48" s="4" t="s">
        <v>39</v>
      </c>
      <c r="F48" s="2"/>
      <c r="G48" s="14"/>
      <c r="H48" s="14"/>
      <c r="I48" s="14"/>
      <c r="J48" s="14"/>
      <c r="K48" s="14"/>
      <c r="L48" s="14"/>
      <c r="M48" s="14"/>
      <c r="N48" s="14"/>
      <c r="O48" s="24"/>
      <c r="P48" s="37"/>
    </row>
    <row r="49" spans="1:16" ht="14.25" x14ac:dyDescent="0.3">
      <c r="D49" s="37"/>
      <c r="E49" s="5" t="s">
        <v>40</v>
      </c>
      <c r="F49" s="6"/>
      <c r="G49" s="13"/>
      <c r="H49" s="13"/>
      <c r="I49" s="13"/>
      <c r="J49" s="13"/>
      <c r="K49" s="13"/>
      <c r="L49" s="13"/>
      <c r="M49" s="13"/>
      <c r="N49" s="13"/>
      <c r="O49" s="15"/>
      <c r="P49" s="37"/>
    </row>
    <row r="50" spans="1:16" ht="14.25" x14ac:dyDescent="0.3">
      <c r="D50" s="37"/>
      <c r="E50" s="4" t="s">
        <v>41</v>
      </c>
      <c r="F50" s="2"/>
      <c r="G50" s="14"/>
      <c r="H50" s="14"/>
      <c r="I50" s="14"/>
      <c r="J50" s="14"/>
      <c r="K50" s="14"/>
      <c r="L50" s="14"/>
      <c r="M50" s="14"/>
      <c r="N50" s="14"/>
      <c r="O50" s="24"/>
      <c r="P50" s="37"/>
    </row>
    <row r="51" spans="1:16" ht="14.25" x14ac:dyDescent="0.3">
      <c r="D51" s="37"/>
      <c r="E51" s="5" t="s">
        <v>42</v>
      </c>
      <c r="F51" s="6"/>
      <c r="G51" s="13"/>
      <c r="H51" s="13"/>
      <c r="I51" s="13"/>
      <c r="J51" s="13"/>
      <c r="K51" s="13"/>
      <c r="L51" s="13"/>
      <c r="M51" s="13"/>
      <c r="N51" s="13"/>
      <c r="O51" s="15"/>
      <c r="P51" s="37"/>
    </row>
    <row r="52" spans="1:16" ht="14.25" x14ac:dyDescent="0.3">
      <c r="D52" s="37"/>
      <c r="E52" s="4" t="s">
        <v>43</v>
      </c>
      <c r="F52" s="2"/>
      <c r="G52" s="14"/>
      <c r="H52" s="14"/>
      <c r="I52" s="14"/>
      <c r="J52" s="14"/>
      <c r="K52" s="14"/>
      <c r="L52" s="14"/>
      <c r="M52" s="14"/>
      <c r="N52" s="14"/>
      <c r="O52" s="24"/>
      <c r="P52" s="37"/>
    </row>
    <row r="53" spans="1:16" ht="15" customHeight="1" x14ac:dyDescent="0.3">
      <c r="D53" s="37"/>
      <c r="E53" s="7" t="s">
        <v>44</v>
      </c>
      <c r="F53" s="8"/>
      <c r="G53" s="15"/>
      <c r="H53" s="15"/>
      <c r="I53" s="15"/>
      <c r="J53" s="15"/>
      <c r="K53" s="15"/>
      <c r="L53" s="15"/>
      <c r="M53" s="15"/>
      <c r="N53" s="15"/>
      <c r="O53" s="15"/>
      <c r="P53" s="37"/>
    </row>
    <row r="54" spans="1:16" ht="15" thickBot="1" x14ac:dyDescent="0.35">
      <c r="D54" s="42"/>
      <c r="E54" s="48" t="s">
        <v>45</v>
      </c>
      <c r="F54" s="45">
        <f t="shared" ref="F54:O54" si="4">SUM(F47:F53)</f>
        <v>0</v>
      </c>
      <c r="G54" s="46">
        <f t="shared" si="4"/>
        <v>0</v>
      </c>
      <c r="H54" s="46">
        <f t="shared" si="4"/>
        <v>0</v>
      </c>
      <c r="I54" s="46">
        <f t="shared" si="4"/>
        <v>0</v>
      </c>
      <c r="J54" s="46">
        <f t="shared" si="4"/>
        <v>0</v>
      </c>
      <c r="K54" s="46">
        <f t="shared" si="4"/>
        <v>0</v>
      </c>
      <c r="L54" s="46">
        <f t="shared" si="4"/>
        <v>0</v>
      </c>
      <c r="M54" s="46">
        <f t="shared" si="4"/>
        <v>0</v>
      </c>
      <c r="N54" s="46">
        <f t="shared" si="4"/>
        <v>0</v>
      </c>
      <c r="O54" s="47">
        <f t="shared" si="4"/>
        <v>0</v>
      </c>
      <c r="P54" s="37"/>
    </row>
    <row r="55" spans="1:16" ht="21.95" customHeight="1" x14ac:dyDescent="0.3">
      <c r="A55" s="58" t="s">
        <v>17</v>
      </c>
      <c r="D55" s="42"/>
      <c r="E55" s="10" t="str">
        <f ca="1">TEXT(DATEVALUE(Gegužė[[#Headers],[Gegužė]]&amp;" "&amp;YEAR(TODAY())),"mmm.")&amp;" iš viso: Įprastos valandos"</f>
        <v>geg. iš viso: Įprastos valandos</v>
      </c>
      <c r="F55" s="54">
        <f>SUM(Gegužė[1 savaitė],Gegužė[2 savaitė],Gegužė[3 savaitė],Gegužė[4 savaitė],Gegužė[5 savaitė])</f>
        <v>0</v>
      </c>
      <c r="G55" s="77" t="str">
        <f ca="1">TEXT(DATEVALUE(Gegužė[[#Headers],[Gegužė]]&amp;" "&amp;YEAR(TODAY())),"mmm.")&amp;" iš viso: Viršvalandžiai"</f>
        <v>geg. iš viso: Viršvalandžiai</v>
      </c>
      <c r="H55" s="77"/>
      <c r="I55" s="55">
        <f>SUM(Gegužė[Viršvalandžiai],Gegužė[[Viršvalandžiai  ]],Gegužė[[Viršvalandžiai   ]],Gegužė[[Viršvalandžiai    ]],Gegužė[[Viršvalandžiai     ]])</f>
        <v>0</v>
      </c>
      <c r="J55" s="16"/>
      <c r="K55" s="16"/>
      <c r="L55" s="16"/>
      <c r="M55" s="16"/>
      <c r="N55" s="16"/>
      <c r="O55" s="20"/>
      <c r="P55" s="37"/>
    </row>
    <row r="56" spans="1:16" x14ac:dyDescent="0.2">
      <c r="D56" s="37"/>
      <c r="E56" s="37"/>
      <c r="F56" s="37"/>
      <c r="G56" s="70"/>
      <c r="H56" s="70"/>
      <c r="I56" s="70"/>
      <c r="J56" s="70"/>
      <c r="K56" s="70"/>
      <c r="L56" s="70"/>
      <c r="M56" s="70"/>
      <c r="N56" s="70"/>
      <c r="O56" s="70"/>
      <c r="P56" s="37"/>
    </row>
    <row r="57" spans="1:16" ht="30" customHeight="1" thickBot="1" x14ac:dyDescent="0.25">
      <c r="A57" s="58" t="s">
        <v>78</v>
      </c>
      <c r="D57" s="37"/>
      <c r="E57" s="49" t="s">
        <v>51</v>
      </c>
      <c r="F57" s="1" t="s">
        <v>60</v>
      </c>
      <c r="G57" s="12" t="s">
        <v>61</v>
      </c>
      <c r="H57" s="12" t="s">
        <v>62</v>
      </c>
      <c r="I57" s="12" t="s">
        <v>63</v>
      </c>
      <c r="J57" s="12" t="s">
        <v>65</v>
      </c>
      <c r="K57" s="12" t="s">
        <v>66</v>
      </c>
      <c r="L57" s="12" t="s">
        <v>67</v>
      </c>
      <c r="M57" s="12" t="s">
        <v>68</v>
      </c>
      <c r="N57" s="12" t="s">
        <v>69</v>
      </c>
      <c r="O57" s="23" t="s">
        <v>70</v>
      </c>
      <c r="P57" s="37"/>
    </row>
    <row r="58" spans="1:16" ht="14.25" x14ac:dyDescent="0.3">
      <c r="D58" s="37"/>
      <c r="E58" s="5" t="s">
        <v>38</v>
      </c>
      <c r="F58" s="6"/>
      <c r="G58" s="13"/>
      <c r="H58" s="13"/>
      <c r="I58" s="13"/>
      <c r="J58" s="13"/>
      <c r="K58" s="13"/>
      <c r="L58" s="13"/>
      <c r="M58" s="13"/>
      <c r="N58" s="13"/>
      <c r="O58" s="15"/>
      <c r="P58" s="37"/>
    </row>
    <row r="59" spans="1:16" ht="14.25" x14ac:dyDescent="0.3">
      <c r="D59" s="37"/>
      <c r="E59" s="4" t="s">
        <v>39</v>
      </c>
      <c r="F59" s="2"/>
      <c r="G59" s="14"/>
      <c r="H59" s="14"/>
      <c r="I59" s="14"/>
      <c r="J59" s="14"/>
      <c r="K59" s="14"/>
      <c r="L59" s="14"/>
      <c r="M59" s="14"/>
      <c r="N59" s="14"/>
      <c r="O59" s="24"/>
      <c r="P59" s="37"/>
    </row>
    <row r="60" spans="1:16" ht="14.25" x14ac:dyDescent="0.3">
      <c r="D60" s="37"/>
      <c r="E60" s="5" t="s">
        <v>40</v>
      </c>
      <c r="F60" s="6"/>
      <c r="G60" s="13"/>
      <c r="H60" s="13"/>
      <c r="I60" s="13"/>
      <c r="J60" s="13"/>
      <c r="K60" s="13"/>
      <c r="L60" s="13"/>
      <c r="M60" s="13"/>
      <c r="N60" s="13"/>
      <c r="O60" s="15"/>
      <c r="P60" s="37"/>
    </row>
    <row r="61" spans="1:16" ht="14.25" x14ac:dyDescent="0.3">
      <c r="D61" s="37"/>
      <c r="E61" s="4" t="s">
        <v>41</v>
      </c>
      <c r="F61" s="2"/>
      <c r="G61" s="14"/>
      <c r="H61" s="14"/>
      <c r="I61" s="14"/>
      <c r="J61" s="14"/>
      <c r="K61" s="14"/>
      <c r="L61" s="14"/>
      <c r="M61" s="14"/>
      <c r="N61" s="14"/>
      <c r="O61" s="24"/>
      <c r="P61" s="37"/>
    </row>
    <row r="62" spans="1:16" ht="14.25" x14ac:dyDescent="0.3">
      <c r="D62" s="37"/>
      <c r="E62" s="5" t="s">
        <v>42</v>
      </c>
      <c r="F62" s="6"/>
      <c r="G62" s="13"/>
      <c r="H62" s="13"/>
      <c r="I62" s="13"/>
      <c r="J62" s="13"/>
      <c r="K62" s="13"/>
      <c r="L62" s="13"/>
      <c r="M62" s="13"/>
      <c r="N62" s="13"/>
      <c r="O62" s="15"/>
      <c r="P62" s="37"/>
    </row>
    <row r="63" spans="1:16" ht="15" customHeight="1" x14ac:dyDescent="0.3">
      <c r="D63" s="37"/>
      <c r="E63" s="4" t="s">
        <v>43</v>
      </c>
      <c r="F63" s="2"/>
      <c r="G63" s="14"/>
      <c r="H63" s="14"/>
      <c r="I63" s="14"/>
      <c r="J63" s="14"/>
      <c r="K63" s="14"/>
      <c r="L63" s="14"/>
      <c r="M63" s="14"/>
      <c r="N63" s="14"/>
      <c r="O63" s="24"/>
      <c r="P63" s="37"/>
    </row>
    <row r="64" spans="1:16" ht="15" customHeight="1" x14ac:dyDescent="0.3">
      <c r="D64" s="37"/>
      <c r="E64" s="7" t="s">
        <v>44</v>
      </c>
      <c r="F64" s="8"/>
      <c r="G64" s="15"/>
      <c r="H64" s="15"/>
      <c r="I64" s="15"/>
      <c r="J64" s="15"/>
      <c r="K64" s="15"/>
      <c r="L64" s="15"/>
      <c r="M64" s="15"/>
      <c r="N64" s="15"/>
      <c r="O64" s="15"/>
      <c r="P64" s="37"/>
    </row>
    <row r="65" spans="1:16" ht="15" customHeight="1" thickBot="1" x14ac:dyDescent="0.35">
      <c r="D65" s="42"/>
      <c r="E65" s="48" t="s">
        <v>45</v>
      </c>
      <c r="F65" s="45">
        <f t="shared" ref="F65:O65" si="5">SUM(F58:F64)</f>
        <v>0</v>
      </c>
      <c r="G65" s="46">
        <f t="shared" si="5"/>
        <v>0</v>
      </c>
      <c r="H65" s="46">
        <f t="shared" si="5"/>
        <v>0</v>
      </c>
      <c r="I65" s="46">
        <f t="shared" si="5"/>
        <v>0</v>
      </c>
      <c r="J65" s="46">
        <f t="shared" si="5"/>
        <v>0</v>
      </c>
      <c r="K65" s="46">
        <f t="shared" si="5"/>
        <v>0</v>
      </c>
      <c r="L65" s="46">
        <f t="shared" si="5"/>
        <v>0</v>
      </c>
      <c r="M65" s="46">
        <f t="shared" si="5"/>
        <v>0</v>
      </c>
      <c r="N65" s="46">
        <f t="shared" si="5"/>
        <v>0</v>
      </c>
      <c r="O65" s="47">
        <f t="shared" si="5"/>
        <v>0</v>
      </c>
      <c r="P65" s="37"/>
    </row>
    <row r="66" spans="1:16" ht="21.95" customHeight="1" x14ac:dyDescent="0.3">
      <c r="A66" s="58" t="s">
        <v>18</v>
      </c>
      <c r="D66" s="42"/>
      <c r="E66" s="10" t="str">
        <f ca="1">TEXT(DATEVALUE(Birželis[[#Headers],[Birželis]]&amp;" "&amp;YEAR(TODAY())),"mmm.")&amp;" iš viso: Įprastos valandos"</f>
        <v>birž. iš viso: Įprastos valandos</v>
      </c>
      <c r="F66" s="54">
        <f>SUM(Birželis[1 savaitė],Birželis[2 savaitė],Birželis[3 savaitė],Birželis[4 savaitė],Birželis[5 savaitė])</f>
        <v>0</v>
      </c>
      <c r="G66" s="77" t="str">
        <f ca="1">TEXT(DATEVALUE(Birželis[[#Headers],[Birželis]]&amp;" "&amp;YEAR(TODAY())),"mmm.")&amp;" iš viso: Viršvalandžiai"</f>
        <v>birž. iš viso: Viršvalandžiai</v>
      </c>
      <c r="H66" s="77"/>
      <c r="I66" s="55">
        <f>SUM(Birželis[Viršvalandžiai],Birželis[[Viršvalandžiai  ]],Birželis[[Viršvalandžiai   ]],Birželis[[Viršvalandžiai    ]],Birželis[[Viršvalandžiai     ]])</f>
        <v>0</v>
      </c>
      <c r="J66" s="16"/>
      <c r="K66" s="16"/>
      <c r="L66" s="16"/>
      <c r="M66" s="16"/>
      <c r="N66" s="16"/>
      <c r="O66" s="20"/>
      <c r="P66" s="37"/>
    </row>
    <row r="67" spans="1:16" ht="42" customHeight="1" x14ac:dyDescent="0.4">
      <c r="A67" s="58" t="s">
        <v>19</v>
      </c>
      <c r="D67" s="42"/>
      <c r="E67" s="85" t="s">
        <v>52</v>
      </c>
      <c r="F67" s="85"/>
      <c r="G67" s="85"/>
      <c r="H67" s="85"/>
      <c r="I67" s="85"/>
      <c r="J67" s="85"/>
      <c r="K67" s="85"/>
      <c r="L67" s="85"/>
      <c r="M67" s="85"/>
      <c r="N67" s="85"/>
      <c r="O67" s="85"/>
      <c r="P67" s="37"/>
    </row>
    <row r="68" spans="1:16" ht="30" customHeight="1" thickBot="1" x14ac:dyDescent="0.25">
      <c r="A68" s="58" t="s">
        <v>79</v>
      </c>
      <c r="D68" s="37"/>
      <c r="E68" s="49" t="s">
        <v>53</v>
      </c>
      <c r="F68" s="1" t="s">
        <v>60</v>
      </c>
      <c r="G68" s="12" t="s">
        <v>61</v>
      </c>
      <c r="H68" s="12" t="s">
        <v>62</v>
      </c>
      <c r="I68" s="12" t="s">
        <v>64</v>
      </c>
      <c r="J68" s="12" t="s">
        <v>65</v>
      </c>
      <c r="K68" s="12" t="s">
        <v>63</v>
      </c>
      <c r="L68" s="12" t="s">
        <v>67</v>
      </c>
      <c r="M68" s="12" t="s">
        <v>66</v>
      </c>
      <c r="N68" s="12" t="s">
        <v>69</v>
      </c>
      <c r="O68" s="23" t="s">
        <v>70</v>
      </c>
      <c r="P68" s="37"/>
    </row>
    <row r="69" spans="1:16" ht="14.25" customHeight="1" x14ac:dyDescent="0.3">
      <c r="D69" s="37"/>
      <c r="E69" s="5" t="s">
        <v>38</v>
      </c>
      <c r="F69" s="6"/>
      <c r="G69" s="13"/>
      <c r="H69" s="13"/>
      <c r="I69" s="13"/>
      <c r="J69" s="13"/>
      <c r="K69" s="13"/>
      <c r="L69" s="13"/>
      <c r="M69" s="13"/>
      <c r="N69" s="13"/>
      <c r="O69" s="15"/>
      <c r="P69" s="37"/>
    </row>
    <row r="70" spans="1:16" ht="14.25" customHeight="1" x14ac:dyDescent="0.3">
      <c r="D70" s="37"/>
      <c r="E70" s="4" t="s">
        <v>39</v>
      </c>
      <c r="F70" s="2"/>
      <c r="G70" s="14"/>
      <c r="H70" s="14"/>
      <c r="I70" s="14"/>
      <c r="J70" s="14"/>
      <c r="K70" s="14"/>
      <c r="L70" s="14"/>
      <c r="M70" s="14"/>
      <c r="N70" s="14"/>
      <c r="O70" s="24"/>
      <c r="P70" s="37"/>
    </row>
    <row r="71" spans="1:16" ht="14.25" customHeight="1" x14ac:dyDescent="0.3">
      <c r="D71" s="37"/>
      <c r="E71" s="5" t="s">
        <v>40</v>
      </c>
      <c r="F71" s="6"/>
      <c r="G71" s="13"/>
      <c r="H71" s="13"/>
      <c r="I71" s="13"/>
      <c r="J71" s="13"/>
      <c r="K71" s="13"/>
      <c r="L71" s="13"/>
      <c r="M71" s="13"/>
      <c r="N71" s="13"/>
      <c r="O71" s="15"/>
      <c r="P71" s="37"/>
    </row>
    <row r="72" spans="1:16" ht="14.25" customHeight="1" x14ac:dyDescent="0.3">
      <c r="D72" s="37"/>
      <c r="E72" s="4" t="s">
        <v>41</v>
      </c>
      <c r="F72" s="2"/>
      <c r="G72" s="14"/>
      <c r="H72" s="14"/>
      <c r="I72" s="14"/>
      <c r="J72" s="14"/>
      <c r="K72" s="14"/>
      <c r="L72" s="14"/>
      <c r="M72" s="14"/>
      <c r="N72" s="14"/>
      <c r="O72" s="24"/>
      <c r="P72" s="37"/>
    </row>
    <row r="73" spans="1:16" ht="14.25" customHeight="1" x14ac:dyDescent="0.3">
      <c r="D73" s="37"/>
      <c r="E73" s="5" t="s">
        <v>42</v>
      </c>
      <c r="F73" s="6"/>
      <c r="G73" s="13"/>
      <c r="H73" s="13"/>
      <c r="I73" s="13"/>
      <c r="J73" s="13"/>
      <c r="K73" s="13"/>
      <c r="L73" s="13"/>
      <c r="M73" s="13"/>
      <c r="N73" s="13"/>
      <c r="O73" s="15"/>
      <c r="P73" s="37"/>
    </row>
    <row r="74" spans="1:16" ht="14.25" customHeight="1" x14ac:dyDescent="0.3">
      <c r="D74" s="37"/>
      <c r="E74" s="4" t="s">
        <v>43</v>
      </c>
      <c r="F74" s="2"/>
      <c r="G74" s="14"/>
      <c r="H74" s="14"/>
      <c r="I74" s="14"/>
      <c r="J74" s="14"/>
      <c r="K74" s="14"/>
      <c r="L74" s="14"/>
      <c r="M74" s="14"/>
      <c r="N74" s="14"/>
      <c r="O74" s="24"/>
      <c r="P74" s="37"/>
    </row>
    <row r="75" spans="1:16" ht="14.25" customHeight="1" x14ac:dyDescent="0.3">
      <c r="D75" s="37"/>
      <c r="E75" s="7" t="s">
        <v>44</v>
      </c>
      <c r="F75" s="8"/>
      <c r="G75" s="15"/>
      <c r="H75" s="15"/>
      <c r="I75" s="15"/>
      <c r="J75" s="15"/>
      <c r="K75" s="15"/>
      <c r="L75" s="15"/>
      <c r="M75" s="15"/>
      <c r="N75" s="15"/>
      <c r="O75" s="15"/>
      <c r="P75" s="37"/>
    </row>
    <row r="76" spans="1:16" ht="15" thickBot="1" x14ac:dyDescent="0.35">
      <c r="D76" s="42"/>
      <c r="E76" s="48" t="s">
        <v>45</v>
      </c>
      <c r="F76" s="45">
        <f t="shared" ref="F76:O76" si="6">SUM(F69:F75)</f>
        <v>0</v>
      </c>
      <c r="G76" s="46">
        <f t="shared" si="6"/>
        <v>0</v>
      </c>
      <c r="H76" s="46">
        <f t="shared" si="6"/>
        <v>0</v>
      </c>
      <c r="I76" s="46">
        <f t="shared" si="6"/>
        <v>0</v>
      </c>
      <c r="J76" s="46">
        <f t="shared" si="6"/>
        <v>0</v>
      </c>
      <c r="K76" s="46">
        <f t="shared" si="6"/>
        <v>0</v>
      </c>
      <c r="L76" s="46">
        <f t="shared" si="6"/>
        <v>0</v>
      </c>
      <c r="M76" s="46">
        <f t="shared" si="6"/>
        <v>0</v>
      </c>
      <c r="N76" s="46">
        <f t="shared" si="6"/>
        <v>0</v>
      </c>
      <c r="O76" s="47">
        <f t="shared" si="6"/>
        <v>0</v>
      </c>
      <c r="P76" s="37"/>
    </row>
    <row r="77" spans="1:16" ht="21.95" customHeight="1" x14ac:dyDescent="0.3">
      <c r="A77" s="58" t="s">
        <v>20</v>
      </c>
      <c r="D77" s="42"/>
      <c r="E77" s="10" t="str">
        <f ca="1">TEXT(DATEVALUE(Liepa[[#Headers],[Liepa]]&amp;" "&amp;YEAR(TODAY())),"mmm.")&amp;" iš viso: Įprastos valandos"</f>
        <v>liep. iš viso: Įprastos valandos</v>
      </c>
      <c r="F77" s="54">
        <f>SUM(Liepa[1 savaitė],Liepa[2 savaitė],Liepa[3 savaitė],Liepa[4 savaitė],Liepa[5 savaitė])</f>
        <v>0</v>
      </c>
      <c r="G77" s="77" t="str">
        <f ca="1">TEXT(DATEVALUE(Liepa[[#Headers],[Liepa]]&amp;" "&amp;YEAR(TODAY())),"mmm.")&amp;" iš viso: Viršvalandžiai"</f>
        <v>liep. iš viso: Viršvalandžiai</v>
      </c>
      <c r="H77" s="77"/>
      <c r="I77" s="55">
        <f>SUM(Liepa[Viršvalandžiai],Liepa[[Viršvalandžiai ]],Liepa[[Viršvalandžiai  ]],Liepa[[Viršvalandžiai   ]],Liepa[[Viršvalandžiai     ]])</f>
        <v>0</v>
      </c>
      <c r="J77" s="16"/>
      <c r="K77" s="16"/>
      <c r="L77" s="16"/>
      <c r="M77" s="16"/>
      <c r="N77" s="16"/>
      <c r="O77" s="20"/>
      <c r="P77" s="37"/>
    </row>
    <row r="78" spans="1:16" x14ac:dyDescent="0.2">
      <c r="D78" s="37"/>
      <c r="E78" s="37"/>
      <c r="F78" s="37"/>
      <c r="G78" s="70"/>
      <c r="H78" s="70"/>
      <c r="I78" s="70"/>
      <c r="J78" s="70"/>
      <c r="K78" s="70"/>
      <c r="L78" s="70"/>
      <c r="M78" s="70"/>
      <c r="N78" s="70"/>
      <c r="O78" s="70"/>
      <c r="P78" s="37"/>
    </row>
    <row r="79" spans="1:16" s="67" customFormat="1" ht="30" customHeight="1" thickBot="1" x14ac:dyDescent="0.25">
      <c r="A79" s="64" t="s">
        <v>80</v>
      </c>
      <c r="B79" s="65"/>
      <c r="C79" s="65"/>
      <c r="D79" s="66"/>
      <c r="E79" s="49" t="s">
        <v>54</v>
      </c>
      <c r="F79" s="12" t="s">
        <v>60</v>
      </c>
      <c r="G79" s="12" t="s">
        <v>61</v>
      </c>
      <c r="H79" s="12" t="s">
        <v>62</v>
      </c>
      <c r="I79" s="12" t="s">
        <v>64</v>
      </c>
      <c r="J79" s="12" t="s">
        <v>65</v>
      </c>
      <c r="K79" s="12" t="s">
        <v>66</v>
      </c>
      <c r="L79" s="12" t="s">
        <v>67</v>
      </c>
      <c r="M79" s="12" t="s">
        <v>63</v>
      </c>
      <c r="N79" s="12" t="s">
        <v>69</v>
      </c>
      <c r="O79" s="23" t="s">
        <v>68</v>
      </c>
      <c r="P79" s="66"/>
    </row>
    <row r="80" spans="1:16" ht="14.25" customHeight="1" x14ac:dyDescent="0.3">
      <c r="D80" s="37"/>
      <c r="E80" s="5" t="s">
        <v>38</v>
      </c>
      <c r="F80" s="6"/>
      <c r="G80" s="13"/>
      <c r="H80" s="13"/>
      <c r="I80" s="13"/>
      <c r="J80" s="13"/>
      <c r="K80" s="13"/>
      <c r="L80" s="13"/>
      <c r="M80" s="13"/>
      <c r="N80" s="13"/>
      <c r="O80" s="15"/>
      <c r="P80" s="37"/>
    </row>
    <row r="81" spans="1:16" ht="14.25" customHeight="1" x14ac:dyDescent="0.3">
      <c r="D81" s="37"/>
      <c r="E81" s="4" t="s">
        <v>39</v>
      </c>
      <c r="F81" s="2"/>
      <c r="G81" s="14"/>
      <c r="H81" s="14"/>
      <c r="I81" s="14"/>
      <c r="J81" s="14"/>
      <c r="K81" s="14"/>
      <c r="L81" s="14"/>
      <c r="M81" s="14"/>
      <c r="N81" s="14"/>
      <c r="O81" s="24"/>
      <c r="P81" s="37"/>
    </row>
    <row r="82" spans="1:16" ht="14.25" customHeight="1" x14ac:dyDescent="0.3">
      <c r="D82" s="37"/>
      <c r="E82" s="5" t="s">
        <v>40</v>
      </c>
      <c r="F82" s="6"/>
      <c r="G82" s="13"/>
      <c r="H82" s="13"/>
      <c r="I82" s="13"/>
      <c r="J82" s="13"/>
      <c r="K82" s="13"/>
      <c r="L82" s="13"/>
      <c r="M82" s="13"/>
      <c r="N82" s="13"/>
      <c r="O82" s="15"/>
      <c r="P82" s="37"/>
    </row>
    <row r="83" spans="1:16" ht="14.25" customHeight="1" x14ac:dyDescent="0.3">
      <c r="D83" s="37"/>
      <c r="E83" s="4" t="s">
        <v>41</v>
      </c>
      <c r="F83" s="2"/>
      <c r="G83" s="14"/>
      <c r="H83" s="14"/>
      <c r="I83" s="14"/>
      <c r="J83" s="14"/>
      <c r="K83" s="14"/>
      <c r="L83" s="14"/>
      <c r="M83" s="14"/>
      <c r="N83" s="14"/>
      <c r="O83" s="24"/>
      <c r="P83" s="37"/>
    </row>
    <row r="84" spans="1:16" ht="14.25" customHeight="1" x14ac:dyDescent="0.3">
      <c r="D84" s="37"/>
      <c r="E84" s="5" t="s">
        <v>42</v>
      </c>
      <c r="F84" s="6"/>
      <c r="G84" s="13"/>
      <c r="H84" s="13"/>
      <c r="I84" s="13"/>
      <c r="J84" s="13"/>
      <c r="K84" s="13"/>
      <c r="L84" s="13"/>
      <c r="M84" s="13"/>
      <c r="N84" s="13"/>
      <c r="O84" s="15"/>
      <c r="P84" s="37"/>
    </row>
    <row r="85" spans="1:16" ht="14.25" customHeight="1" x14ac:dyDescent="0.3">
      <c r="D85" s="37"/>
      <c r="E85" s="4" t="s">
        <v>43</v>
      </c>
      <c r="F85" s="2"/>
      <c r="G85" s="14"/>
      <c r="H85" s="14"/>
      <c r="I85" s="14"/>
      <c r="J85" s="14"/>
      <c r="K85" s="14"/>
      <c r="L85" s="14"/>
      <c r="M85" s="14"/>
      <c r="N85" s="14"/>
      <c r="O85" s="24"/>
      <c r="P85" s="37"/>
    </row>
    <row r="86" spans="1:16" ht="14.25" customHeight="1" thickBot="1" x14ac:dyDescent="0.35">
      <c r="D86" s="37"/>
      <c r="E86" s="7" t="s">
        <v>44</v>
      </c>
      <c r="F86" s="8"/>
      <c r="G86" s="15"/>
      <c r="H86" s="15"/>
      <c r="I86" s="15"/>
      <c r="J86" s="15"/>
      <c r="K86" s="15"/>
      <c r="L86" s="15"/>
      <c r="M86" s="15"/>
      <c r="N86" s="15"/>
      <c r="O86" s="15"/>
      <c r="P86" s="37"/>
    </row>
    <row r="87" spans="1:16" ht="15" thickBot="1" x14ac:dyDescent="0.35">
      <c r="D87" s="37"/>
      <c r="E87" s="62" t="s">
        <v>45</v>
      </c>
      <c r="F87" s="2">
        <f>SUBTOTAL(109,Rugpjūtis[1 savaitė])</f>
        <v>0</v>
      </c>
      <c r="G87" s="2">
        <f>SUBTOTAL(109,Rugpjūtis[Viršvalandžiai])</f>
        <v>0</v>
      </c>
      <c r="H87" s="2">
        <f>SUBTOTAL(109,Rugpjūtis[2 savaitė])</f>
        <v>0</v>
      </c>
      <c r="I87" s="2">
        <f>SUBTOTAL(109,Rugpjūtis[[Viršvalandžiai ]])</f>
        <v>0</v>
      </c>
      <c r="J87" s="2">
        <f>SUBTOTAL(109,Rugpjūtis[3 savaitė])</f>
        <v>0</v>
      </c>
      <c r="K87" s="2">
        <f>SUBTOTAL(109,Rugpjūtis[[Viršvalandžiai   ]])</f>
        <v>0</v>
      </c>
      <c r="L87" s="2">
        <f>SUBTOTAL(109,Rugpjūtis[4 savaitė])</f>
        <v>0</v>
      </c>
      <c r="M87" s="2">
        <f>SUBTOTAL(109,Rugpjūtis[[Viršvalandžiai  ]])</f>
        <v>0</v>
      </c>
      <c r="N87" s="2">
        <f>SUBTOTAL(109,Rugpjūtis[5 savaitė])</f>
        <v>0</v>
      </c>
      <c r="O87" s="2">
        <f>SUBTOTAL(109,Rugpjūtis[[Viršvalandžiai    ]])</f>
        <v>0</v>
      </c>
      <c r="P87" s="37"/>
    </row>
    <row r="88" spans="1:16" ht="21.95" customHeight="1" x14ac:dyDescent="0.3">
      <c r="A88" s="58" t="s">
        <v>21</v>
      </c>
      <c r="D88" s="42"/>
      <c r="E88" s="10" t="str">
        <f ca="1">TEXT(DATEVALUE(Rugpjūtis[[#Headers],[Rugpjūtis]]&amp;" "&amp;YEAR(TODAY())),"mmm.")&amp;" iš viso: Įprastos valandos"</f>
        <v>rugp. iš viso: Įprastos valandos</v>
      </c>
      <c r="F88" s="87">
        <f>SUM(Rugpjūtis[1 savaitė],Rugpjūtis[2 savaitė],Rugpjūtis[3 savaitė],Rugpjūtis[4 savaitė],Rugpjūtis[5 savaitė])</f>
        <v>0</v>
      </c>
      <c r="G88" s="77" t="str">
        <f ca="1">TEXT(DATEVALUE(Rugpjūtis[[#Headers],[Rugpjūtis]]&amp;" "&amp;YEAR(TODAY())),"mmm.")&amp;" iš viso: Viršvalandžiai"</f>
        <v>rugp. iš viso: Viršvalandžiai</v>
      </c>
      <c r="H88" s="77"/>
      <c r="I88" s="88">
        <f>SUM(Rugpjūtis[Viršvalandžiai],Rugpjūtis[[Viršvalandžiai ]],Rugpjūtis[[Viršvalandžiai   ]],Rugpjūtis[[Viršvalandžiai  ]],Rugpjūtis[[Viršvalandžiai    ]])</f>
        <v>0</v>
      </c>
      <c r="J88" s="16"/>
      <c r="K88" s="16"/>
      <c r="L88" s="16"/>
      <c r="M88" s="16"/>
      <c r="N88" s="16"/>
      <c r="O88" s="20"/>
      <c r="P88" s="37"/>
    </row>
    <row r="89" spans="1:16" x14ac:dyDescent="0.2">
      <c r="D89" s="37"/>
      <c r="E89" s="37"/>
      <c r="F89" s="37"/>
      <c r="G89" s="70"/>
      <c r="H89" s="70"/>
      <c r="I89" s="70"/>
      <c r="J89" s="70"/>
      <c r="K89" s="70"/>
      <c r="L89" s="70"/>
      <c r="M89" s="70"/>
      <c r="N89" s="70"/>
      <c r="O89" s="70"/>
      <c r="P89" s="37"/>
    </row>
    <row r="90" spans="1:16" s="67" customFormat="1" ht="30" customHeight="1" thickBot="1" x14ac:dyDescent="0.25">
      <c r="A90" s="64" t="s">
        <v>81</v>
      </c>
      <c r="B90" s="65"/>
      <c r="C90" s="65"/>
      <c r="D90" s="66"/>
      <c r="E90" s="49" t="s">
        <v>55</v>
      </c>
      <c r="F90" s="12" t="s">
        <v>60</v>
      </c>
      <c r="G90" s="12" t="s">
        <v>61</v>
      </c>
      <c r="H90" s="12" t="s">
        <v>62</v>
      </c>
      <c r="I90" s="12" t="s">
        <v>64</v>
      </c>
      <c r="J90" s="12" t="s">
        <v>65</v>
      </c>
      <c r="K90" s="12" t="s">
        <v>63</v>
      </c>
      <c r="L90" s="12" t="s">
        <v>67</v>
      </c>
      <c r="M90" s="12" t="s">
        <v>66</v>
      </c>
      <c r="N90" s="12" t="s">
        <v>69</v>
      </c>
      <c r="O90" s="23" t="s">
        <v>68</v>
      </c>
      <c r="P90" s="66"/>
    </row>
    <row r="91" spans="1:16" ht="14.25" customHeight="1" x14ac:dyDescent="0.3">
      <c r="D91" s="37"/>
      <c r="E91" s="5" t="s">
        <v>38</v>
      </c>
      <c r="F91" s="6"/>
      <c r="G91" s="13"/>
      <c r="H91" s="13"/>
      <c r="I91" s="13"/>
      <c r="J91" s="13"/>
      <c r="K91" s="13"/>
      <c r="L91" s="13"/>
      <c r="M91" s="13"/>
      <c r="N91" s="13"/>
      <c r="O91" s="15"/>
      <c r="P91" s="37"/>
    </row>
    <row r="92" spans="1:16" ht="14.25" customHeight="1" x14ac:dyDescent="0.3">
      <c r="D92" s="37"/>
      <c r="E92" s="4" t="s">
        <v>39</v>
      </c>
      <c r="F92" s="2"/>
      <c r="G92" s="14"/>
      <c r="H92" s="14"/>
      <c r="I92" s="14"/>
      <c r="J92" s="14"/>
      <c r="K92" s="14"/>
      <c r="L92" s="14"/>
      <c r="M92" s="14"/>
      <c r="N92" s="14"/>
      <c r="O92" s="24"/>
      <c r="P92" s="37"/>
    </row>
    <row r="93" spans="1:16" ht="14.25" customHeight="1" x14ac:dyDescent="0.3">
      <c r="D93" s="37"/>
      <c r="E93" s="5" t="s">
        <v>40</v>
      </c>
      <c r="F93" s="6"/>
      <c r="G93" s="13"/>
      <c r="H93" s="13"/>
      <c r="I93" s="13"/>
      <c r="J93" s="13"/>
      <c r="K93" s="13"/>
      <c r="L93" s="13"/>
      <c r="M93" s="13"/>
      <c r="N93" s="13"/>
      <c r="O93" s="15"/>
      <c r="P93" s="37"/>
    </row>
    <row r="94" spans="1:16" ht="14.25" customHeight="1" x14ac:dyDescent="0.3">
      <c r="D94" s="37"/>
      <c r="E94" s="4" t="s">
        <v>41</v>
      </c>
      <c r="F94" s="2"/>
      <c r="G94" s="14"/>
      <c r="H94" s="14"/>
      <c r="I94" s="14"/>
      <c r="J94" s="14"/>
      <c r="K94" s="14"/>
      <c r="L94" s="14"/>
      <c r="M94" s="14"/>
      <c r="N94" s="14"/>
      <c r="O94" s="24"/>
      <c r="P94" s="37"/>
    </row>
    <row r="95" spans="1:16" ht="14.25" customHeight="1" x14ac:dyDescent="0.3">
      <c r="D95" s="37"/>
      <c r="E95" s="5" t="s">
        <v>42</v>
      </c>
      <c r="F95" s="6"/>
      <c r="G95" s="13"/>
      <c r="H95" s="13"/>
      <c r="I95" s="13"/>
      <c r="J95" s="13"/>
      <c r="K95" s="13"/>
      <c r="L95" s="13"/>
      <c r="M95" s="13"/>
      <c r="N95" s="13"/>
      <c r="O95" s="15"/>
      <c r="P95" s="37"/>
    </row>
    <row r="96" spans="1:16" ht="14.25" customHeight="1" x14ac:dyDescent="0.3">
      <c r="D96" s="37"/>
      <c r="E96" s="4" t="s">
        <v>43</v>
      </c>
      <c r="F96" s="2"/>
      <c r="G96" s="14"/>
      <c r="H96" s="14"/>
      <c r="I96" s="14"/>
      <c r="J96" s="14"/>
      <c r="K96" s="14"/>
      <c r="L96" s="14"/>
      <c r="M96" s="14"/>
      <c r="N96" s="14"/>
      <c r="O96" s="24"/>
      <c r="P96" s="37"/>
    </row>
    <row r="97" spans="1:16" ht="14.25" customHeight="1" thickBot="1" x14ac:dyDescent="0.35">
      <c r="D97" s="37"/>
      <c r="E97" s="7" t="s">
        <v>44</v>
      </c>
      <c r="F97" s="8"/>
      <c r="G97" s="15"/>
      <c r="H97" s="15"/>
      <c r="I97" s="15"/>
      <c r="J97" s="15"/>
      <c r="K97" s="15"/>
      <c r="L97" s="15"/>
      <c r="M97" s="15"/>
      <c r="N97" s="15"/>
      <c r="O97" s="15"/>
      <c r="P97" s="37"/>
    </row>
    <row r="98" spans="1:16" ht="15" thickBot="1" x14ac:dyDescent="0.35">
      <c r="D98" s="37"/>
      <c r="E98" s="62" t="s">
        <v>45</v>
      </c>
      <c r="F98" s="2">
        <f>SUBTOTAL(109,Rugsėjis[1 savaitė])</f>
        <v>0</v>
      </c>
      <c r="G98" s="2">
        <f>SUBTOTAL(109,Rugsėjis[Viršvalandžiai])</f>
        <v>0</v>
      </c>
      <c r="H98" s="2">
        <f>SUBTOTAL(109,Rugsėjis[2 savaitė])</f>
        <v>0</v>
      </c>
      <c r="I98" s="2">
        <f>SUBTOTAL(109,Rugsėjis[[Viršvalandžiai ]])</f>
        <v>0</v>
      </c>
      <c r="J98" s="2">
        <f>SUBTOTAL(109,Rugsėjis[3 savaitė])</f>
        <v>0</v>
      </c>
      <c r="K98" s="2">
        <f>SUBTOTAL(109,Rugsėjis[[Viršvalandžiai  ]])</f>
        <v>0</v>
      </c>
      <c r="L98" s="2">
        <f>SUBTOTAL(109,Rugsėjis[4 savaitė])</f>
        <v>0</v>
      </c>
      <c r="M98" s="2">
        <f>SUBTOTAL(109,Rugsėjis[[Viršvalandžiai   ]])</f>
        <v>0</v>
      </c>
      <c r="N98" s="2">
        <f>SUBTOTAL(109,Rugsėjis[5 savaitė])</f>
        <v>0</v>
      </c>
      <c r="O98" s="2">
        <f>SUBTOTAL(109,Rugsėjis[[Viršvalandžiai    ]])</f>
        <v>0</v>
      </c>
      <c r="P98" s="37"/>
    </row>
    <row r="99" spans="1:16" ht="21.95" customHeight="1" x14ac:dyDescent="0.3">
      <c r="A99" s="58" t="s">
        <v>22</v>
      </c>
      <c r="D99" s="42"/>
      <c r="E99" s="10" t="str">
        <f ca="1">TEXT(DATEVALUE(Rugsėjis[[#Headers],[Rugsėjis]]&amp;" "&amp;YEAR(TODAY())),"mmm.")&amp;" iš viso: Įprastos valandos"</f>
        <v>rugs. iš viso: Įprastos valandos</v>
      </c>
      <c r="F99" s="87">
        <f>SUM(Rugsėjis[1 savaitė],Rugsėjis[2 savaitė],Rugsėjis[3 savaitė],Rugsėjis[4 savaitė],Rugsėjis[5 savaitė])</f>
        <v>0</v>
      </c>
      <c r="G99" s="77" t="str">
        <f ca="1">TEXT(DATEVALUE(Rugsėjis[[#Headers],[Rugsėjis]]&amp;" "&amp;YEAR(TODAY())),"mmm.")&amp;" iš viso: Viršvalandžiai"</f>
        <v>rugs. iš viso: Viršvalandžiai</v>
      </c>
      <c r="H99" s="77"/>
      <c r="I99" s="88">
        <f>SUM(Rugsėjis[Viršvalandžiai],Rugsėjis[[Viršvalandžiai ]],Rugsėjis[[Viršvalandžiai  ]],Rugsėjis[[Viršvalandžiai   ]],Rugsėjis[[Viršvalandžiai    ]])</f>
        <v>0</v>
      </c>
      <c r="J99" s="16"/>
      <c r="K99" s="16"/>
      <c r="L99" s="16"/>
      <c r="M99" s="16"/>
      <c r="N99" s="16"/>
      <c r="O99" s="20"/>
      <c r="P99" s="37"/>
    </row>
    <row r="100" spans="1:16" ht="42" customHeight="1" thickBot="1" x14ac:dyDescent="0.25">
      <c r="A100" s="58" t="s">
        <v>23</v>
      </c>
      <c r="D100" s="37"/>
      <c r="E100" s="82" t="s">
        <v>56</v>
      </c>
      <c r="F100" s="83"/>
      <c r="G100" s="83"/>
      <c r="H100" s="83"/>
      <c r="I100" s="83"/>
      <c r="J100" s="83"/>
      <c r="K100" s="83"/>
      <c r="L100" s="83"/>
      <c r="M100" s="83"/>
      <c r="N100" s="83"/>
      <c r="O100" s="84"/>
      <c r="P100" s="37"/>
    </row>
    <row r="101" spans="1:16" ht="30" customHeight="1" thickTop="1" thickBot="1" x14ac:dyDescent="0.25">
      <c r="A101" s="58" t="s">
        <v>82</v>
      </c>
      <c r="D101" s="37"/>
      <c r="E101" s="49" t="s">
        <v>57</v>
      </c>
      <c r="F101" s="1" t="s">
        <v>60</v>
      </c>
      <c r="G101" s="12" t="s">
        <v>61</v>
      </c>
      <c r="H101" s="12" t="s">
        <v>62</v>
      </c>
      <c r="I101" s="12" t="s">
        <v>64</v>
      </c>
      <c r="J101" s="12" t="s">
        <v>65</v>
      </c>
      <c r="K101" s="12" t="s">
        <v>63</v>
      </c>
      <c r="L101" s="12" t="s">
        <v>67</v>
      </c>
      <c r="M101" s="12" t="s">
        <v>66</v>
      </c>
      <c r="N101" s="12" t="s">
        <v>69</v>
      </c>
      <c r="O101" s="23" t="s">
        <v>68</v>
      </c>
      <c r="P101" s="37"/>
    </row>
    <row r="102" spans="1:16" ht="14.25" customHeight="1" x14ac:dyDescent="0.3">
      <c r="D102" s="37"/>
      <c r="E102" s="5" t="s">
        <v>38</v>
      </c>
      <c r="F102" s="6"/>
      <c r="G102" s="13"/>
      <c r="H102" s="13"/>
      <c r="I102" s="13"/>
      <c r="J102" s="13"/>
      <c r="K102" s="13"/>
      <c r="L102" s="13"/>
      <c r="M102" s="13"/>
      <c r="N102" s="13"/>
      <c r="O102" s="15"/>
      <c r="P102" s="37"/>
    </row>
    <row r="103" spans="1:16" ht="14.25" customHeight="1" x14ac:dyDescent="0.3">
      <c r="D103" s="37"/>
      <c r="E103" s="4" t="s">
        <v>39</v>
      </c>
      <c r="F103" s="2"/>
      <c r="G103" s="14"/>
      <c r="H103" s="14"/>
      <c r="I103" s="14"/>
      <c r="J103" s="14"/>
      <c r="K103" s="14"/>
      <c r="L103" s="14"/>
      <c r="M103" s="14"/>
      <c r="N103" s="14"/>
      <c r="O103" s="24"/>
      <c r="P103" s="37"/>
    </row>
    <row r="104" spans="1:16" ht="14.25" customHeight="1" x14ac:dyDescent="0.3">
      <c r="D104" s="37"/>
      <c r="E104" s="5" t="s">
        <v>40</v>
      </c>
      <c r="F104" s="6"/>
      <c r="G104" s="13"/>
      <c r="H104" s="13"/>
      <c r="I104" s="13"/>
      <c r="J104" s="13"/>
      <c r="K104" s="13"/>
      <c r="L104" s="13"/>
      <c r="M104" s="13"/>
      <c r="N104" s="13"/>
      <c r="O104" s="15"/>
      <c r="P104" s="37"/>
    </row>
    <row r="105" spans="1:16" ht="14.25" customHeight="1" x14ac:dyDescent="0.3">
      <c r="D105" s="37"/>
      <c r="E105" s="4" t="s">
        <v>41</v>
      </c>
      <c r="F105" s="2"/>
      <c r="G105" s="14"/>
      <c r="H105" s="14"/>
      <c r="I105" s="14"/>
      <c r="J105" s="14"/>
      <c r="K105" s="14"/>
      <c r="L105" s="14"/>
      <c r="M105" s="14"/>
      <c r="N105" s="14"/>
      <c r="O105" s="24"/>
      <c r="P105" s="37"/>
    </row>
    <row r="106" spans="1:16" ht="14.25" customHeight="1" x14ac:dyDescent="0.3">
      <c r="D106" s="37"/>
      <c r="E106" s="5" t="s">
        <v>42</v>
      </c>
      <c r="F106" s="6"/>
      <c r="G106" s="13"/>
      <c r="H106" s="13"/>
      <c r="I106" s="13"/>
      <c r="J106" s="13"/>
      <c r="K106" s="13"/>
      <c r="L106" s="13"/>
      <c r="M106" s="13"/>
      <c r="N106" s="13"/>
      <c r="O106" s="15"/>
      <c r="P106" s="37"/>
    </row>
    <row r="107" spans="1:16" ht="14.25" customHeight="1" x14ac:dyDescent="0.3">
      <c r="D107" s="37"/>
      <c r="E107" s="4" t="s">
        <v>43</v>
      </c>
      <c r="F107" s="2"/>
      <c r="G107" s="14"/>
      <c r="H107" s="14"/>
      <c r="I107" s="14"/>
      <c r="J107" s="14"/>
      <c r="K107" s="14"/>
      <c r="L107" s="14"/>
      <c r="M107" s="14"/>
      <c r="N107" s="14"/>
      <c r="O107" s="24"/>
      <c r="P107" s="37"/>
    </row>
    <row r="108" spans="1:16" ht="14.25" customHeight="1" thickBot="1" x14ac:dyDescent="0.35">
      <c r="D108" s="37"/>
      <c r="E108" s="7" t="s">
        <v>44</v>
      </c>
      <c r="F108" s="8"/>
      <c r="G108" s="15"/>
      <c r="H108" s="15"/>
      <c r="I108" s="15"/>
      <c r="J108" s="15"/>
      <c r="K108" s="15"/>
      <c r="L108" s="15"/>
      <c r="M108" s="15"/>
      <c r="N108" s="15"/>
      <c r="O108" s="15"/>
      <c r="P108" s="37"/>
    </row>
    <row r="109" spans="1:16" ht="15" thickBot="1" x14ac:dyDescent="0.35">
      <c r="D109" s="37"/>
      <c r="E109" s="62" t="s">
        <v>45</v>
      </c>
      <c r="F109" s="2">
        <f>SUBTOTAL(109,Spalis[1 savaitė])</f>
        <v>0</v>
      </c>
      <c r="G109" s="2">
        <f>SUBTOTAL(109,Spalis[Viršvalandžiai])</f>
        <v>0</v>
      </c>
      <c r="H109" s="2">
        <f>SUBTOTAL(109,Spalis[2 savaitė])</f>
        <v>0</v>
      </c>
      <c r="I109" s="2">
        <f>SUBTOTAL(109,Spalis[[Viršvalandžiai ]])</f>
        <v>0</v>
      </c>
      <c r="J109" s="2">
        <f>SUBTOTAL(109,Spalis[3 savaitė])</f>
        <v>0</v>
      </c>
      <c r="K109" s="2">
        <f>SUBTOTAL(109,Spalis[[Viršvalandžiai  ]])</f>
        <v>0</v>
      </c>
      <c r="L109" s="2">
        <f>SUBTOTAL(109,Spalis[4 savaitė])</f>
        <v>0</v>
      </c>
      <c r="M109" s="2">
        <f>SUBTOTAL(109,Spalis[[Viršvalandžiai   ]])</f>
        <v>0</v>
      </c>
      <c r="N109" s="2">
        <f>SUBTOTAL(109,Spalis[5 savaitė])</f>
        <v>0</v>
      </c>
      <c r="O109" s="2">
        <f>SUBTOTAL(109,Spalis[[Viršvalandžiai    ]])</f>
        <v>0</v>
      </c>
      <c r="P109" s="37"/>
    </row>
    <row r="110" spans="1:16" ht="21.95" customHeight="1" x14ac:dyDescent="0.3">
      <c r="A110" s="58" t="s">
        <v>24</v>
      </c>
      <c r="D110" s="42"/>
      <c r="E110" s="10" t="str">
        <f ca="1">TEXT(DATEVALUE(Spalis[[#Headers],[Spalis]]&amp;" "&amp;YEAR(TODAY())),"mmm.")&amp;" iš viso: Įprastos valandos"</f>
        <v>spal. iš viso: Įprastos valandos</v>
      </c>
      <c r="F110" s="87">
        <f>SUM(Spalis[1 savaitė],Spalis[2 savaitė],Spalis[3 savaitė],Spalis[4 savaitė],Spalis[5 savaitė])</f>
        <v>0</v>
      </c>
      <c r="G110" s="77" t="str">
        <f ca="1">TEXT(DATEVALUE(Spalis[[#Headers],[Spalis]]&amp;" "&amp;YEAR(TODAY())),"mmm.")&amp;" iš viso: Viršvalandžiai"</f>
        <v>spal. iš viso: Viršvalandžiai</v>
      </c>
      <c r="H110" s="77"/>
      <c r="I110" s="88">
        <f>SUM(Spalis[Viršvalandžiai],Spalis[[Viršvalandžiai ]],Spalis[[Viršvalandžiai  ]],Spalis[[Viršvalandžiai   ]],Spalis[[Viršvalandžiai    ]])</f>
        <v>0</v>
      </c>
      <c r="J110" s="16"/>
      <c r="K110" s="16"/>
      <c r="L110" s="16"/>
      <c r="M110" s="16"/>
      <c r="N110" s="16"/>
      <c r="O110" s="20"/>
      <c r="P110" s="37"/>
    </row>
    <row r="111" spans="1:16" x14ac:dyDescent="0.2">
      <c r="D111" s="37"/>
      <c r="E111" s="37"/>
      <c r="F111" s="37"/>
      <c r="G111" s="70"/>
      <c r="H111" s="70"/>
      <c r="I111" s="70"/>
      <c r="J111" s="70"/>
      <c r="K111" s="70"/>
      <c r="L111" s="70"/>
      <c r="M111" s="70"/>
      <c r="N111" s="70"/>
      <c r="O111" s="70"/>
      <c r="P111" s="37"/>
    </row>
    <row r="112" spans="1:16" s="67" customFormat="1" ht="30" customHeight="1" thickBot="1" x14ac:dyDescent="0.25">
      <c r="A112" s="64" t="s">
        <v>25</v>
      </c>
      <c r="B112" s="65"/>
      <c r="C112" s="65"/>
      <c r="D112" s="66"/>
      <c r="E112" s="49" t="s">
        <v>58</v>
      </c>
      <c r="F112" s="12" t="s">
        <v>60</v>
      </c>
      <c r="G112" s="12" t="s">
        <v>61</v>
      </c>
      <c r="H112" s="12" t="s">
        <v>62</v>
      </c>
      <c r="I112" s="12" t="s">
        <v>64</v>
      </c>
      <c r="J112" s="12" t="s">
        <v>65</v>
      </c>
      <c r="K112" s="12" t="s">
        <v>63</v>
      </c>
      <c r="L112" s="12" t="s">
        <v>67</v>
      </c>
      <c r="M112" s="12" t="s">
        <v>68</v>
      </c>
      <c r="N112" s="12" t="s">
        <v>69</v>
      </c>
      <c r="O112" s="23" t="s">
        <v>70</v>
      </c>
      <c r="P112" s="66"/>
    </row>
    <row r="113" spans="1:16" ht="14.25" customHeight="1" x14ac:dyDescent="0.3">
      <c r="D113" s="37"/>
      <c r="E113" s="5" t="s">
        <v>38</v>
      </c>
      <c r="F113" s="6"/>
      <c r="G113" s="13"/>
      <c r="H113" s="13"/>
      <c r="I113" s="13"/>
      <c r="J113" s="13"/>
      <c r="K113" s="13"/>
      <c r="L113" s="13"/>
      <c r="M113" s="13"/>
      <c r="N113" s="13"/>
      <c r="O113" s="15"/>
      <c r="P113" s="37"/>
    </row>
    <row r="114" spans="1:16" ht="14.25" customHeight="1" x14ac:dyDescent="0.3">
      <c r="D114" s="37"/>
      <c r="E114" s="4" t="s">
        <v>39</v>
      </c>
      <c r="F114" s="2"/>
      <c r="G114" s="14"/>
      <c r="H114" s="14"/>
      <c r="I114" s="14"/>
      <c r="J114" s="14"/>
      <c r="K114" s="14"/>
      <c r="L114" s="14"/>
      <c r="M114" s="14"/>
      <c r="N114" s="14"/>
      <c r="O114" s="24"/>
      <c r="P114" s="37"/>
    </row>
    <row r="115" spans="1:16" ht="14.25" customHeight="1" x14ac:dyDescent="0.3">
      <c r="D115" s="37"/>
      <c r="E115" s="5" t="s">
        <v>40</v>
      </c>
      <c r="F115" s="6"/>
      <c r="G115" s="13"/>
      <c r="H115" s="13"/>
      <c r="I115" s="13"/>
      <c r="J115" s="13"/>
      <c r="K115" s="13"/>
      <c r="L115" s="13"/>
      <c r="M115" s="13"/>
      <c r="N115" s="13"/>
      <c r="O115" s="15"/>
      <c r="P115" s="37"/>
    </row>
    <row r="116" spans="1:16" ht="14.25" customHeight="1" x14ac:dyDescent="0.3">
      <c r="D116" s="37"/>
      <c r="E116" s="4" t="s">
        <v>41</v>
      </c>
      <c r="F116" s="11"/>
      <c r="G116" s="17"/>
      <c r="H116" s="17"/>
      <c r="I116" s="17"/>
      <c r="J116" s="17"/>
      <c r="K116" s="17"/>
      <c r="L116" s="17"/>
      <c r="M116" s="17"/>
      <c r="N116" s="17"/>
      <c r="O116" s="63"/>
      <c r="P116" s="37"/>
    </row>
    <row r="117" spans="1:16" ht="14.25" customHeight="1" x14ac:dyDescent="0.3">
      <c r="D117" s="37"/>
      <c r="E117" s="5" t="s">
        <v>42</v>
      </c>
      <c r="F117" s="6"/>
      <c r="G117" s="13"/>
      <c r="H117" s="13"/>
      <c r="I117" s="13"/>
      <c r="J117" s="13"/>
      <c r="K117" s="13"/>
      <c r="L117" s="13"/>
      <c r="M117" s="13"/>
      <c r="N117" s="13"/>
      <c r="O117" s="15"/>
      <c r="P117" s="37"/>
    </row>
    <row r="118" spans="1:16" ht="14.25" customHeight="1" x14ac:dyDescent="0.3">
      <c r="D118" s="37"/>
      <c r="E118" s="4" t="s">
        <v>43</v>
      </c>
      <c r="F118" s="11"/>
      <c r="G118" s="17"/>
      <c r="H118" s="17"/>
      <c r="I118" s="17"/>
      <c r="J118" s="17"/>
      <c r="K118" s="17"/>
      <c r="L118" s="17"/>
      <c r="M118" s="17"/>
      <c r="N118" s="17"/>
      <c r="O118" s="63"/>
      <c r="P118" s="37"/>
    </row>
    <row r="119" spans="1:16" ht="14.25" customHeight="1" thickBot="1" x14ac:dyDescent="0.35">
      <c r="D119" s="37"/>
      <c r="E119" s="7" t="s">
        <v>44</v>
      </c>
      <c r="F119" s="8"/>
      <c r="G119" s="15"/>
      <c r="H119" s="15"/>
      <c r="I119" s="15"/>
      <c r="J119" s="15"/>
      <c r="K119" s="15"/>
      <c r="L119" s="15"/>
      <c r="M119" s="15"/>
      <c r="N119" s="15"/>
      <c r="O119" s="15"/>
      <c r="P119" s="37"/>
    </row>
    <row r="120" spans="1:16" ht="15" thickBot="1" x14ac:dyDescent="0.35">
      <c r="D120" s="37"/>
      <c r="E120" s="62" t="s">
        <v>45</v>
      </c>
      <c r="F120" s="2">
        <f>SUBTOTAL(109,Lapkritis[1 savaitė])</f>
        <v>0</v>
      </c>
      <c r="G120" s="2">
        <f>SUBTOTAL(109,Lapkritis[Viršvalandžiai])</f>
        <v>0</v>
      </c>
      <c r="H120" s="2">
        <f>SUBTOTAL(109,Lapkritis[2 savaitė])</f>
        <v>0</v>
      </c>
      <c r="I120" s="2">
        <f>SUBTOTAL(109,Lapkritis[[Viršvalandžiai ]])</f>
        <v>0</v>
      </c>
      <c r="J120" s="2">
        <f>SUBTOTAL(109,Lapkritis[3 savaitė])</f>
        <v>0</v>
      </c>
      <c r="K120" s="2">
        <f>SUBTOTAL(109,Lapkritis[[Viršvalandžiai  ]])</f>
        <v>0</v>
      </c>
      <c r="L120" s="2">
        <f>SUBTOTAL(109,Lapkritis[4 savaitė])</f>
        <v>0</v>
      </c>
      <c r="M120" s="2">
        <f>SUBTOTAL(109,Lapkritis[[Viršvalandžiai    ]])</f>
        <v>0</v>
      </c>
      <c r="N120" s="2">
        <f>SUBTOTAL(109,Lapkritis[5 savaitė])</f>
        <v>0</v>
      </c>
      <c r="O120" s="2">
        <f>SUBTOTAL(109,Lapkritis[[Viršvalandžiai     ]])</f>
        <v>0</v>
      </c>
      <c r="P120" s="37"/>
    </row>
    <row r="121" spans="1:16" ht="21.95" customHeight="1" x14ac:dyDescent="0.3">
      <c r="A121" s="58" t="s">
        <v>26</v>
      </c>
      <c r="D121" s="42"/>
      <c r="E121" s="10" t="str">
        <f ca="1">TEXT(DATEVALUE(Lapkritis[[#Headers],[Lapkritis]]&amp;" "&amp;YEAR(TODAY())),"mmm.")&amp;" iš viso: Įprastos valandos"</f>
        <v>lapkr. iš viso: Įprastos valandos</v>
      </c>
      <c r="F121" s="87">
        <f>SUM(Lapkritis[1 savaitė],Lapkritis[2 savaitė],Lapkritis[3 savaitė],Lapkritis[4 savaitė],Lapkritis[5 savaitė])</f>
        <v>0</v>
      </c>
      <c r="G121" s="77" t="str">
        <f ca="1">TEXT(DATEVALUE(Lapkritis[[#Headers],[Lapkritis]]&amp;" "&amp;YEAR(TODAY())),"mmm.")&amp;" iš viso: Viršvalandžiai"</f>
        <v>lapkr. iš viso: Viršvalandžiai</v>
      </c>
      <c r="H121" s="77"/>
      <c r="I121" s="88">
        <f>SUM(Lapkritis[Viršvalandžiai],Lapkritis[[Viršvalandžiai ]],Lapkritis[[Viršvalandžiai  ]],Lapkritis[[Viršvalandžiai    ]],Lapkritis[[Viršvalandžiai     ]])</f>
        <v>0</v>
      </c>
      <c r="J121" s="16"/>
      <c r="K121" s="16"/>
      <c r="L121" s="16"/>
      <c r="M121" s="16"/>
      <c r="N121" s="16"/>
      <c r="O121" s="20"/>
      <c r="P121" s="37"/>
    </row>
    <row r="122" spans="1:16" x14ac:dyDescent="0.2">
      <c r="D122" s="37"/>
      <c r="E122" s="37"/>
      <c r="F122" s="37"/>
      <c r="G122" s="70"/>
      <c r="H122" s="70"/>
      <c r="I122" s="70"/>
      <c r="J122" s="70"/>
      <c r="K122" s="70"/>
      <c r="L122" s="70"/>
      <c r="M122" s="70"/>
      <c r="N122" s="70"/>
      <c r="O122" s="70"/>
      <c r="P122" s="37"/>
    </row>
    <row r="123" spans="1:16" s="67" customFormat="1" ht="30" customHeight="1" thickBot="1" x14ac:dyDescent="0.25">
      <c r="A123" s="64" t="s">
        <v>83</v>
      </c>
      <c r="B123" s="65"/>
      <c r="C123" s="65"/>
      <c r="D123" s="68"/>
      <c r="E123" s="49" t="s">
        <v>59</v>
      </c>
      <c r="F123" s="12" t="s">
        <v>60</v>
      </c>
      <c r="G123" s="12" t="s">
        <v>61</v>
      </c>
      <c r="H123" s="12" t="s">
        <v>62</v>
      </c>
      <c r="I123" s="12" t="s">
        <v>64</v>
      </c>
      <c r="J123" s="12" t="s">
        <v>65</v>
      </c>
      <c r="K123" s="12" t="s">
        <v>63</v>
      </c>
      <c r="L123" s="12" t="s">
        <v>67</v>
      </c>
      <c r="M123" s="12" t="s">
        <v>66</v>
      </c>
      <c r="N123" s="12" t="s">
        <v>69</v>
      </c>
      <c r="O123" s="23" t="s">
        <v>68</v>
      </c>
      <c r="P123" s="66"/>
    </row>
    <row r="124" spans="1:16" ht="14.25" customHeight="1" x14ac:dyDescent="0.3">
      <c r="D124" s="42"/>
      <c r="E124" s="5" t="s">
        <v>38</v>
      </c>
      <c r="F124" s="6"/>
      <c r="G124" s="13"/>
      <c r="H124" s="13"/>
      <c r="I124" s="13"/>
      <c r="J124" s="13"/>
      <c r="K124" s="13"/>
      <c r="L124" s="13"/>
      <c r="M124" s="13"/>
      <c r="N124" s="13"/>
      <c r="O124" s="15"/>
      <c r="P124" s="37"/>
    </row>
    <row r="125" spans="1:16" ht="14.25" customHeight="1" x14ac:dyDescent="0.3">
      <c r="D125" s="42"/>
      <c r="E125" s="4" t="s">
        <v>39</v>
      </c>
      <c r="F125" s="2"/>
      <c r="G125" s="14"/>
      <c r="H125" s="14"/>
      <c r="I125" s="14"/>
      <c r="J125" s="14"/>
      <c r="K125" s="14"/>
      <c r="L125" s="14"/>
      <c r="M125" s="14"/>
      <c r="N125" s="14"/>
      <c r="O125" s="24"/>
      <c r="P125" s="37"/>
    </row>
    <row r="126" spans="1:16" ht="14.25" customHeight="1" x14ac:dyDescent="0.3">
      <c r="D126" s="42"/>
      <c r="E126" s="5" t="s">
        <v>40</v>
      </c>
      <c r="F126" s="6"/>
      <c r="G126" s="13"/>
      <c r="H126" s="13"/>
      <c r="I126" s="13"/>
      <c r="J126" s="13"/>
      <c r="K126" s="13"/>
      <c r="L126" s="13"/>
      <c r="M126" s="13"/>
      <c r="N126" s="13"/>
      <c r="O126" s="15"/>
      <c r="P126" s="37"/>
    </row>
    <row r="127" spans="1:16" ht="14.25" customHeight="1" x14ac:dyDescent="0.3">
      <c r="E127" s="4" t="s">
        <v>41</v>
      </c>
      <c r="F127" s="2"/>
      <c r="G127" s="14"/>
      <c r="H127" s="14"/>
      <c r="I127" s="14"/>
      <c r="J127" s="14"/>
      <c r="K127" s="14"/>
      <c r="L127" s="14"/>
      <c r="M127" s="14"/>
      <c r="N127" s="14"/>
      <c r="O127" s="24"/>
    </row>
    <row r="128" spans="1:16" ht="14.25" customHeight="1" x14ac:dyDescent="0.3">
      <c r="E128" s="5" t="s">
        <v>42</v>
      </c>
      <c r="F128" s="6"/>
      <c r="G128" s="13"/>
      <c r="H128" s="13"/>
      <c r="I128" s="13"/>
      <c r="J128" s="13"/>
      <c r="K128" s="13"/>
      <c r="L128" s="13"/>
      <c r="M128" s="13"/>
      <c r="N128" s="13"/>
      <c r="O128" s="15"/>
    </row>
    <row r="129" spans="1:15" ht="14.25" customHeight="1" x14ac:dyDescent="0.3">
      <c r="E129" s="4" t="s">
        <v>43</v>
      </c>
      <c r="F129" s="2"/>
      <c r="G129" s="14"/>
      <c r="H129" s="14"/>
      <c r="I129" s="14"/>
      <c r="J129" s="14"/>
      <c r="K129" s="14"/>
      <c r="L129" s="14"/>
      <c r="M129" s="14"/>
      <c r="N129" s="14"/>
      <c r="O129" s="24"/>
    </row>
    <row r="130" spans="1:15" ht="14.25" customHeight="1" thickBot="1" x14ac:dyDescent="0.35">
      <c r="E130" s="7" t="s">
        <v>44</v>
      </c>
      <c r="F130" s="8"/>
      <c r="G130" s="15"/>
      <c r="H130" s="15"/>
      <c r="I130" s="15"/>
      <c r="J130" s="15"/>
      <c r="K130" s="15"/>
      <c r="L130" s="15"/>
      <c r="M130" s="15"/>
      <c r="N130" s="15"/>
      <c r="O130" s="15"/>
    </row>
    <row r="131" spans="1:15" ht="15" thickBot="1" x14ac:dyDescent="0.35">
      <c r="E131" s="62" t="s">
        <v>45</v>
      </c>
      <c r="F131" s="2">
        <f>SUBTOTAL(109,Gruodis[1 savaitė])</f>
        <v>0</v>
      </c>
      <c r="G131" s="2">
        <f>SUBTOTAL(109,Gruodis[Viršvalandžiai])</f>
        <v>0</v>
      </c>
      <c r="H131" s="2">
        <f>SUBTOTAL(109,Gruodis[2 savaitė])</f>
        <v>0</v>
      </c>
      <c r="I131" s="2">
        <f>SUBTOTAL(109,Gruodis[[Viršvalandžiai ]])</f>
        <v>0</v>
      </c>
      <c r="J131" s="2">
        <f>SUBTOTAL(109,Gruodis[3 savaitė])</f>
        <v>0</v>
      </c>
      <c r="K131" s="2">
        <f>SUBTOTAL(109,Gruodis[[Viršvalandžiai  ]])</f>
        <v>0</v>
      </c>
      <c r="L131" s="2">
        <f>SUBTOTAL(109,Gruodis[4 savaitė])</f>
        <v>0</v>
      </c>
      <c r="M131" s="2">
        <f>SUBTOTAL(109,Gruodis[[Viršvalandžiai   ]])</f>
        <v>0</v>
      </c>
      <c r="N131" s="2">
        <f>SUBTOTAL(109,Gruodis[5 savaitė])</f>
        <v>0</v>
      </c>
      <c r="O131" s="2">
        <f>SUBTOTAL(109,Gruodis[[Viršvalandžiai    ]])</f>
        <v>0</v>
      </c>
    </row>
    <row r="132" spans="1:15" ht="21.95" customHeight="1" x14ac:dyDescent="0.3">
      <c r="A132" s="58" t="s">
        <v>27</v>
      </c>
      <c r="E132" s="10" t="str">
        <f ca="1">TEXT(DATEVALUE(Gruodis[[#Headers],[Gruodis]]&amp;" "&amp;YEAR(TODAY())),"mmm.")&amp;" iš viso: Įprastos valandos"</f>
        <v>gruod. iš viso: Įprastos valandos</v>
      </c>
      <c r="F132" s="87">
        <f>SUM(Gruodis[1 savaitė],Gruodis[2 savaitė],Gruodis[3 savaitė],Gruodis[4 savaitė],Gruodis[5 savaitė])</f>
        <v>0</v>
      </c>
      <c r="G132" s="77" t="str">
        <f ca="1">TEXT(DATEVALUE(Gruodis[[#Headers],[Gruodis]]&amp;" "&amp;YEAR(TODAY())),"mmm.")&amp;" iš viso: Viršvalandžiai"</f>
        <v>gruod. iš viso: Viršvalandžiai</v>
      </c>
      <c r="H132" s="77"/>
      <c r="I132" s="88">
        <f>SUM(G124:G130,I124:I130,K124:K130,M124:M130,O124:O130)</f>
        <v>0</v>
      </c>
      <c r="J132" s="16"/>
      <c r="K132" s="16"/>
      <c r="L132" s="16"/>
      <c r="M132" s="16"/>
      <c r="N132" s="16"/>
      <c r="O132" s="20"/>
    </row>
    <row r="133" spans="1:15" x14ac:dyDescent="0.2">
      <c r="E133" s="37"/>
      <c r="F133" s="37"/>
      <c r="G133" s="70"/>
      <c r="H133" s="70"/>
      <c r="I133" s="70"/>
      <c r="J133" s="70"/>
      <c r="K133" s="70"/>
      <c r="L133" s="70"/>
      <c r="M133" s="70"/>
      <c r="N133" s="70"/>
      <c r="O133" s="70"/>
    </row>
  </sheetData>
  <mergeCells count="17">
    <mergeCell ref="G132:H132"/>
    <mergeCell ref="G66:H66"/>
    <mergeCell ref="G77:H77"/>
    <mergeCell ref="G88:H88"/>
    <mergeCell ref="G99:H99"/>
    <mergeCell ref="G110:H110"/>
    <mergeCell ref="E100:O100"/>
    <mergeCell ref="E67:O67"/>
    <mergeCell ref="G33:H33"/>
    <mergeCell ref="G44:H44"/>
    <mergeCell ref="B1:C1"/>
    <mergeCell ref="G55:H55"/>
    <mergeCell ref="G121:H121"/>
    <mergeCell ref="E1:O1"/>
    <mergeCell ref="E34:O34"/>
    <mergeCell ref="G11:H11"/>
    <mergeCell ref="G22:H22"/>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C11 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Darbalapiai</vt:lpstr>
      </vt:variant>
      <vt:variant>
        <vt:i4>2</vt:i4>
      </vt:variant>
    </vt:vector>
  </HeadingPairs>
  <TitlesOfParts>
    <vt:vector size="2" baseType="lpstr">
      <vt:lpstr>PRADŽIA</vt:lpstr>
      <vt:lpstr>METŲ TABELIS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2018-09-25T02:31:29Z</dcterms:modified>
</cp:coreProperties>
</file>

<file path=docProps/custom.xml><?xml version="1.0" encoding="utf-8"?>
<Properties xmlns="http://schemas.openxmlformats.org/officeDocument/2006/custom-properties" xmlns:vt="http://schemas.openxmlformats.org/officeDocument/2006/docPropsVTypes"/>
</file>