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A8290813-0B77-4D66-8FC8-CBA012044679}" xr6:coauthVersionLast="31" xr6:coauthVersionMax="34" xr10:uidLastSave="{00000000-0000-0000-0000-000000000000}"/>
  <bookViews>
    <workbookView xWindow="930" yWindow="0" windowWidth="21600" windowHeight="10185" xr2:uid="{00000000-000D-0000-FFFF-FFFF00000000}"/>
  </bookViews>
  <sheets>
    <sheet name="PASKOLOS ANALIZĖ" sheetId="1" r:id="rId1"/>
  </sheets>
  <definedNames>
    <definedName name="DuomenųFiltras_Norma">#N/A</definedName>
    <definedName name="EilutėsAntraštėsSritis1..D6">'PASKOLOS ANALIZĖ'!$B$3:$C$3</definedName>
    <definedName name="EilutėsAntraštėsSritis2..I5">'PASKOLOS ANALIZĖ'!$F$3:$H$3</definedName>
    <definedName name="MėnesinėsĮmokos">'PASKOLOS ANALIZĖ'!$I$3</definedName>
    <definedName name="MokėjimųSuma">'PASKOLOS ANALIZĖ'!$I$4</definedName>
    <definedName name="MokėjimųTerminas">'PASKOLOS ANALIZĖ'!$D$6</definedName>
    <definedName name="PalūkanųNorma">'PASKOLOS ANALIZĖ'!$D$3</definedName>
    <definedName name="PalūkanųSuma">'PASKOLOS ANALIZĖ'!$I$5</definedName>
    <definedName name="PaskolosMetai">'PASKOLOS ANALIZĖ'!$D$4</definedName>
    <definedName name="PaskolosSuma">'PASKOLOS ANALIZĖ'!$D$5</definedName>
    <definedName name="_xlnm.Print_Titles" localSheetId="0">'PASKOLOS ANALIZĖ'!$8:$8</definedName>
    <definedName name="Title">Duomenys[[#Headers],[NORMA]]</definedName>
  </definedNames>
  <calcPr calcId="17902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1" l="1"/>
  <c r="I4" i="1" s="1"/>
  <c r="I5" i="1" s="1"/>
  <c r="B10" i="1" l="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9" i="1"/>
  <c r="E64" i="1" l="1"/>
  <c r="G64" i="1"/>
  <c r="I64" i="1"/>
  <c r="D64" i="1"/>
  <c r="F64" i="1"/>
  <c r="H64" i="1"/>
  <c r="J64" i="1"/>
  <c r="C64" i="1"/>
  <c r="D65" i="1"/>
  <c r="F65" i="1"/>
  <c r="H65" i="1"/>
  <c r="J65" i="1"/>
  <c r="E65" i="1"/>
  <c r="G65" i="1"/>
  <c r="I65" i="1"/>
  <c r="C65" i="1"/>
  <c r="D63" i="1"/>
  <c r="F63" i="1"/>
  <c r="H63" i="1"/>
  <c r="J63" i="1"/>
  <c r="E63" i="1"/>
  <c r="G63" i="1"/>
  <c r="I63" i="1"/>
  <c r="C63" i="1"/>
  <c r="D61" i="1"/>
  <c r="F61" i="1"/>
  <c r="H61" i="1"/>
  <c r="J61" i="1"/>
  <c r="E61" i="1"/>
  <c r="G61" i="1"/>
  <c r="I61" i="1"/>
  <c r="C61" i="1"/>
  <c r="D59" i="1"/>
  <c r="F59" i="1"/>
  <c r="H59" i="1"/>
  <c r="J59" i="1"/>
  <c r="E59" i="1"/>
  <c r="G59" i="1"/>
  <c r="I59" i="1"/>
  <c r="C59" i="1"/>
  <c r="D57" i="1"/>
  <c r="F57" i="1"/>
  <c r="H57" i="1"/>
  <c r="J57" i="1"/>
  <c r="E57" i="1"/>
  <c r="G57" i="1"/>
  <c r="I57" i="1"/>
  <c r="C57" i="1"/>
  <c r="D55" i="1"/>
  <c r="F55" i="1"/>
  <c r="H55" i="1"/>
  <c r="J55" i="1"/>
  <c r="E55" i="1"/>
  <c r="G55" i="1"/>
  <c r="I55" i="1"/>
  <c r="C55" i="1"/>
  <c r="D53" i="1"/>
  <c r="F53" i="1"/>
  <c r="H53" i="1"/>
  <c r="J53" i="1"/>
  <c r="E53" i="1"/>
  <c r="G53" i="1"/>
  <c r="I53" i="1"/>
  <c r="C53" i="1"/>
  <c r="D51" i="1"/>
  <c r="F51" i="1"/>
  <c r="H51" i="1"/>
  <c r="J51" i="1"/>
  <c r="E51" i="1"/>
  <c r="G51" i="1"/>
  <c r="I51" i="1"/>
  <c r="C51" i="1"/>
  <c r="D49" i="1"/>
  <c r="F49" i="1"/>
  <c r="H49" i="1"/>
  <c r="J49" i="1"/>
  <c r="E49" i="1"/>
  <c r="G49" i="1"/>
  <c r="I49" i="1"/>
  <c r="C49" i="1"/>
  <c r="D47" i="1"/>
  <c r="F47" i="1"/>
  <c r="H47" i="1"/>
  <c r="J47" i="1"/>
  <c r="E47" i="1"/>
  <c r="G47" i="1"/>
  <c r="I47" i="1"/>
  <c r="C47" i="1"/>
  <c r="D45" i="1"/>
  <c r="F45" i="1"/>
  <c r="H45" i="1"/>
  <c r="J45" i="1"/>
  <c r="E45" i="1"/>
  <c r="G45" i="1"/>
  <c r="I45" i="1"/>
  <c r="C45" i="1"/>
  <c r="D43" i="1"/>
  <c r="F43" i="1"/>
  <c r="H43" i="1"/>
  <c r="J43" i="1"/>
  <c r="E43" i="1"/>
  <c r="G43" i="1"/>
  <c r="I43" i="1"/>
  <c r="C43" i="1"/>
  <c r="D41" i="1"/>
  <c r="F41" i="1"/>
  <c r="H41" i="1"/>
  <c r="J41" i="1"/>
  <c r="E41" i="1"/>
  <c r="G41" i="1"/>
  <c r="I41" i="1"/>
  <c r="C41" i="1"/>
  <c r="D39" i="1"/>
  <c r="F39" i="1"/>
  <c r="H39" i="1"/>
  <c r="J39" i="1"/>
  <c r="E39" i="1"/>
  <c r="G39" i="1"/>
  <c r="I39" i="1"/>
  <c r="C39" i="1"/>
  <c r="D37" i="1"/>
  <c r="F37" i="1"/>
  <c r="H37" i="1"/>
  <c r="J37" i="1"/>
  <c r="E37" i="1"/>
  <c r="G37" i="1"/>
  <c r="I37" i="1"/>
  <c r="C37" i="1"/>
  <c r="D35" i="1"/>
  <c r="F35" i="1"/>
  <c r="H35" i="1"/>
  <c r="J35" i="1"/>
  <c r="E35" i="1"/>
  <c r="G35" i="1"/>
  <c r="I35" i="1"/>
  <c r="C35" i="1"/>
  <c r="D33" i="1"/>
  <c r="F33" i="1"/>
  <c r="H33" i="1"/>
  <c r="J33" i="1"/>
  <c r="E33" i="1"/>
  <c r="G33" i="1"/>
  <c r="I33" i="1"/>
  <c r="C33" i="1"/>
  <c r="D31" i="1"/>
  <c r="F31" i="1"/>
  <c r="H31" i="1"/>
  <c r="J31" i="1"/>
  <c r="E31" i="1"/>
  <c r="G31" i="1"/>
  <c r="I31" i="1"/>
  <c r="C31" i="1"/>
  <c r="D29" i="1"/>
  <c r="F29" i="1"/>
  <c r="H29" i="1"/>
  <c r="J29" i="1"/>
  <c r="E29" i="1"/>
  <c r="G29" i="1"/>
  <c r="I29" i="1"/>
  <c r="C29" i="1"/>
  <c r="D27" i="1"/>
  <c r="F27" i="1"/>
  <c r="H27" i="1"/>
  <c r="J27" i="1"/>
  <c r="E27" i="1"/>
  <c r="G27" i="1"/>
  <c r="I27" i="1"/>
  <c r="C27" i="1"/>
  <c r="D25" i="1"/>
  <c r="F25" i="1"/>
  <c r="H25" i="1"/>
  <c r="J25" i="1"/>
  <c r="E25" i="1"/>
  <c r="G25" i="1"/>
  <c r="I25" i="1"/>
  <c r="C25" i="1"/>
  <c r="D23" i="1"/>
  <c r="F23" i="1"/>
  <c r="H23" i="1"/>
  <c r="J23" i="1"/>
  <c r="E23" i="1"/>
  <c r="G23" i="1"/>
  <c r="I23" i="1"/>
  <c r="C23" i="1"/>
  <c r="D21" i="1"/>
  <c r="F21" i="1"/>
  <c r="H21" i="1"/>
  <c r="J21" i="1"/>
  <c r="E21" i="1"/>
  <c r="G21" i="1"/>
  <c r="I21" i="1"/>
  <c r="C21" i="1"/>
  <c r="D19" i="1"/>
  <c r="F19" i="1"/>
  <c r="H19" i="1"/>
  <c r="J19" i="1"/>
  <c r="E19" i="1"/>
  <c r="G19" i="1"/>
  <c r="I19" i="1"/>
  <c r="C19" i="1"/>
  <c r="D17" i="1"/>
  <c r="F17" i="1"/>
  <c r="H17" i="1"/>
  <c r="J17" i="1"/>
  <c r="E17" i="1"/>
  <c r="G17" i="1"/>
  <c r="I17" i="1"/>
  <c r="C17" i="1"/>
  <c r="D15" i="1"/>
  <c r="F15" i="1"/>
  <c r="H15" i="1"/>
  <c r="J15" i="1"/>
  <c r="E15" i="1"/>
  <c r="G15" i="1"/>
  <c r="I15" i="1"/>
  <c r="C15" i="1"/>
  <c r="D13" i="1"/>
  <c r="F13" i="1"/>
  <c r="H13" i="1"/>
  <c r="J13" i="1"/>
  <c r="E13" i="1"/>
  <c r="G13" i="1"/>
  <c r="I13" i="1"/>
  <c r="C13" i="1"/>
  <c r="D11" i="1"/>
  <c r="F11" i="1"/>
  <c r="H11" i="1"/>
  <c r="J11" i="1"/>
  <c r="E11" i="1"/>
  <c r="G11" i="1"/>
  <c r="I11" i="1"/>
  <c r="C11" i="1"/>
  <c r="D9" i="1"/>
  <c r="I9" i="1"/>
  <c r="G9" i="1"/>
  <c r="E9" i="1"/>
  <c r="J9" i="1"/>
  <c r="H9" i="1"/>
  <c r="F9" i="1"/>
  <c r="C9" i="1"/>
  <c r="E62" i="1"/>
  <c r="G62" i="1"/>
  <c r="I62" i="1"/>
  <c r="C62" i="1"/>
  <c r="D62" i="1"/>
  <c r="F62" i="1"/>
  <c r="H62" i="1"/>
  <c r="J62" i="1"/>
  <c r="E60" i="1"/>
  <c r="G60" i="1"/>
  <c r="I60" i="1"/>
  <c r="D60" i="1"/>
  <c r="F60" i="1"/>
  <c r="H60" i="1"/>
  <c r="J60" i="1"/>
  <c r="C60" i="1"/>
  <c r="E58" i="1"/>
  <c r="D58" i="1"/>
  <c r="F58" i="1"/>
  <c r="G58" i="1"/>
  <c r="I58" i="1"/>
  <c r="C58" i="1"/>
  <c r="H58" i="1"/>
  <c r="J58" i="1"/>
  <c r="E56" i="1"/>
  <c r="G56" i="1"/>
  <c r="I56" i="1"/>
  <c r="D56" i="1"/>
  <c r="F56" i="1"/>
  <c r="H56" i="1"/>
  <c r="J56" i="1"/>
  <c r="C56" i="1"/>
  <c r="E54" i="1"/>
  <c r="G54" i="1"/>
  <c r="I54" i="1"/>
  <c r="D54" i="1"/>
  <c r="F54" i="1"/>
  <c r="H54" i="1"/>
  <c r="J54" i="1"/>
  <c r="C54" i="1"/>
  <c r="E52" i="1"/>
  <c r="G52" i="1"/>
  <c r="I52" i="1"/>
  <c r="D52" i="1"/>
  <c r="F52" i="1"/>
  <c r="H52" i="1"/>
  <c r="J52" i="1"/>
  <c r="C52" i="1"/>
  <c r="E50" i="1"/>
  <c r="G50" i="1"/>
  <c r="I50" i="1"/>
  <c r="D50" i="1"/>
  <c r="F50" i="1"/>
  <c r="H50" i="1"/>
  <c r="J50" i="1"/>
  <c r="C50" i="1"/>
  <c r="E48" i="1"/>
  <c r="G48" i="1"/>
  <c r="I48" i="1"/>
  <c r="D48" i="1"/>
  <c r="F48" i="1"/>
  <c r="H48" i="1"/>
  <c r="J48" i="1"/>
  <c r="C48" i="1"/>
  <c r="E46" i="1"/>
  <c r="G46" i="1"/>
  <c r="I46" i="1"/>
  <c r="D46" i="1"/>
  <c r="F46" i="1"/>
  <c r="H46" i="1"/>
  <c r="J46" i="1"/>
  <c r="C46" i="1"/>
  <c r="E44" i="1"/>
  <c r="G44" i="1"/>
  <c r="I44" i="1"/>
  <c r="D44" i="1"/>
  <c r="F44" i="1"/>
  <c r="H44" i="1"/>
  <c r="J44" i="1"/>
  <c r="C44" i="1"/>
  <c r="E42" i="1"/>
  <c r="G42" i="1"/>
  <c r="I42" i="1"/>
  <c r="D42" i="1"/>
  <c r="F42" i="1"/>
  <c r="H42" i="1"/>
  <c r="J42" i="1"/>
  <c r="C42" i="1"/>
  <c r="E40" i="1"/>
  <c r="G40" i="1"/>
  <c r="I40" i="1"/>
  <c r="D40" i="1"/>
  <c r="F40" i="1"/>
  <c r="H40" i="1"/>
  <c r="J40" i="1"/>
  <c r="C40" i="1"/>
  <c r="E38" i="1"/>
  <c r="G38" i="1"/>
  <c r="I38" i="1"/>
  <c r="D38" i="1"/>
  <c r="F38" i="1"/>
  <c r="H38" i="1"/>
  <c r="J38" i="1"/>
  <c r="C38" i="1"/>
  <c r="E36" i="1"/>
  <c r="G36" i="1"/>
  <c r="I36" i="1"/>
  <c r="D36" i="1"/>
  <c r="F36" i="1"/>
  <c r="H36" i="1"/>
  <c r="J36" i="1"/>
  <c r="C36" i="1"/>
  <c r="D34" i="1"/>
  <c r="E34" i="1"/>
  <c r="G34" i="1"/>
  <c r="I34" i="1"/>
  <c r="F34" i="1"/>
  <c r="H34" i="1"/>
  <c r="J34" i="1"/>
  <c r="C34" i="1"/>
  <c r="E32" i="1"/>
  <c r="G32" i="1"/>
  <c r="I32" i="1"/>
  <c r="D32" i="1"/>
  <c r="F32" i="1"/>
  <c r="H32" i="1"/>
  <c r="J32" i="1"/>
  <c r="C32" i="1"/>
  <c r="E30" i="1"/>
  <c r="G30" i="1"/>
  <c r="I30" i="1"/>
  <c r="D30" i="1"/>
  <c r="F30" i="1"/>
  <c r="H30" i="1"/>
  <c r="J30" i="1"/>
  <c r="C30" i="1"/>
  <c r="E28" i="1"/>
  <c r="G28" i="1"/>
  <c r="I28" i="1"/>
  <c r="D28" i="1"/>
  <c r="F28" i="1"/>
  <c r="H28" i="1"/>
  <c r="J28" i="1"/>
  <c r="C28" i="1"/>
  <c r="E26" i="1"/>
  <c r="G26" i="1"/>
  <c r="I26" i="1"/>
  <c r="D26" i="1"/>
  <c r="F26" i="1"/>
  <c r="H26" i="1"/>
  <c r="J26" i="1"/>
  <c r="C26" i="1"/>
  <c r="E24" i="1"/>
  <c r="G24" i="1"/>
  <c r="I24" i="1"/>
  <c r="D24" i="1"/>
  <c r="F24" i="1"/>
  <c r="H24" i="1"/>
  <c r="J24" i="1"/>
  <c r="C24" i="1"/>
  <c r="E22" i="1"/>
  <c r="G22" i="1"/>
  <c r="I22" i="1"/>
  <c r="D22" i="1"/>
  <c r="F22" i="1"/>
  <c r="H22" i="1"/>
  <c r="J22" i="1"/>
  <c r="C22" i="1"/>
  <c r="E20" i="1"/>
  <c r="G20" i="1"/>
  <c r="I20" i="1"/>
  <c r="D20" i="1"/>
  <c r="F20" i="1"/>
  <c r="H20" i="1"/>
  <c r="J20" i="1"/>
  <c r="C20" i="1"/>
  <c r="E18" i="1"/>
  <c r="G18" i="1"/>
  <c r="I18" i="1"/>
  <c r="D18" i="1"/>
  <c r="F18" i="1"/>
  <c r="H18" i="1"/>
  <c r="J18" i="1"/>
  <c r="C18" i="1"/>
  <c r="E16" i="1"/>
  <c r="G16" i="1"/>
  <c r="I16" i="1"/>
  <c r="D16" i="1"/>
  <c r="F16" i="1"/>
  <c r="H16" i="1"/>
  <c r="J16" i="1"/>
  <c r="C16" i="1"/>
  <c r="E14" i="1"/>
  <c r="G14" i="1"/>
  <c r="I14" i="1"/>
  <c r="D14" i="1"/>
  <c r="F14" i="1"/>
  <c r="H14" i="1"/>
  <c r="J14" i="1"/>
  <c r="C14" i="1"/>
  <c r="E12" i="1"/>
  <c r="G12" i="1"/>
  <c r="I12" i="1"/>
  <c r="D12" i="1"/>
  <c r="F12" i="1"/>
  <c r="H12" i="1"/>
  <c r="J12" i="1"/>
  <c r="C12" i="1"/>
  <c r="E10" i="1"/>
  <c r="G10" i="1"/>
  <c r="I10" i="1"/>
  <c r="D10" i="1"/>
  <c r="F10" i="1"/>
  <c r="H10" i="1"/>
  <c r="J10" i="1"/>
  <c r="C10" i="1"/>
</calcChain>
</file>

<file path=xl/sharedStrings.xml><?xml version="1.0" encoding="utf-8"?>
<sst xmlns="http://schemas.openxmlformats.org/spreadsheetml/2006/main" count="21" uniqueCount="21">
  <si>
    <t>PASKOLOS ANALIZĖS DARBALAPIS</t>
  </si>
  <si>
    <t>PASKOLOS ANALIZĖ</t>
  </si>
  <si>
    <t>PALŪKANŲ NORMA</t>
  </si>
  <si>
    <t>PASKOLOS METAI</t>
  </si>
  <si>
    <t>PASKOLOS SUMA</t>
  </si>
  <si>
    <t>MOKĖJIMO TERMINAS</t>
  </si>
  <si>
    <t>NORMA</t>
  </si>
  <si>
    <t>METAI</t>
  </si>
  <si>
    <t>3</t>
  </si>
  <si>
    <t>Laikotarpio pabaiga</t>
  </si>
  <si>
    <t>5</t>
  </si>
  <si>
    <t>10</t>
  </si>
  <si>
    <t>MĖNESINĖ ĮMOKA</t>
  </si>
  <si>
    <t>MOKĖJIMO SUMA</t>
  </si>
  <si>
    <t>BENDROJI PALŪKANŲ SUMA</t>
  </si>
  <si>
    <t>12</t>
  </si>
  <si>
    <t>15</t>
  </si>
  <si>
    <t>20</t>
  </si>
  <si>
    <t>25</t>
  </si>
  <si>
    <t>30</t>
  </si>
  <si>
    <t>Normos duomenų filtras, skirtas lentelės duomenims filtruoti pagal normą, yra šiame langelyje.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</si>
</sst>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EUR]\ * #,##0_);_([$EUR]\ * \(#,##0\);_([$EUR]\ * &quot;-&quot;_);_(@_)"/>
    <numFmt numFmtId="165" formatCode="#,##0.00\ [$EUR];[Red]\-#,##0.00\ [$EUR]"/>
  </numFmts>
  <fonts count="30" x14ac:knownFonts="1">
    <font>
      <sz val="11"/>
      <color theme="1" tint="0.24994659260841701"/>
      <name val="Arial"/>
      <family val="2"/>
      <scheme val="minor"/>
    </font>
    <font>
      <sz val="11"/>
      <color theme="1"/>
      <name val="Arial"/>
      <family val="2"/>
      <scheme val="minor"/>
    </font>
    <font>
      <sz val="22"/>
      <color theme="3"/>
      <name val="Georgia"/>
      <family val="2"/>
      <scheme val="major"/>
    </font>
    <font>
      <sz val="11"/>
      <color theme="1" tint="0.24994659260841701"/>
      <name val="Arial"/>
      <family val="2"/>
      <scheme val="minor"/>
    </font>
    <font>
      <sz val="11"/>
      <color theme="1" tint="0.14993743705557422"/>
      <name val="Georgia"/>
      <family val="1"/>
      <scheme val="major"/>
    </font>
    <font>
      <b/>
      <sz val="11"/>
      <color theme="1" tint="0.24994659260841701"/>
      <name val="Arial"/>
      <family val="2"/>
      <scheme val="minor"/>
    </font>
    <font>
      <sz val="11"/>
      <color theme="0"/>
      <name val="Georgia"/>
      <family val="2"/>
      <scheme val="major"/>
    </font>
    <font>
      <sz val="11"/>
      <color theme="1" tint="0.14996795556505021"/>
      <name val="Georgia"/>
      <family val="1"/>
      <scheme val="major"/>
    </font>
    <font>
      <sz val="11"/>
      <color theme="0"/>
      <name val="Arial"/>
      <family val="2"/>
      <scheme val="minor"/>
    </font>
    <font>
      <sz val="11"/>
      <color theme="0"/>
      <name val="Georgia"/>
      <family val="1"/>
      <scheme val="major"/>
    </font>
    <font>
      <sz val="22"/>
      <color theme="3"/>
      <name val="Georgia"/>
      <family val="2"/>
      <scheme val="major"/>
    </font>
    <font>
      <sz val="11"/>
      <color theme="1" tint="0.24994659260841701"/>
      <name val="Arial"/>
      <family val="2"/>
      <scheme val="minor"/>
    </font>
    <font>
      <sz val="11"/>
      <color theme="0"/>
      <name val="Georgia"/>
      <family val="2"/>
      <scheme val="major"/>
    </font>
    <font>
      <sz val="11"/>
      <color theme="0"/>
      <name val="Arial"/>
      <family val="2"/>
      <scheme val="minor"/>
    </font>
    <font>
      <sz val="11"/>
      <color theme="1" tint="0.14996795556505021"/>
      <name val="Georgia"/>
      <family val="1"/>
      <scheme val="major"/>
    </font>
    <font>
      <b/>
      <sz val="11"/>
      <color theme="1" tint="0.24994659260841701"/>
      <name val="Arial"/>
      <family val="2"/>
      <scheme val="minor"/>
    </font>
    <font>
      <sz val="11"/>
      <color theme="1" tint="0.14993743705557422"/>
      <name val="Georgia"/>
      <family val="1"/>
      <scheme val="major"/>
    </font>
    <font>
      <sz val="11"/>
      <color theme="0"/>
      <name val="Georgia"/>
      <family val="1"/>
      <scheme val="major"/>
    </font>
    <font>
      <sz val="11"/>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3">
    <fill>
      <patternFill patternType="none"/>
    </fill>
    <fill>
      <patternFill patternType="gray125"/>
    </fill>
    <fill>
      <patternFill patternType="solid">
        <fgColor theme="4"/>
        <bgColor indexed="64"/>
      </patternFill>
    </fill>
    <fill>
      <patternFill patternType="solid">
        <fgColor theme="4" tint="-0.499984740745262"/>
        <bgColor indexed="64"/>
      </patternFill>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int="0.499984740745262"/>
      </top>
      <bottom/>
      <diagonal/>
    </border>
    <border>
      <left/>
      <right/>
      <top style="thick">
        <color theme="0"/>
      </top>
      <bottom style="thick">
        <color theme="4"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0" fontId="6" fillId="3" borderId="2"/>
    <xf numFmtId="0" fontId="7" fillId="0" borderId="0"/>
    <xf numFmtId="0" fontId="4" fillId="0" borderId="0">
      <alignment horizontal="right"/>
    </xf>
    <xf numFmtId="165" fontId="1" fillId="0" borderId="0" applyFont="0" applyFill="0" applyBorder="0" applyAlignment="0" applyProtection="0"/>
    <xf numFmtId="0" fontId="5" fillId="2" borderId="0" applyNumberFormat="0" applyBorder="0" applyProtection="0">
      <alignment horizontal="right"/>
    </xf>
    <xf numFmtId="1" fontId="3" fillId="0" borderId="0" applyFont="0" applyFill="0" applyBorder="0" applyProtection="0"/>
    <xf numFmtId="3" fontId="3" fillId="0" borderId="0" applyFont="0" applyFill="0" applyBorder="0" applyAlignment="0" applyProtection="0"/>
    <xf numFmtId="164" fontId="3" fillId="0" borderId="0" applyFont="0" applyFill="0" applyBorder="0" applyAlignment="0" applyProtection="0"/>
    <xf numFmtId="10" fontId="3" fillId="0" borderId="0" applyFont="0" applyFill="0" applyBorder="0" applyAlignment="0" applyProtection="0"/>
    <xf numFmtId="0" fontId="2" fillId="0" borderId="0">
      <alignment vertical="center"/>
    </xf>
    <xf numFmtId="0" fontId="8" fillId="0" borderId="0">
      <alignment wrapText="1"/>
    </xf>
    <xf numFmtId="0" fontId="9" fillId="3" borderId="0" applyNumberFormat="0" applyBorder="0" applyProtection="0">
      <alignment horizontal="center"/>
    </xf>
    <xf numFmtId="0" fontId="8" fillId="4" borderId="0" applyNumberFormat="0" applyBorder="0" applyProtection="0">
      <alignment horizontal="center"/>
    </xf>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3" applyNumberFormat="0" applyAlignment="0" applyProtection="0"/>
    <xf numFmtId="0" fontId="23" fillId="9" borderId="4" applyNumberFormat="0" applyAlignment="0" applyProtection="0"/>
    <xf numFmtId="0" fontId="24" fillId="9" borderId="3" applyNumberFormat="0" applyAlignment="0" applyProtection="0"/>
    <xf numFmtId="0" fontId="25" fillId="0" borderId="5" applyNumberFormat="0" applyFill="0" applyAlignment="0" applyProtection="0"/>
    <xf numFmtId="0" fontId="26" fillId="10" borderId="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7"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10" fillId="0" borderId="0" xfId="10" applyFont="1">
      <alignment vertical="center"/>
    </xf>
    <xf numFmtId="0" fontId="11" fillId="0" borderId="0" xfId="0" applyFont="1"/>
    <xf numFmtId="0" fontId="13" fillId="4" borderId="0" xfId="13" applyFont="1">
      <alignment horizontal="center"/>
    </xf>
    <xf numFmtId="10" fontId="11" fillId="0" borderId="0" xfId="9" applyFont="1"/>
    <xf numFmtId="165" fontId="11" fillId="0" borderId="0" xfId="4" applyFont="1"/>
    <xf numFmtId="0" fontId="18" fillId="0" borderId="0" xfId="0" applyFont="1"/>
    <xf numFmtId="0" fontId="16" fillId="0" borderId="0" xfId="3" applyFont="1">
      <alignment horizontal="right"/>
    </xf>
    <xf numFmtId="165" fontId="15" fillId="2" borderId="0" xfId="4" applyFont="1" applyFill="1" applyAlignment="1"/>
    <xf numFmtId="0" fontId="13" fillId="0" borderId="0" xfId="11" applyFont="1">
      <alignment wrapText="1"/>
    </xf>
    <xf numFmtId="165" fontId="15" fillId="2" borderId="1" xfId="4" applyFont="1" applyFill="1" applyBorder="1" applyAlignment="1"/>
    <xf numFmtId="0" fontId="17" fillId="3" borderId="2" xfId="12" applyFont="1" applyBorder="1">
      <alignment horizontal="center"/>
    </xf>
    <xf numFmtId="0" fontId="15" fillId="2" borderId="0" xfId="5" applyFont="1">
      <alignment horizontal="right"/>
    </xf>
    <xf numFmtId="3" fontId="15" fillId="2" borderId="0" xfId="7" applyNumberFormat="1" applyFont="1" applyFill="1" applyAlignment="1"/>
    <xf numFmtId="10" fontId="15" fillId="2" borderId="1" xfId="9" applyFont="1" applyFill="1" applyBorder="1" applyAlignment="1"/>
    <xf numFmtId="0" fontId="14" fillId="0" borderId="0" xfId="2" applyFont="1"/>
    <xf numFmtId="0" fontId="12" fillId="3" borderId="2" xfId="1" applyFont="1"/>
  </cellXfs>
  <cellStyles count="47">
    <cellStyle name="20% - Accent1" xfId="25"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6"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13"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12"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4" builtinId="4" customBuiltin="1"/>
    <cellStyle name="Currency [0]" xfId="8" builtinId="7" customBuiltin="1"/>
    <cellStyle name="Explanatory Text" xfId="23" builtinId="53" customBuiltin="1"/>
    <cellStyle name="Good" xfId="14"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9" builtinId="5" customBuiltin="1"/>
    <cellStyle name="Title" xfId="10" builtinId="15" customBuiltin="1"/>
    <cellStyle name="Total" xfId="24" builtinId="25" customBuiltin="1"/>
    <cellStyle name="Warning Text" xfId="22" builtinId="11" customBuiltin="1"/>
  </cellStyles>
  <dxfs count="10">
    <dxf>
      <fill>
        <patternFill>
          <bgColor theme="9" tint="0.59996337778862885"/>
        </patternFill>
      </fill>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Loan analysis worksheet" defaultPivotStyle="PivotStyleLight16">
    <tableStyle name="Loan analysis worksheet" pivot="0" count="7" xr9:uid="{00000000-0011-0000-FFFF-FFFF00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 name="Loan analysis worksheet slicer" pivot="0" table="0" count="10" xr9:uid="{00000000-0011-0000-FFFF-FFFF01000000}">
      <tableStyleElement type="wholeTable" dxfId="2"/>
      <tableStyleElement type="headerRow" dxfId="1"/>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Loan analysis workshe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11</xdr:col>
      <xdr:colOff>28574</xdr:colOff>
      <xdr:row>1</xdr:row>
      <xdr:rowOff>9525</xdr:rowOff>
    </xdr:from>
    <xdr:to>
      <xdr:col>11</xdr:col>
      <xdr:colOff>5591175</xdr:colOff>
      <xdr:row>13</xdr:row>
      <xdr:rowOff>171450</xdr:rowOff>
    </xdr:to>
    <mc:AlternateContent xmlns:mc="http://schemas.openxmlformats.org/markup-compatibility/2006" xmlns:sle15="http://schemas.microsoft.com/office/drawing/2012/slicer">
      <mc:Choice Requires="sle15">
        <xdr:graphicFrame macro="">
          <xdr:nvGraphicFramePr>
            <xdr:cNvPr id="6" name="Norma" descr="Rate slicer to filter table data based on Rates">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Norma"/>
            </a:graphicData>
          </a:graphic>
        </xdr:graphicFrame>
      </mc:Choice>
      <mc:Fallback xmlns="">
        <xdr:sp macro="" textlink="">
          <xdr:nvSpPr>
            <xdr:cNvPr id="0" name=""/>
            <xdr:cNvSpPr>
              <a:spLocks noTextEdit="1"/>
            </xdr:cNvSpPr>
          </xdr:nvSpPr>
          <xdr:spPr>
            <a:xfrm>
              <a:off x="8401049" y="638175"/>
              <a:ext cx="5562601" cy="2524125"/>
            </a:xfrm>
            <a:prstGeom prst="rect">
              <a:avLst/>
            </a:prstGeom>
            <a:solidFill>
              <a:prstClr val="white"/>
            </a:solidFill>
            <a:ln w="1">
              <a:solidFill>
                <a:prstClr val="green"/>
              </a:solidFill>
            </a:ln>
          </xdr:spPr>
          <xdr:txBody>
            <a:bodyPr vertOverflow="clip" horzOverflow="clip" rtlCol="false"/>
            <a:lstStyle/>
            <a:p>
              <a:pPr rtl="false"/>
              <a:r>
                <a:rPr lang="lt" sz="1100"/>
                <a:t>Ši figūra nurodo lentelės duomenų filtrą. Lentelių duomenų filtrus palaiko „Excel“ arba naujesnė versija.
Jei figūra modifikuota naudojant ankstesnę „Excel“ versiją arba jei darbaknygė įrašyta „Excel 2007“ ar senesne versija, duomenų filtro naudoti negalima.</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Norma" xr10:uid="{00000000-0013-0000-FFFF-FFFF01000000}" sourceName="NORMA">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orma" xr10:uid="{00000000-0014-0000-FFFF-FFFF01000000}" cache="DuomenųFiltras_Norma" caption="NORMA" columnCount="8" style="Loan analysis worksheet slic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uomenys" displayName="Duomenys" ref="B8:J65" totalsRowShown="0">
  <autoFilter ref="B8:J6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NORMA">
      <calculatedColumnFormula>IFERROR(MAX((ROW()-ROW(Duomenys[[#Headers],[NORMA]]))*0.0025+0.0175,0.0025), "")</calculatedColumnFormula>
    </tableColumn>
    <tableColumn id="2" xr3:uid="{00000000-0010-0000-0000-000002000000}" name="3">
      <calculatedColumnFormula>IFERROR(PMT(INDEX(Duomenys[],ROW()-ROW(Duomenys[[#Headers],[3]]),1)/12,Duomenys[[#Headers],[3]]*12,-PaskolosSuma,0,IF(MokėjimųTerminas="Laikotarpio pabaiga",0,1)), "")</calculatedColumnFormula>
    </tableColumn>
    <tableColumn id="3" xr3:uid="{00000000-0010-0000-0000-000003000000}" name="5">
      <calculatedColumnFormula>IFERROR(PMT(INDEX(Duomenys[],ROW()-ROW(Duomenys[[#Headers],[5]]),1)/12,Duomenys[[#Headers],[5]]*12,-PaskolosSuma,0,IF(MokėjimųTerminas="Laikotarpio pabaiga",0,1)), "")</calculatedColumnFormula>
    </tableColumn>
    <tableColumn id="4" xr3:uid="{00000000-0010-0000-0000-000004000000}" name="10">
      <calculatedColumnFormula>IFERROR(PMT(INDEX(Duomenys[],ROW()-ROW(Duomenys[[#Headers],[10]]),1)/12,Duomenys[[#Headers],[10]]*12,-PaskolosSuma,0,IF(MokėjimųTerminas="Laikotarpio pabaiga",0,1)), "")</calculatedColumnFormula>
    </tableColumn>
    <tableColumn id="5" xr3:uid="{00000000-0010-0000-0000-000005000000}" name="12">
      <calculatedColumnFormula>IFERROR(PMT(INDEX(Duomenys[],ROW()-ROW(Duomenys[[#Headers],[12]]),1)/12,Duomenys[[#Headers],[12]]*12,-PaskolosSuma,0,IF(MokėjimųTerminas="Laikotarpio pabaiga",0,1)), "")</calculatedColumnFormula>
    </tableColumn>
    <tableColumn id="6" xr3:uid="{00000000-0010-0000-0000-000006000000}" name="15">
      <calculatedColumnFormula>IFERROR(PMT(INDEX(Duomenys[],ROW()-ROW(Duomenys[[#Headers],[15]]),1)/12,Duomenys[[#Headers],[15]]*12,-PaskolosSuma,0,IF(MokėjimųTerminas="Laikotarpio pabaiga",0,1)), "")</calculatedColumnFormula>
    </tableColumn>
    <tableColumn id="7" xr3:uid="{00000000-0010-0000-0000-000007000000}" name="20">
      <calculatedColumnFormula>IFERROR(PMT(INDEX(Duomenys[],ROW()-ROW(Duomenys[[#Headers],[20]]),1)/12,Duomenys[[#Headers],[20]]*12,-PaskolosSuma,0,IF(MokėjimųTerminas="Laikotarpio pabaiga",0,1)), "")</calculatedColumnFormula>
    </tableColumn>
    <tableColumn id="8" xr3:uid="{00000000-0010-0000-0000-000008000000}" name="25">
      <calculatedColumnFormula>IFERROR(PMT(INDEX(Duomenys[],ROW()-ROW(Duomenys[[#Headers],[25]]),1)/12,Duomenys[[#Headers],[25]]*12,-PaskolosSuma,0,IF(MokėjimųTerminas="Laikotarpio pabaiga",0,1)), "")</calculatedColumnFormula>
    </tableColumn>
    <tableColumn id="9" xr3:uid="{00000000-0010-0000-0000-000009000000}" name="30">
      <calculatedColumnFormula>IFERROR(PMT(INDEX(Duomenys[],ROW()-ROW(Duomenys[[#Headers],[30]]),1)/12,Duomenys[[#Headers],[30]]*12,-PaskolosSuma,0,IF(MokėjimųTerminas="Laikotarpio pabaiga",0,1)), "")</calculatedColumnFormula>
    </tableColumn>
  </tableColumns>
  <tableStyleInfo name="Loan analysis worksheet" showFirstColumn="0" showLastColumn="0" showRowStripes="1" showColumnStripes="0"/>
  <extLst>
    <ext xmlns:x14="http://schemas.microsoft.com/office/spreadsheetml/2009/9/main" uri="{504A1905-F514-4f6f-8877-14C23A59335A}">
      <x14:table altTextSummary="Rates and amounts for years 3, 5, 10, 12, 15, 20, 25, and 30 are automatically calculated in this table"/>
    </ext>
  </extLst>
</table>
</file>

<file path=xl/theme/theme1.xml><?xml version="1.0" encoding="utf-8"?>
<a:theme xmlns:a="http://schemas.openxmlformats.org/drawingml/2006/main" name="StartupExpenses">
  <a:themeElements>
    <a:clrScheme name="StartupExpenses_colors">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Expenses_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L65"/>
  <sheetViews>
    <sheetView showGridLines="0" tabSelected="1" workbookViewId="0"/>
  </sheetViews>
  <sheetFormatPr defaultColWidth="9" defaultRowHeight="15" customHeight="1" x14ac:dyDescent="0.2"/>
  <cols>
    <col min="1" max="1" width="2.625" style="2" customWidth="1"/>
    <col min="2" max="10" width="11.625" style="6" customWidth="1"/>
    <col min="11" max="11" width="2.625" style="2" customWidth="1"/>
    <col min="12" max="12" width="73.625" style="2" customWidth="1"/>
    <col min="13" max="13" width="2.625" style="2" customWidth="1"/>
    <col min="14" max="16384" width="9" style="2"/>
  </cols>
  <sheetData>
    <row r="1" spans="2:12" ht="49.7" customHeight="1" thickBot="1" x14ac:dyDescent="0.25">
      <c r="B1" s="1" t="s">
        <v>0</v>
      </c>
      <c r="C1" s="2"/>
      <c r="D1" s="2"/>
      <c r="E1" s="2"/>
      <c r="F1" s="2"/>
      <c r="G1" s="2"/>
      <c r="H1" s="2"/>
      <c r="I1" s="2"/>
      <c r="J1" s="2"/>
    </row>
    <row r="2" spans="2:12" ht="18" customHeight="1" thickTop="1" thickBot="1" x14ac:dyDescent="0.25">
      <c r="B2" s="16" t="s">
        <v>1</v>
      </c>
      <c r="C2" s="16"/>
      <c r="D2" s="16"/>
      <c r="E2" s="16"/>
      <c r="F2" s="16"/>
      <c r="G2" s="16"/>
      <c r="H2" s="16"/>
      <c r="I2" s="16"/>
      <c r="J2" s="16"/>
      <c r="L2" s="9" t="s">
        <v>20</v>
      </c>
    </row>
    <row r="3" spans="2:12" ht="15" customHeight="1" thickTop="1" x14ac:dyDescent="0.25">
      <c r="B3" s="15" t="s">
        <v>2</v>
      </c>
      <c r="C3" s="15"/>
      <c r="D3" s="14">
        <v>0.05</v>
      </c>
      <c r="E3" s="14"/>
      <c r="F3" s="7" t="s">
        <v>12</v>
      </c>
      <c r="G3" s="7"/>
      <c r="H3" s="7"/>
      <c r="I3" s="10">
        <f>IFERROR(PMT(PalūkanųNorma/12,PaskolosMetai*12,-PaskolosSuma,0,IF(MokėjimųTerminas="Laikotarpio pabaiga",0,1)), "")</f>
        <v>106.06551523907524</v>
      </c>
      <c r="J3" s="10"/>
      <c r="L3" s="9"/>
    </row>
    <row r="4" spans="2:12" ht="15" customHeight="1" x14ac:dyDescent="0.25">
      <c r="B4" s="15" t="s">
        <v>3</v>
      </c>
      <c r="C4" s="15"/>
      <c r="D4" s="13">
        <v>10</v>
      </c>
      <c r="E4" s="13"/>
      <c r="F4" s="7" t="s">
        <v>13</v>
      </c>
      <c r="G4" s="7"/>
      <c r="H4" s="7"/>
      <c r="I4" s="8">
        <f>IFERROR(MėnesinėsĮmokos*PaskolosMetai*12, "")</f>
        <v>12727.861828689029</v>
      </c>
      <c r="J4" s="8"/>
      <c r="L4" s="9"/>
    </row>
    <row r="5" spans="2:12" ht="15" customHeight="1" x14ac:dyDescent="0.25">
      <c r="B5" s="15" t="s">
        <v>4</v>
      </c>
      <c r="C5" s="15"/>
      <c r="D5" s="8">
        <v>10000</v>
      </c>
      <c r="E5" s="8"/>
      <c r="F5" s="7" t="s">
        <v>14</v>
      </c>
      <c r="G5" s="7"/>
      <c r="H5" s="7"/>
      <c r="I5" s="8">
        <f>IFERROR(MokėjimųSuma-PaskolosSuma, "")</f>
        <v>2727.8618286890287</v>
      </c>
      <c r="J5" s="8"/>
      <c r="L5" s="9"/>
    </row>
    <row r="6" spans="2:12" ht="15" customHeight="1" thickBot="1" x14ac:dyDescent="0.3">
      <c r="B6" s="15" t="s">
        <v>5</v>
      </c>
      <c r="C6" s="15"/>
      <c r="D6" s="12" t="s">
        <v>9</v>
      </c>
      <c r="E6" s="12"/>
      <c r="F6" s="2"/>
      <c r="G6" s="2"/>
      <c r="H6" s="2"/>
      <c r="I6" s="2"/>
      <c r="J6" s="2"/>
      <c r="L6" s="9"/>
    </row>
    <row r="7" spans="2:12" ht="18" customHeight="1" thickTop="1" thickBot="1" x14ac:dyDescent="0.25">
      <c r="B7" s="2"/>
      <c r="C7" s="11" t="s">
        <v>7</v>
      </c>
      <c r="D7" s="11"/>
      <c r="E7" s="11"/>
      <c r="F7" s="11"/>
      <c r="G7" s="11"/>
      <c r="H7" s="11"/>
      <c r="I7" s="11"/>
      <c r="J7" s="11"/>
      <c r="L7" s="9"/>
    </row>
    <row r="8" spans="2:12" ht="15" customHeight="1" thickTop="1" x14ac:dyDescent="0.2">
      <c r="B8" s="2" t="s">
        <v>6</v>
      </c>
      <c r="C8" s="3" t="s">
        <v>8</v>
      </c>
      <c r="D8" s="3" t="s">
        <v>10</v>
      </c>
      <c r="E8" s="3" t="s">
        <v>11</v>
      </c>
      <c r="F8" s="3" t="s">
        <v>15</v>
      </c>
      <c r="G8" s="3" t="s">
        <v>16</v>
      </c>
      <c r="H8" s="3" t="s">
        <v>17</v>
      </c>
      <c r="I8" s="3" t="s">
        <v>18</v>
      </c>
      <c r="J8" s="3" t="s">
        <v>19</v>
      </c>
      <c r="L8" s="9"/>
    </row>
    <row r="9" spans="2:12" ht="15" customHeight="1" x14ac:dyDescent="0.2">
      <c r="B9" s="4">
        <f>IFERROR(MAX((ROW()-ROW(Duomenys[[#Headers],[NORMA]]))*0.0025+0.0175,0.0025), "")</f>
        <v>0.02</v>
      </c>
      <c r="C9" s="5">
        <f>IFERROR(PMT(INDEX(Duomenys[],ROW()-ROW(Duomenys[[#Headers],[3]]),1)/12,Duomenys[[#Headers],[3]]*12,-PaskolosSuma,0,IF(MokėjimųTerminas="Laikotarpio pabaiga",0,1)), "")</f>
        <v>286.42578732456383</v>
      </c>
      <c r="D9" s="5">
        <f>IFERROR(PMT(INDEX(Duomenys[],ROW()-ROW(Duomenys[[#Headers],[5]]),1)/12,Duomenys[[#Headers],[5]]*12,-PaskolosSuma,0,IF(MokėjimųTerminas="Laikotarpio pabaiga",0,1)), "")</f>
        <v>175.27760053244378</v>
      </c>
      <c r="E9" s="5">
        <f>IFERROR(PMT(INDEX(Duomenys[],ROW()-ROW(Duomenys[[#Headers],[10]]),1)/12,Duomenys[[#Headers],[10]]*12,-PaskolosSuma,0,IF(MokėjimųTerminas="Laikotarpio pabaiga",0,1)), "")</f>
        <v>92.013453842560708</v>
      </c>
      <c r="F9" s="5">
        <f>IFERROR(PMT(INDEX(Duomenys[],ROW()-ROW(Duomenys[[#Headers],[12]]),1)/12,Duomenys[[#Headers],[12]]*12,-PaskolosSuma,0,IF(MokėjimųTerminas="Laikotarpio pabaiga",0,1)), "")</f>
        <v>78.1683691850928</v>
      </c>
      <c r="G9" s="5">
        <f>IFERROR(PMT(INDEX(Duomenys[],ROW()-ROW(Duomenys[[#Headers],[15]]),1)/12,Duomenys[[#Headers],[15]]*12,-PaskolosSuma,0,IF(MokėjimųTerminas="Laikotarpio pabaiga",0,1)), "")</f>
        <v>64.35087005577256</v>
      </c>
      <c r="H9" s="5">
        <f>IFERROR(PMT(INDEX(Duomenys[],ROW()-ROW(Duomenys[[#Headers],[20]]),1)/12,Duomenys[[#Headers],[20]]*12,-PaskolosSuma,0,IF(MokėjimųTerminas="Laikotarpio pabaiga",0,1)), "")</f>
        <v>50.588333504511716</v>
      </c>
      <c r="I9" s="5">
        <f>IFERROR(PMT(INDEX(Duomenys[],ROW()-ROW(Duomenys[[#Headers],[25]]),1)/12,Duomenys[[#Headers],[25]]*12,-PaskolosSuma,0,IF(MokėjimųTerminas="Laikotarpio pabaiga",0,1)), "")</f>
        <v>42.385433864407339</v>
      </c>
      <c r="J9" s="5">
        <f>IFERROR(PMT(INDEX(Duomenys[],ROW()-ROW(Duomenys[[#Headers],[30]]),1)/12,Duomenys[[#Headers],[30]]*12,-PaskolosSuma,0,IF(MokėjimųTerminas="Laikotarpio pabaiga",0,1)), "")</f>
        <v>36.961947268882049</v>
      </c>
      <c r="L9" s="9"/>
    </row>
    <row r="10" spans="2:12" ht="15" customHeight="1" x14ac:dyDescent="0.2">
      <c r="B10" s="4">
        <f>IFERROR(MAX((ROW()-ROW(Duomenys[[#Headers],[NORMA]]))*0.0025+0.0175,0.0025), "")</f>
        <v>2.2500000000000003E-2</v>
      </c>
      <c r="C10" s="5">
        <f>IFERROR(PMT(INDEX(Duomenys[],ROW()-ROW(Duomenys[[#Headers],[3]]),1)/12,Duomenys[[#Headers],[3]]*12,-PaskolosSuma,0,IF(MokėjimųTerminas="Laikotarpio pabaiga",0,1)), "")</f>
        <v>287.51847515121682</v>
      </c>
      <c r="D10" s="5">
        <f>IFERROR(PMT(INDEX(Duomenys[],ROW()-ROW(Duomenys[[#Headers],[5]]),1)/12,Duomenys[[#Headers],[5]]*12,-PaskolosSuma,0,IF(MokėjimųTerminas="Laikotarpio pabaiga",0,1)), "")</f>
        <v>176.37344758136308</v>
      </c>
      <c r="E10" s="5">
        <f>IFERROR(PMT(INDEX(Duomenys[],ROW()-ROW(Duomenys[[#Headers],[10]]),1)/12,Duomenys[[#Headers],[10]]*12,-PaskolosSuma,0,IF(MokėjimųTerminas="Laikotarpio pabaiga",0,1)), "")</f>
        <v>93.137371820716893</v>
      </c>
      <c r="F10" s="5">
        <f>IFERROR(PMT(INDEX(Duomenys[],ROW()-ROW(Duomenys[[#Headers],[12]]),1)/12,Duomenys[[#Headers],[12]]*12,-PaskolosSuma,0,IF(MokėjimųTerminas="Laikotarpio pabaiga",0,1)), "")</f>
        <v>79.305498015265584</v>
      </c>
      <c r="G10" s="5">
        <f>IFERROR(PMT(INDEX(Duomenys[],ROW()-ROW(Duomenys[[#Headers],[15]]),1)/12,Duomenys[[#Headers],[15]]*12,-PaskolosSuma,0,IF(MokėjimųTerminas="Laikotarpio pabaiga",0,1)), "")</f>
        <v>65.508476985583187</v>
      </c>
      <c r="H10" s="5">
        <f>IFERROR(PMT(INDEX(Duomenys[],ROW()-ROW(Duomenys[[#Headers],[20]]),1)/12,Duomenys[[#Headers],[20]]*12,-PaskolosSuma,0,IF(MokėjimųTerminas="Laikotarpio pabaiga",0,1)), "")</f>
        <v>51.780828557704446</v>
      </c>
      <c r="I10" s="5">
        <f>IFERROR(PMT(INDEX(Duomenys[],ROW()-ROW(Duomenys[[#Headers],[25]]),1)/12,Duomenys[[#Headers],[25]]*12,-PaskolosSuma,0,IF(MokėjimųTerminas="Laikotarpio pabaiga",0,1)), "")</f>
        <v>43.613069511897983</v>
      </c>
      <c r="J10" s="5">
        <f>IFERROR(PMT(INDEX(Duomenys[],ROW()-ROW(Duomenys[[#Headers],[30]]),1)/12,Duomenys[[#Headers],[30]]*12,-PaskolosSuma,0,IF(MokėjimųTerminas="Laikotarpio pabaiga",0,1)), "")</f>
        <v>38.224610227448011</v>
      </c>
      <c r="L10" s="9"/>
    </row>
    <row r="11" spans="2:12" ht="15" customHeight="1" x14ac:dyDescent="0.2">
      <c r="B11" s="4">
        <f>IFERROR(MAX((ROW()-ROW(Duomenys[[#Headers],[NORMA]]))*0.0025+0.0175,0.0025), "")</f>
        <v>2.5000000000000001E-2</v>
      </c>
      <c r="C11" s="5">
        <f>IFERROR(PMT(INDEX(Duomenys[],ROW()-ROW(Duomenys[[#Headers],[3]]),1)/12,Duomenys[[#Headers],[3]]*12,-PaskolosSuma,0,IF(MokėjimųTerminas="Laikotarpio pabaiga",0,1)), "")</f>
        <v>288.61375665180935</v>
      </c>
      <c r="D11" s="5">
        <f>IFERROR(PMT(INDEX(Duomenys[],ROW()-ROW(Duomenys[[#Headers],[5]]),1)/12,Duomenys[[#Headers],[5]]*12,-PaskolosSuma,0,IF(MokėjimųTerminas="Laikotarpio pabaiga",0,1)), "")</f>
        <v>177.47361605480276</v>
      </c>
      <c r="E11" s="5">
        <f>IFERROR(PMT(INDEX(Duomenys[],ROW()-ROW(Duomenys[[#Headers],[10]]),1)/12,Duomenys[[#Headers],[10]]*12,-PaskolosSuma,0,IF(MokėjimųTerminas="Laikotarpio pabaiga",0,1)), "")</f>
        <v>94.269901703964564</v>
      </c>
      <c r="F11" s="5">
        <f>IFERROR(PMT(INDEX(Duomenys[],ROW()-ROW(Duomenys[[#Headers],[12]]),1)/12,Duomenys[[#Headers],[12]]*12,-PaskolosSuma,0,IF(MokėjimųTerminas="Laikotarpio pabaiga",0,1)), "")</f>
        <v>80.452938380983966</v>
      </c>
      <c r="G11" s="5">
        <f>IFERROR(PMT(INDEX(Duomenys[],ROW()-ROW(Duomenys[[#Headers],[15]]),1)/12,Duomenys[[#Headers],[15]]*12,-PaskolosSuma,0,IF(MokėjimųTerminas="Laikotarpio pabaiga",0,1)), "")</f>
        <v>66.678920900898632</v>
      </c>
      <c r="H11" s="5">
        <f>IFERROR(PMT(INDEX(Duomenys[],ROW()-ROW(Duomenys[[#Headers],[20]]),1)/12,Duomenys[[#Headers],[20]]*12,-PaskolosSuma,0,IF(MokėjimųTerminas="Laikotarpio pabaiga",0,1)), "")</f>
        <v>52.990289303222994</v>
      </c>
      <c r="I11" s="5">
        <f>IFERROR(PMT(INDEX(Duomenys[],ROW()-ROW(Duomenys[[#Headers],[25]]),1)/12,Duomenys[[#Headers],[25]]*12,-PaskolosSuma,0,IF(MokėjimųTerminas="Laikotarpio pabaiga",0,1)), "")</f>
        <v>44.861673407662011</v>
      </c>
      <c r="J11" s="5">
        <f>IFERROR(PMT(INDEX(Duomenys[],ROW()-ROW(Duomenys[[#Headers],[30]]),1)/12,Duomenys[[#Headers],[30]]*12,-PaskolosSuma,0,IF(MokėjimųTerminas="Laikotarpio pabaiga",0,1)), "")</f>
        <v>39.512089881773207</v>
      </c>
      <c r="L11" s="9"/>
    </row>
    <row r="12" spans="2:12" ht="15" customHeight="1" x14ac:dyDescent="0.2">
      <c r="B12" s="4">
        <f>IFERROR(MAX((ROW()-ROW(Duomenys[[#Headers],[NORMA]]))*0.0025+0.0175,0.0025), "")</f>
        <v>2.7500000000000004E-2</v>
      </c>
      <c r="C12" s="5">
        <f>IFERROR(PMT(INDEX(Duomenys[],ROW()-ROW(Duomenys[[#Headers],[3]]),1)/12,Duomenys[[#Headers],[3]]*12,-PaskolosSuma,0,IF(MokėjimųTerminas="Laikotarpio pabaiga",0,1)), "")</f>
        <v>289.71163074135308</v>
      </c>
      <c r="D12" s="5">
        <f>IFERROR(PMT(INDEX(Duomenys[],ROW()-ROW(Duomenys[[#Headers],[5]]),1)/12,Duomenys[[#Headers],[5]]*12,-PaskolosSuma,0,IF(MokėjimųTerminas="Laikotarpio pabaiga",0,1)), "")</f>
        <v>178.57810332711833</v>
      </c>
      <c r="E12" s="5">
        <f>IFERROR(PMT(INDEX(Duomenys[],ROW()-ROW(Duomenys[[#Headers],[10]]),1)/12,Duomenys[[#Headers],[10]]*12,-PaskolosSuma,0,IF(MokėjimųTerminas="Laikotarpio pabaiga",0,1)), "")</f>
        <v>95.411030631196141</v>
      </c>
      <c r="F12" s="5">
        <f>IFERROR(PMT(INDEX(Duomenys[],ROW()-ROW(Duomenys[[#Headers],[12]]),1)/12,Duomenys[[#Headers],[12]]*12,-PaskolosSuma,0,IF(MokėjimųTerminas="Laikotarpio pabaiga",0,1)), "")</f>
        <v>81.610669534939703</v>
      </c>
      <c r="G12" s="5">
        <f>IFERROR(PMT(INDEX(Duomenys[],ROW()-ROW(Duomenys[[#Headers],[15]]),1)/12,Duomenys[[#Headers],[15]]*12,-PaskolosSuma,0,IF(MokėjimųTerminas="Laikotarpio pabaiga",0,1)), "")</f>
        <v>67.862163742600842</v>
      </c>
      <c r="H12" s="5">
        <f>IFERROR(PMT(INDEX(Duomenys[],ROW()-ROW(Duomenys[[#Headers],[20]]),1)/12,Duomenys[[#Headers],[20]]*12,-PaskolosSuma,0,IF(MokėjimųTerminas="Laikotarpio pabaiga",0,1)), "")</f>
        <v>54.216630668868277</v>
      </c>
      <c r="I12" s="5">
        <f>IFERROR(PMT(INDEX(Duomenys[],ROW()-ROW(Duomenys[[#Headers],[25]]),1)/12,Duomenys[[#Headers],[25]]*12,-PaskolosSuma,0,IF(MokėjimųTerminas="Laikotarpio pabaiga",0,1)), "")</f>
        <v>46.131085524251027</v>
      </c>
      <c r="J12" s="5">
        <f>IFERROR(PMT(INDEX(Duomenys[],ROW()-ROW(Duomenys[[#Headers],[30]]),1)/12,Duomenys[[#Headers],[30]]*12,-PaskolosSuma,0,IF(MokėjimųTerminas="Laikotarpio pabaiga",0,1)), "")</f>
        <v>40.824118099884338</v>
      </c>
      <c r="L12" s="9"/>
    </row>
    <row r="13" spans="2:12" ht="15" customHeight="1" x14ac:dyDescent="0.2">
      <c r="B13" s="4">
        <f>IFERROR(MAX((ROW()-ROW(Duomenys[[#Headers],[NORMA]]))*0.0025+0.0175,0.0025), "")</f>
        <v>3.0000000000000002E-2</v>
      </c>
      <c r="C13" s="5">
        <f>IFERROR(PMT(INDEX(Duomenys[],ROW()-ROW(Duomenys[[#Headers],[3]]),1)/12,Duomenys[[#Headers],[3]]*12,-PaskolosSuma,0,IF(MokėjimųTerminas="Laikotarpio pabaiga",0,1)), "")</f>
        <v>290.8120963065233</v>
      </c>
      <c r="D13" s="5">
        <f>IFERROR(PMT(INDEX(Duomenys[],ROW()-ROW(Duomenys[[#Headers],[5]]),1)/12,Duomenys[[#Headers],[5]]*12,-PaskolosSuma,0,IF(MokėjimųTerminas="Laikotarpio pabaiga",0,1)), "")</f>
        <v>179.68690664063138</v>
      </c>
      <c r="E13" s="5">
        <f>IFERROR(PMT(INDEX(Duomenys[],ROW()-ROW(Duomenys[[#Headers],[10]]),1)/12,Duomenys[[#Headers],[10]]*12,-PaskolosSuma,0,IF(MokėjimųTerminas="Laikotarpio pabaiga",0,1)), "")</f>
        <v>96.560744698389513</v>
      </c>
      <c r="F13" s="5">
        <f>IFERROR(PMT(INDEX(Duomenys[],ROW()-ROW(Duomenys[[#Headers],[12]]),1)/12,Duomenys[[#Headers],[12]]*12,-PaskolosSuma,0,IF(MokėjimųTerminas="Laikotarpio pabaiga",0,1)), "")</f>
        <v>82.77866894480394</v>
      </c>
      <c r="G13" s="5">
        <f>IFERROR(PMT(INDEX(Duomenys[],ROW()-ROW(Duomenys[[#Headers],[15]]),1)/12,Duomenys[[#Headers],[15]]*12,-PaskolosSuma,0,IF(MokėjimųTerminas="Laikotarpio pabaiga",0,1)), "")</f>
        <v>69.058164027799009</v>
      </c>
      <c r="H13" s="5">
        <f>IFERROR(PMT(INDEX(Duomenys[],ROW()-ROW(Duomenys[[#Headers],[20]]),1)/12,Duomenys[[#Headers],[20]]*12,-PaskolosSuma,0,IF(MokėjimųTerminas="Laikotarpio pabaiga",0,1)), "")</f>
        <v>55.459759785391206</v>
      </c>
      <c r="I13" s="5">
        <f>IFERROR(PMT(INDEX(Duomenys[],ROW()-ROW(Duomenys[[#Headers],[25]]),1)/12,Duomenys[[#Headers],[25]]*12,-PaskolosSuma,0,IF(MokėjimųTerminas="Laikotarpio pabaiga",0,1)), "")</f>
        <v>47.421131385767303</v>
      </c>
      <c r="J13" s="5">
        <f>IFERROR(PMT(INDEX(Duomenys[],ROW()-ROW(Duomenys[[#Headers],[30]]),1)/12,Duomenys[[#Headers],[30]]*12,-PaskolosSuma,0,IF(MokėjimųTerminas="Laikotarpio pabaiga",0,1)), "")</f>
        <v>42.160403372945048</v>
      </c>
      <c r="L13" s="9"/>
    </row>
    <row r="14" spans="2:12" ht="15" customHeight="1" x14ac:dyDescent="0.2">
      <c r="B14" s="4">
        <f>IFERROR(MAX((ROW()-ROW(Duomenys[[#Headers],[NORMA]]))*0.0025+0.0175,0.0025), "")</f>
        <v>3.2500000000000001E-2</v>
      </c>
      <c r="C14" s="5">
        <f>IFERROR(PMT(INDEX(Duomenys[],ROW()-ROW(Duomenys[[#Headers],[3]]),1)/12,Duomenys[[#Headers],[3]]*12,-PaskolosSuma,0,IF(MokėjimųTerminas="Laikotarpio pabaiga",0,1)), "")</f>
        <v>291.91515220571654</v>
      </c>
      <c r="D14" s="5">
        <f>IFERROR(PMT(INDEX(Duomenys[],ROW()-ROW(Duomenys[[#Headers],[5]]),1)/12,Duomenys[[#Headers],[5]]*12,-PaskolosSuma,0,IF(MokėjimųTerminas="Laikotarpio pabaiga",0,1)), "")</f>
        <v>180.80002310599363</v>
      </c>
      <c r="E14" s="5">
        <f>IFERROR(PMT(INDEX(Duomenys[],ROW()-ROW(Duomenys[[#Headers],[10]]),1)/12,Duomenys[[#Headers],[10]]*12,-PaskolosSuma,0,IF(MokėjimųTerminas="Laikotarpio pabaiga",0,1)), "")</f>
        <v>97.719028965185558</v>
      </c>
      <c r="F14" s="5">
        <f>IFERROR(PMT(INDEX(Duomenys[],ROW()-ROW(Duomenys[[#Headers],[12]]),1)/12,Duomenys[[#Headers],[12]]*12,-PaskolosSuma,0,IF(MokėjimųTerminas="Laikotarpio pabaiga",0,1)), "")</f>
        <v>83.956912308238998</v>
      </c>
      <c r="G14" s="5">
        <f>IFERROR(PMT(INDEX(Duomenys[],ROW()-ROW(Duomenys[[#Headers],[15]]),1)/12,Duomenys[[#Headers],[15]]*12,-PaskolosSuma,0,IF(MokėjimųTerminas="Laikotarpio pabaiga",0,1)), "")</f>
        <v>70.266876891988289</v>
      </c>
      <c r="H14" s="5">
        <f>IFERROR(PMT(INDEX(Duomenys[],ROW()-ROW(Duomenys[[#Headers],[20]]),1)/12,Duomenys[[#Headers],[20]]*12,-PaskolosSuma,0,IF(MokėjimųTerminas="Laikotarpio pabaiga",0,1)), "")</f>
        <v>56.71957614943458</v>
      </c>
      <c r="I14" s="5">
        <f>IFERROR(PMT(INDEX(Duomenys[],ROW()-ROW(Duomenys[[#Headers],[25]]),1)/12,Duomenys[[#Headers],[25]]*12,-PaskolosSuma,0,IF(MokėjimųTerminas="Laikotarpio pabaiga",0,1)), "")</f>
        <v>48.731622533999833</v>
      </c>
      <c r="J14" s="5">
        <f>IFERROR(PMT(INDEX(Duomenys[],ROW()-ROW(Duomenys[[#Headers],[30]]),1)/12,Duomenys[[#Headers],[30]]*12,-PaskolosSuma,0,IF(MokėjimųTerminas="Laikotarpio pabaiga",0,1)), "")</f>
        <v>43.520631907238062</v>
      </c>
      <c r="L14" s="9"/>
    </row>
    <row r="15" spans="2:12" ht="15" customHeight="1" x14ac:dyDescent="0.2">
      <c r="B15" s="4">
        <f>IFERROR(MAX((ROW()-ROW(Duomenys[[#Headers],[NORMA]]))*0.0025+0.0175,0.0025), "")</f>
        <v>3.5000000000000003E-2</v>
      </c>
      <c r="C15" s="5">
        <f>IFERROR(PMT(INDEX(Duomenys[],ROW()-ROW(Duomenys[[#Headers],[3]]),1)/12,Duomenys[[#Headers],[3]]*12,-PaskolosSuma,0,IF(MokėjimųTerminas="Laikotarpio pabaiga",0,1)), "")</f>
        <v>293.02079726910807</v>
      </c>
      <c r="D15" s="5">
        <f>IFERROR(PMT(INDEX(Duomenys[],ROW()-ROW(Duomenys[[#Headers],[5]]),1)/12,Duomenys[[#Headers],[5]]*12,-PaskolosSuma,0,IF(MokėjimųTerminas="Laikotarpio pabaiga",0,1)), "")</f>
        <v>181.917449702564</v>
      </c>
      <c r="E15" s="5">
        <f>IFERROR(PMT(INDEX(Duomenys[],ROW()-ROW(Duomenys[[#Headers],[10]]),1)/12,Duomenys[[#Headers],[10]]*12,-PaskolosSuma,0,IF(MokėjimųTerminas="Laikotarpio pabaiga",0,1)), "")</f>
        <v>98.885867461903331</v>
      </c>
      <c r="F15" s="5">
        <f>IFERROR(PMT(INDEX(Duomenys[],ROW()-ROW(Duomenys[[#Headers],[12]]),1)/12,Duomenys[[#Headers],[12]]*12,-PaskolosSuma,0,IF(MokėjimųTerminas="Laikotarpio pabaiga",0,1)), "")</f>
        <v>85.145373568974648</v>
      </c>
      <c r="G15" s="5">
        <f>IFERROR(PMT(INDEX(Duomenys[],ROW()-ROW(Duomenys[[#Headers],[15]]),1)/12,Duomenys[[#Headers],[15]]*12,-PaskolosSuma,0,IF(MokėjimųTerminas="Laikotarpio pabaiga",0,1)), "")</f>
        <v>71.488254134317515</v>
      </c>
      <c r="H15" s="5">
        <f>IFERROR(PMT(INDEX(Duomenys[],ROW()-ROW(Duomenys[[#Headers],[20]]),1)/12,Duomenys[[#Headers],[20]]*12,-PaskolosSuma,0,IF(MokėjimųTerminas="Laikotarpio pabaiga",0,1)), "")</f>
        <v>57.995971798309334</v>
      </c>
      <c r="I15" s="5">
        <f>IFERROR(PMT(INDEX(Duomenys[],ROW()-ROW(Duomenys[[#Headers],[25]]),1)/12,Duomenys[[#Headers],[25]]*12,-PaskolosSuma,0,IF(MokėjimųTerminas="Laikotarpio pabaiga",0,1)), "")</f>
        <v>50.062357025949289</v>
      </c>
      <c r="J15" s="5">
        <f>IFERROR(PMT(INDEX(Duomenys[],ROW()-ROW(Duomenys[[#Headers],[30]]),1)/12,Duomenys[[#Headers],[30]]*12,-PaskolosSuma,0,IF(MokėjimųTerminas="Laikotarpio pabaiga",0,1)), "")</f>
        <v>44.904468780882446</v>
      </c>
      <c r="L15" s="9"/>
    </row>
    <row r="16" spans="2:12" ht="15" customHeight="1" x14ac:dyDescent="0.2">
      <c r="B16" s="4">
        <f>IFERROR(MAX((ROW()-ROW(Duomenys[[#Headers],[NORMA]]))*0.0025+0.0175,0.0025), "")</f>
        <v>3.7500000000000006E-2</v>
      </c>
      <c r="C16" s="5">
        <f>IFERROR(PMT(INDEX(Duomenys[],ROW()-ROW(Duomenys[[#Headers],[3]]),1)/12,Duomenys[[#Headers],[3]]*12,-PaskolosSuma,0,IF(MokėjimųTerminas="Laikotarpio pabaiga",0,1)), "")</f>
        <v>294.12903029871126</v>
      </c>
      <c r="D16" s="5">
        <f>IFERROR(PMT(INDEX(Duomenys[],ROW()-ROW(Duomenys[[#Headers],[5]]),1)/12,Duomenys[[#Headers],[5]]*12,-PaskolosSuma,0,IF(MokėjimųTerminas="Laikotarpio pabaiga",0,1)), "")</f>
        <v>183.03918327880007</v>
      </c>
      <c r="E16" s="5">
        <f>IFERROR(PMT(INDEX(Duomenys[],ROW()-ROW(Duomenys[[#Headers],[10]]),1)/12,Duomenys[[#Headers],[10]]*12,-PaskolosSuma,0,IF(MokėjimųTerminas="Laikotarpio pabaiga",0,1)), "")</f>
        <v>100.06124319698769</v>
      </c>
      <c r="F16" s="5">
        <f>IFERROR(PMT(INDEX(Duomenys[],ROW()-ROW(Duomenys[[#Headers],[12]]),1)/12,Duomenys[[#Headers],[12]]*12,-PaskolosSuma,0,IF(MokėjimųTerminas="Laikotarpio pabaiga",0,1)), "")</f>
        <v>86.344024933930399</v>
      </c>
      <c r="G16" s="5">
        <f>IFERROR(PMT(INDEX(Duomenys[],ROW()-ROW(Duomenys[[#Headers],[15]]),1)/12,Duomenys[[#Headers],[15]]*12,-PaskolosSuma,0,IF(MokėjimųTerminas="Laikotarpio pabaiga",0,1)), "")</f>
        <v>72.722244265878928</v>
      </c>
      <c r="H16" s="5">
        <f>IFERROR(PMT(INDEX(Duomenys[],ROW()-ROW(Duomenys[[#Headers],[20]]),1)/12,Duomenys[[#Headers],[20]]*12,-PaskolosSuma,0,IF(MokėjimųTerminas="Laikotarpio pabaiga",0,1)), "")</f>
        <v>59.288831496022247</v>
      </c>
      <c r="I16" s="5">
        <f>IFERROR(PMT(INDEX(Duomenys[],ROW()-ROW(Duomenys[[#Headers],[25]]),1)/12,Duomenys[[#Headers],[25]]*12,-PaskolosSuma,0,IF(MokėjimųTerminas="Laikotarpio pabaiga",0,1)), "")</f>
        <v>51.413119960235541</v>
      </c>
      <c r="J16" s="5">
        <f>IFERROR(PMT(INDEX(Duomenys[],ROW()-ROW(Duomenys[[#Headers],[30]]),1)/12,Duomenys[[#Headers],[30]]*12,-PaskolosSuma,0,IF(MokėjimųTerminas="Laikotarpio pabaiga",0,1)), "")</f>
        <v>46.311559157212777</v>
      </c>
    </row>
    <row r="17" spans="2:10" ht="15" customHeight="1" x14ac:dyDescent="0.2">
      <c r="B17" s="4">
        <f>IFERROR(MAX((ROW()-ROW(Duomenys[[#Headers],[NORMA]]))*0.0025+0.0175,0.0025), "")</f>
        <v>0.04</v>
      </c>
      <c r="C17" s="5">
        <f>IFERROR(PMT(INDEX(Duomenys[],ROW()-ROW(Duomenys[[#Headers],[3]]),1)/12,Duomenys[[#Headers],[3]]*12,-PaskolosSuma,0,IF(MokėjimųTerminas="Laikotarpio pabaiga",0,1)), "")</f>
        <v>295.23985006843685</v>
      </c>
      <c r="D17" s="5">
        <f>IFERROR(PMT(INDEX(Duomenys[],ROW()-ROW(Duomenys[[#Headers],[5]]),1)/12,Duomenys[[#Headers],[5]]*12,-PaskolosSuma,0,IF(MokėjimųTerminas="Laikotarpio pabaiga",0,1)), "")</f>
        <v>184.1652205526635</v>
      </c>
      <c r="E17" s="5">
        <f>IFERROR(PMT(INDEX(Duomenys[],ROW()-ROW(Duomenys[[#Headers],[10]]),1)/12,Duomenys[[#Headers],[10]]*12,-PaskolosSuma,0,IF(MokėjimųTerminas="Laikotarpio pabaiga",0,1)), "")</f>
        <v>101.2451381648815</v>
      </c>
      <c r="F17" s="5">
        <f>IFERROR(PMT(INDEX(Duomenys[],ROW()-ROW(Duomenys[[#Headers],[12]]),1)/12,Duomenys[[#Headers],[12]]*12,-PaskolosSuma,0,IF(MokėjimųTerminas="Laikotarpio pabaiga",0,1)), "")</f>
        <v>87.5528368913604</v>
      </c>
      <c r="G17" s="5">
        <f>IFERROR(PMT(INDEX(Duomenys[],ROW()-ROW(Duomenys[[#Headers],[15]]),1)/12,Duomenys[[#Headers],[15]]*12,-PaskolosSuma,0,IF(MokėjimųTerminas="Laikotarpio pabaiga",0,1)), "")</f>
        <v>73.968792560927014</v>
      </c>
      <c r="H17" s="5">
        <f>IFERROR(PMT(INDEX(Duomenys[],ROW()-ROW(Duomenys[[#Headers],[20]]),1)/12,Duomenys[[#Headers],[20]]*12,-PaskolosSuma,0,IF(MokėjimųTerminas="Laikotarpio pabaiga",0,1)), "")</f>
        <v>60.598032929941866</v>
      </c>
      <c r="I17" s="5">
        <f>IFERROR(PMT(INDEX(Duomenys[],ROW()-ROW(Duomenys[[#Headers],[25]]),1)/12,Duomenys[[#Headers],[25]]*12,-PaskolosSuma,0,IF(MokėjimųTerminas="Laikotarpio pabaiga",0,1)), "")</f>
        <v>52.783684029777731</v>
      </c>
      <c r="J17" s="5">
        <f>IFERROR(PMT(INDEX(Duomenys[],ROW()-ROW(Duomenys[[#Headers],[30]]),1)/12,Duomenys[[#Headers],[30]]*12,-PaskolosSuma,0,IF(MokėjimųTerminas="Laikotarpio pabaiga",0,1)), "")</f>
        <v>47.741529546545948</v>
      </c>
    </row>
    <row r="18" spans="2:10" ht="15" customHeight="1" x14ac:dyDescent="0.2">
      <c r="B18" s="4">
        <f>IFERROR(MAX((ROW()-ROW(Duomenys[[#Headers],[NORMA]]))*0.0025+0.0175,0.0025), "")</f>
        <v>4.2500000000000003E-2</v>
      </c>
      <c r="C18" s="5">
        <f>IFERROR(PMT(INDEX(Duomenys[],ROW()-ROW(Duomenys[[#Headers],[3]]),1)/12,Duomenys[[#Headers],[3]]*12,-PaskolosSuma,0,IF(MokėjimųTerminas="Laikotarpio pabaiga",0,1)), "")</f>
        <v>296.35325532415476</v>
      </c>
      <c r="D18" s="5">
        <f>IFERROR(PMT(INDEX(Duomenys[],ROW()-ROW(Duomenys[[#Headers],[5]]),1)/12,Duomenys[[#Headers],[5]]*12,-PaskolosSuma,0,IF(MokėjimųTerminas="Laikotarpio pabaiga",0,1)), "")</f>
        <v>185.29555811203883</v>
      </c>
      <c r="E18" s="5">
        <f>IFERROR(PMT(INDEX(Duomenys[],ROW()-ROW(Duomenys[[#Headers],[10]]),1)/12,Duomenys[[#Headers],[10]]*12,-PaskolosSuma,0,IF(MokėjimųTerminas="Laikotarpio pabaiga",0,1)), "")</f>
        <v>102.43753335431651</v>
      </c>
      <c r="F18" s="5">
        <f>IFERROR(PMT(INDEX(Duomenys[],ROW()-ROW(Duomenys[[#Headers],[12]]),1)/12,Duomenys[[#Headers],[12]]*12,-PaskolosSuma,0,IF(MokėjimųTerminas="Laikotarpio pabaiga",0,1)), "")</f>
        <v>88.771778230000109</v>
      </c>
      <c r="G18" s="5">
        <f>IFERROR(PMT(INDEX(Duomenys[],ROW()-ROW(Duomenys[[#Headers],[15]]),1)/12,Duomenys[[#Headers],[15]]*12,-PaskolosSuma,0,IF(MokėjimųTerminas="Laikotarpio pabaiga",0,1)), "")</f>
        <v>75.227841110929091</v>
      </c>
      <c r="H18" s="5">
        <f>IFERROR(PMT(INDEX(Duomenys[],ROW()-ROW(Duomenys[[#Headers],[20]]),1)/12,Duomenys[[#Headers],[20]]*12,-PaskolosSuma,0,IF(MokėjimųTerminas="Laikotarpio pabaiga",0,1)), "")</f>
        <v>61.923446917461781</v>
      </c>
      <c r="I18" s="5">
        <f>IFERROR(PMT(INDEX(Duomenys[],ROW()-ROW(Duomenys[[#Headers],[25]]),1)/12,Duomenys[[#Headers],[25]]*12,-PaskolosSuma,0,IF(MokėjimųTerminas="Laikotarpio pabaiga",0,1)), "")</f>
        <v>54.17381009805564</v>
      </c>
      <c r="J18" s="5">
        <f>IFERROR(PMT(INDEX(Duomenys[],ROW()-ROW(Duomenys[[#Headers],[30]]),1)/12,Duomenys[[#Headers],[30]]*12,-PaskolosSuma,0,IF(MokėjimųTerminas="Laikotarpio pabaiga",0,1)), "")</f>
        <v>49.193989107948362</v>
      </c>
    </row>
    <row r="19" spans="2:10" ht="15" customHeight="1" x14ac:dyDescent="0.2">
      <c r="B19" s="4">
        <f>IFERROR(MAX((ROW()-ROW(Duomenys[[#Headers],[NORMA]]))*0.0025+0.0175,0.0025), "")</f>
        <v>4.4999999999999998E-2</v>
      </c>
      <c r="C19" s="5">
        <f>IFERROR(PMT(INDEX(Duomenys[],ROW()-ROW(Duomenys[[#Headers],[3]]),1)/12,Duomenys[[#Headers],[3]]*12,-PaskolosSuma,0,IF(MokėjimųTerminas="Laikotarpio pabaiga",0,1)), "")</f>
        <v>297.46924478375576</v>
      </c>
      <c r="D19" s="5">
        <f>IFERROR(PMT(INDEX(Duomenys[],ROW()-ROW(Duomenys[[#Headers],[5]]),1)/12,Duomenys[[#Headers],[5]]*12,-PaskolosSuma,0,IF(MokėjimųTerminas="Laikotarpio pabaiga",0,1)), "")</f>
        <v>186.43019241516649</v>
      </c>
      <c r="E19" s="5">
        <f>IFERROR(PMT(INDEX(Duomenys[],ROW()-ROW(Duomenys[[#Headers],[10]]),1)/12,Duomenys[[#Headers],[10]]*12,-PaskolosSuma,0,IF(MokėjimųTerminas="Laikotarpio pabaiga",0,1)), "")</f>
        <v>103.6384087570153</v>
      </c>
      <c r="F19" s="5">
        <f>IFERROR(PMT(INDEX(Duomenys[],ROW()-ROW(Duomenys[[#Headers],[12]]),1)/12,Duomenys[[#Headers],[12]]*12,-PaskolosSuma,0,IF(MokėjimųTerminas="Laikotarpio pabaiga",0,1)), "")</f>
        <v>90.000816059189646</v>
      </c>
      <c r="G19" s="5">
        <f>IFERROR(PMT(INDEX(Duomenys[],ROW()-ROW(Duomenys[[#Headers],[15]]),1)/12,Duomenys[[#Headers],[15]]*12,-PaskolosSuma,0,IF(MokėjimųTerminas="Laikotarpio pabaiga",0,1)), "")</f>
        <v>76.499328881345164</v>
      </c>
      <c r="H19" s="5">
        <f>IFERROR(PMT(INDEX(Duomenys[],ROW()-ROW(Duomenys[[#Headers],[20]]),1)/12,Duomenys[[#Headers],[20]]*12,-PaskolosSuma,0,IF(MokėjimųTerminas="Laikotarpio pabaiga",0,1)), "")</f>
        <v>63.264937621996246</v>
      </c>
      <c r="I19" s="5">
        <f>IFERROR(PMT(INDEX(Duomenys[],ROW()-ROW(Duomenys[[#Headers],[25]]),1)/12,Duomenys[[#Headers],[25]]*12,-PaskolosSuma,0,IF(MokėjimųTerminas="Laikotarpio pabaiga",0,1)), "")</f>
        <v>55.583247796198897</v>
      </c>
      <c r="J19" s="5">
        <f>IFERROR(PMT(INDEX(Duomenys[],ROW()-ROW(Duomenys[[#Headers],[30]]),1)/12,Duomenys[[#Headers],[30]]*12,-PaskolosSuma,0,IF(MokėjimųTerminas="Laikotarpio pabaiga",0,1)), "")</f>
        <v>50.668530982588067</v>
      </c>
    </row>
    <row r="20" spans="2:10" ht="15" customHeight="1" x14ac:dyDescent="0.2">
      <c r="B20" s="4">
        <f>IFERROR(MAX((ROW()-ROW(Duomenys[[#Headers],[NORMA]]))*0.0025+0.0175,0.0025), "")</f>
        <v>4.7500000000000001E-2</v>
      </c>
      <c r="C20" s="5">
        <f>IFERROR(PMT(INDEX(Duomenys[],ROW()-ROW(Duomenys[[#Headers],[3]]),1)/12,Duomenys[[#Headers],[3]]*12,-PaskolosSuma,0,IF(MokėjimųTerminas="Laikotarpio pabaiga",0,1)), "")</f>
        <v>298.5878171372147</v>
      </c>
      <c r="D20" s="5">
        <f>IFERROR(PMT(INDEX(Duomenys[],ROW()-ROW(Duomenys[[#Headers],[5]]),1)/12,Duomenys[[#Headers],[5]]*12,-PaskolosSuma,0,IF(MokėjimųTerminas="Laikotarpio pabaiga",0,1)), "")</f>
        <v>187.56911979108864</v>
      </c>
      <c r="E20" s="5">
        <f>IFERROR(PMT(INDEX(Duomenys[],ROW()-ROW(Duomenys[[#Headers],[10]]),1)/12,Duomenys[[#Headers],[10]]*12,-PaskolosSuma,0,IF(MokėjimųTerminas="Laikotarpio pabaiga",0,1)), "")</f>
        <v>104.8477433767964</v>
      </c>
      <c r="F20" s="5">
        <f>IFERROR(PMT(INDEX(Duomenys[],ROW()-ROW(Duomenys[[#Headers],[12]]),1)/12,Duomenys[[#Headers],[12]]*12,-PaskolosSuma,0,IF(MokėjimųTerminas="Laikotarpio pabaiga",0,1)), "")</f>
        <v>91.239915829949908</v>
      </c>
      <c r="G20" s="5">
        <f>IFERROR(PMT(INDEX(Duomenys[],ROW()-ROW(Duomenys[[#Headers],[15]]),1)/12,Duomenys[[#Headers],[15]]*12,-PaskolosSuma,0,IF(MokėjimųTerminas="Laikotarpio pabaiga",0,1)), "")</f>
        <v>77.783191771031085</v>
      </c>
      <c r="H20" s="5">
        <f>IFERROR(PMT(INDEX(Duomenys[],ROW()-ROW(Duomenys[[#Headers],[20]]),1)/12,Duomenys[[#Headers],[20]]*12,-PaskolosSuma,0,IF(MokėjimųTerminas="Laikotarpio pabaiga",0,1)), "")</f>
        <v>64.622362777622314</v>
      </c>
      <c r="I20" s="5">
        <f>IFERROR(PMT(INDEX(Duomenys[],ROW()-ROW(Duomenys[[#Headers],[25]]),1)/12,Duomenys[[#Headers],[25]]*12,-PaskolosSuma,0,IF(MokėjimųTerminas="Laikotarpio pabaiga",0,1)), "")</f>
        <v>57.011736138108901</v>
      </c>
      <c r="J20" s="5">
        <f>IFERROR(PMT(INDEX(Duomenys[],ROW()-ROW(Duomenys[[#Headers],[30]]),1)/12,Duomenys[[#Headers],[30]]*12,-PaskolosSuma,0,IF(MokėjimųTerminas="Laikotarpio pabaiga",0,1)), "")</f>
        <v>52.164733650311092</v>
      </c>
    </row>
    <row r="21" spans="2:10" ht="15" customHeight="1" x14ac:dyDescent="0.2">
      <c r="B21" s="4">
        <f>IFERROR(MAX((ROW()-ROW(Duomenys[[#Headers],[NORMA]]))*0.0025+0.0175,0.0025), "")</f>
        <v>0.05</v>
      </c>
      <c r="C21" s="5">
        <f>IFERROR(PMT(INDEX(Duomenys[],ROW()-ROW(Duomenys[[#Headers],[3]]),1)/12,Duomenys[[#Headers],[3]]*12,-PaskolosSuma,0,IF(MokėjimųTerminas="Laikotarpio pabaiga",0,1)), "")</f>
        <v>299.70897104665477</v>
      </c>
      <c r="D21" s="5">
        <f>IFERROR(PMT(INDEX(Duomenys[],ROW()-ROW(Duomenys[[#Headers],[5]]),1)/12,Duomenys[[#Headers],[5]]*12,-PaskolosSuma,0,IF(MokėjimųTerminas="Laikotarpio pabaiga",0,1)), "")</f>
        <v>188.71233644010937</v>
      </c>
      <c r="E21" s="5">
        <f>IFERROR(PMT(INDEX(Duomenys[],ROW()-ROW(Duomenys[[#Headers],[10]]),1)/12,Duomenys[[#Headers],[10]]*12,-PaskolosSuma,0,IF(MokėjimųTerminas="Laikotarpio pabaiga",0,1)), "")</f>
        <v>106.06551523907524</v>
      </c>
      <c r="F21" s="5">
        <f>IFERROR(PMT(INDEX(Duomenys[],ROW()-ROW(Duomenys[[#Headers],[12]]),1)/12,Duomenys[[#Headers],[12]]*12,-PaskolosSuma,0,IF(MokėjimųTerminas="Laikotarpio pabaiga",0,1)), "")</f>
        <v>92.489041356985226</v>
      </c>
      <c r="G21" s="5">
        <f>IFERROR(PMT(INDEX(Duomenys[],ROW()-ROW(Duomenys[[#Headers],[15]]),1)/12,Duomenys[[#Headers],[15]]*12,-PaskolosSuma,0,IF(MokėjimųTerminas="Laikotarpio pabaiga",0,1)), "")</f>
        <v>79.079362674154453</v>
      </c>
      <c r="H21" s="5">
        <f>IFERROR(PMT(INDEX(Duomenys[],ROW()-ROW(Duomenys[[#Headers],[20]]),1)/12,Duomenys[[#Headers],[20]]*12,-PaskolosSuma,0,IF(MokėjimųTerminas="Laikotarpio pabaiga",0,1)), "")</f>
        <v>65.995573921665738</v>
      </c>
      <c r="I21" s="5">
        <f>IFERROR(PMT(INDEX(Duomenys[],ROW()-ROW(Duomenys[[#Headers],[25]]),1)/12,Duomenys[[#Headers],[25]]*12,-PaskolosSuma,0,IF(MokėjimųTerminas="Laikotarpio pabaiga",0,1)), "")</f>
        <v>58.459004150797909</v>
      </c>
      <c r="J21" s="5">
        <f>IFERROR(PMT(INDEX(Duomenys[],ROW()-ROW(Duomenys[[#Headers],[30]]),1)/12,Duomenys[[#Headers],[30]]*12,-PaskolosSuma,0,IF(MokėjimųTerminas="Laikotarpio pabaiga",0,1)), "")</f>
        <v>53.682162301213907</v>
      </c>
    </row>
    <row r="22" spans="2:10" ht="15" customHeight="1" x14ac:dyDescent="0.2">
      <c r="B22" s="4">
        <f>IFERROR(MAX((ROW()-ROW(Duomenys[[#Headers],[NORMA]]))*0.0025+0.0175,0.0025), "")</f>
        <v>5.2500000000000005E-2</v>
      </c>
      <c r="C22" s="5">
        <f>IFERROR(PMT(INDEX(Duomenys[],ROW()-ROW(Duomenys[[#Headers],[3]]),1)/12,Duomenys[[#Headers],[3]]*12,-PaskolosSuma,0,IF(MokėjimųTerminas="Laikotarpio pabaiga",0,1)), "")</f>
        <v>300.83270514641202</v>
      </c>
      <c r="D22" s="5">
        <f>IFERROR(PMT(INDEX(Duomenys[],ROW()-ROW(Duomenys[[#Headers],[5]]),1)/12,Duomenys[[#Headers],[5]]*12,-PaskolosSuma,0,IF(MokėjimųTerminas="Laikotarpio pabaiga",0,1)), "")</f>
        <v>189.85983843426729</v>
      </c>
      <c r="E22" s="5">
        <f>IFERROR(PMT(INDEX(Duomenys[],ROW()-ROW(Duomenys[[#Headers],[10]]),1)/12,Duomenys[[#Headers],[10]]*12,-PaskolosSuma,0,IF(MokėjimųTerminas="Laikotarpio pabaiga",0,1)), "")</f>
        <v>107.29170140075239</v>
      </c>
      <c r="F22" s="5">
        <f>IFERROR(PMT(INDEX(Duomenys[],ROW()-ROW(Duomenys[[#Headers],[12]]),1)/12,Duomenys[[#Headers],[12]]*12,-PaskolosSuma,0,IF(MokėjimųTerminas="Laikotarpio pabaiga",0,1)), "")</f>
        <v>93.748154841585929</v>
      </c>
      <c r="G22" s="5">
        <f>IFERROR(PMT(INDEX(Duomenys[],ROW()-ROW(Duomenys[[#Headers],[15]]),1)/12,Duomenys[[#Headers],[15]]*12,-PaskolosSuma,0,IF(MokėjimųTerminas="Laikotarpio pabaiga",0,1)), "")</f>
        <v>80.387771544509548</v>
      </c>
      <c r="H22" s="5">
        <f>IFERROR(PMT(INDEX(Duomenys[],ROW()-ROW(Duomenys[[#Headers],[20]]),1)/12,Duomenys[[#Headers],[20]]*12,-PaskolosSuma,0,IF(MokėjimųTerminas="Laikotarpio pabaiga",0,1)), "")</f>
        <v>67.384416634513201</v>
      </c>
      <c r="I22" s="5">
        <f>IFERROR(PMT(INDEX(Duomenys[],ROW()-ROW(Duomenys[[#Headers],[25]]),1)/12,Duomenys[[#Headers],[25]]*12,-PaskolosSuma,0,IF(MokėjimųTerminas="Laikotarpio pabaiga",0,1)), "")</f>
        <v>59.924771517127589</v>
      </c>
      <c r="J22" s="5">
        <f>IFERROR(PMT(INDEX(Duomenys[],ROW()-ROW(Duomenys[[#Headers],[30]]),1)/12,Duomenys[[#Headers],[30]]*12,-PaskolosSuma,0,IF(MokėjimųTerminas="Laikotarpio pabaiga",0,1)), "")</f>
        <v>55.220370214189835</v>
      </c>
    </row>
    <row r="23" spans="2:10" ht="15" customHeight="1" x14ac:dyDescent="0.2">
      <c r="B23" s="4">
        <f>IFERROR(MAX((ROW()-ROW(Duomenys[[#Headers],[NORMA]]))*0.0025+0.0175,0.0025), "")</f>
        <v>5.5E-2</v>
      </c>
      <c r="C23" s="5">
        <f>IFERROR(PMT(INDEX(Duomenys[],ROW()-ROW(Duomenys[[#Headers],[3]]),1)/12,Duomenys[[#Headers],[3]]*12,-PaskolosSuma,0,IF(MokėjimųTerminas="Laikotarpio pabaiga",0,1)), "")</f>
        <v>301.95901804310284</v>
      </c>
      <c r="D23" s="5">
        <f>IFERROR(PMT(INDEX(Duomenys[],ROW()-ROW(Duomenys[[#Headers],[5]]),1)/12,Duomenys[[#Headers],[5]]*12,-PaskolosSuma,0,IF(MokėjimųTerminas="Laikotarpio pabaiga",0,1)), "")</f>
        <v>191.01162171782241</v>
      </c>
      <c r="E23" s="5">
        <f>IFERROR(PMT(INDEX(Duomenys[],ROW()-ROW(Duomenys[[#Headers],[10]]),1)/12,Duomenys[[#Headers],[10]]*12,-PaskolosSuma,0,IF(MokėjimųTerminas="Laikotarpio pabaiga",0,1)), "")</f>
        <v>108.52627796048073</v>
      </c>
      <c r="F23" s="5">
        <f>IFERROR(PMT(INDEX(Duomenys[],ROW()-ROW(Duomenys[[#Headers],[12]]),1)/12,Duomenys[[#Headers],[12]]*12,-PaskolosSuma,0,IF(MokėjimųTerminas="Laikotarpio pabaiga",0,1)), "")</f>
        <v>95.017216895403436</v>
      </c>
      <c r="G23" s="5">
        <f>IFERROR(PMT(INDEX(Duomenys[],ROW()-ROW(Duomenys[[#Headers],[15]]),1)/12,Duomenys[[#Headers],[15]]*12,-PaskolosSuma,0,IF(MokėjimųTerminas="Laikotarpio pabaiga",0,1)), "")</f>
        <v>81.708345462113925</v>
      </c>
      <c r="H23" s="5">
        <f>IFERROR(PMT(INDEX(Duomenys[],ROW()-ROW(Duomenys[[#Headers],[20]]),1)/12,Duomenys[[#Headers],[20]]*12,-PaskolosSuma,0,IF(MokėjimųTerminas="Laikotarpio pabaiga",0,1)), "")</f>
        <v>68.78873078592386</v>
      </c>
      <c r="I23" s="5">
        <f>IFERROR(PMT(INDEX(Duomenys[],ROW()-ROW(Duomenys[[#Headers],[25]]),1)/12,Duomenys[[#Headers],[25]]*12,-PaskolosSuma,0,IF(MokėjimųTerminas="Laikotarpio pabaiga",0,1)), "")</f>
        <v>61.40874922814703</v>
      </c>
      <c r="J23" s="5">
        <f>IFERROR(PMT(INDEX(Duomenys[],ROW()-ROW(Duomenys[[#Headers],[30]]),1)/12,Duomenys[[#Headers],[30]]*12,-PaskolosSuma,0,IF(MokėjimųTerminas="Laikotarpio pabaiga",0,1)), "")</f>
        <v>56.778900134700287</v>
      </c>
    </row>
    <row r="24" spans="2:10" ht="15" customHeight="1" x14ac:dyDescent="0.2">
      <c r="B24" s="4">
        <f>IFERROR(MAX((ROW()-ROW(Duomenys[[#Headers],[NORMA]]))*0.0025+0.0175,0.0025), "")</f>
        <v>5.7500000000000002E-2</v>
      </c>
      <c r="C24" s="5">
        <f>IFERROR(PMT(INDEX(Duomenys[],ROW()-ROW(Duomenys[[#Headers],[3]]),1)/12,Duomenys[[#Headers],[3]]*12,-PaskolosSuma,0,IF(MokėjimųTerminas="Laikotarpio pabaiga",0,1)), "")</f>
        <v>303.08790831569002</v>
      </c>
      <c r="D24" s="5">
        <f>IFERROR(PMT(INDEX(Duomenys[],ROW()-ROW(Duomenys[[#Headers],[5]]),1)/12,Duomenys[[#Headers],[5]]*12,-PaskolosSuma,0,IF(MokėjimųTerminas="Laikotarpio pabaiga",0,1)), "")</f>
        <v>192.16768210775527</v>
      </c>
      <c r="E24" s="5">
        <f>IFERROR(PMT(INDEX(Duomenys[],ROW()-ROW(Duomenys[[#Headers],[10]]),1)/12,Duomenys[[#Headers],[10]]*12,-PaskolosSuma,0,IF(MokėjimųTerminas="Laikotarpio pabaiga",0,1)), "")</f>
        <v>109.76922006930285</v>
      </c>
      <c r="F24" s="5">
        <f>IFERROR(PMT(INDEX(Duomenys[],ROW()-ROW(Duomenys[[#Headers],[12]]),1)/12,Duomenys[[#Headers],[12]]*12,-PaskolosSuma,0,IF(MokėjimųTerminas="Laikotarpio pabaiga",0,1)), "")</f>
        <v>96.296186565069206</v>
      </c>
      <c r="G24" s="5">
        <f>IFERROR(PMT(INDEX(Duomenys[],ROW()-ROW(Duomenys[[#Headers],[15]]),1)/12,Duomenys[[#Headers],[15]]*12,-PaskolosSuma,0,IF(MokėjimųTerminas="Laikotarpio pabaiga",0,1)), "")</f>
        <v>83.041008701966604</v>
      </c>
      <c r="H24" s="5">
        <f>IFERROR(PMT(INDEX(Duomenys[],ROW()-ROW(Duomenys[[#Headers],[20]]),1)/12,Duomenys[[#Headers],[20]]*12,-PaskolosSuma,0,IF(MokėjimųTerminas="Laikotarpio pabaiga",0,1)), "")</f>
        <v>70.208350787105431</v>
      </c>
      <c r="I24" s="5">
        <f>IFERROR(PMT(INDEX(Duomenys[],ROW()-ROW(Duomenys[[#Headers],[25]]),1)/12,Duomenys[[#Headers],[25]]*12,-PaskolosSuma,0,IF(MokėjimųTerminas="Laikotarpio pabaiga",0,1)), "")</f>
        <v>62.910640242265814</v>
      </c>
      <c r="J24" s="5">
        <f>IFERROR(PMT(INDEX(Duomenys[],ROW()-ROW(Duomenys[[#Headers],[30]]),1)/12,Duomenys[[#Headers],[30]]*12,-PaskolosSuma,0,IF(MokėjimųTerminas="Laikotarpio pabaiga",0,1)), "")</f>
        <v>58.357285644355301</v>
      </c>
    </row>
    <row r="25" spans="2:10" ht="15" customHeight="1" x14ac:dyDescent="0.2">
      <c r="B25" s="4">
        <f>IFERROR(MAX((ROW()-ROW(Duomenys[[#Headers],[NORMA]]))*0.0025+0.0175,0.0025), "")</f>
        <v>6.0000000000000005E-2</v>
      </c>
      <c r="C25" s="5">
        <f>IFERROR(PMT(INDEX(Duomenys[],ROW()-ROW(Duomenys[[#Headers],[3]]),1)/12,Duomenys[[#Headers],[3]]*12,-PaskolosSuma,0,IF(MokėjimųTerminas="Laikotarpio pabaiga",0,1)), "")</f>
        <v>304.21937451555112</v>
      </c>
      <c r="D25" s="5">
        <f>IFERROR(PMT(INDEX(Duomenys[],ROW()-ROW(Duomenys[[#Headers],[5]]),1)/12,Duomenys[[#Headers],[5]]*12,-PaskolosSuma,0,IF(MokėjimųTerminas="Laikotarpio pabaiga",0,1)), "")</f>
        <v>193.32801529427914</v>
      </c>
      <c r="E25" s="5">
        <f>IFERROR(PMT(INDEX(Duomenys[],ROW()-ROW(Duomenys[[#Headers],[10]]),1)/12,Duomenys[[#Headers],[10]]*12,-PaskolosSuma,0,IF(MokėjimųTerminas="Laikotarpio pabaiga",0,1)), "")</f>
        <v>111.02050194164944</v>
      </c>
      <c r="F25" s="5">
        <f>IFERROR(PMT(INDEX(Duomenys[],ROW()-ROW(Duomenys[[#Headers],[12]]),1)/12,Duomenys[[#Headers],[12]]*12,-PaskolosSuma,0,IF(MokėjimųTerminas="Laikotarpio pabaiga",0,1)), "")</f>
        <v>97.585021357627852</v>
      </c>
      <c r="G25" s="5">
        <f>IFERROR(PMT(INDEX(Duomenys[],ROW()-ROW(Duomenys[[#Headers],[15]]),1)/12,Duomenys[[#Headers],[15]]*12,-PaskolosSuma,0,IF(MokėjimųTerminas="Laikotarpio pabaiga",0,1)), "")</f>
        <v>84.385682804845132</v>
      </c>
      <c r="H25" s="5">
        <f>IFERROR(PMT(INDEX(Duomenys[],ROW()-ROW(Duomenys[[#Headers],[20]]),1)/12,Duomenys[[#Headers],[20]]*12,-PaskolosSuma,0,IF(MokėjimųTerminas="Laikotarpio pabaiga",0,1)), "")</f>
        <v>71.643105847816486</v>
      </c>
      <c r="I25" s="5">
        <f>IFERROR(PMT(INDEX(Duomenys[],ROW()-ROW(Duomenys[[#Headers],[25]]),1)/12,Duomenys[[#Headers],[25]]*12,-PaskolosSuma,0,IF(MokėjimųTerminas="Laikotarpio pabaiga",0,1)), "")</f>
        <v>64.430140148550862</v>
      </c>
      <c r="J25" s="5">
        <f>IFERROR(PMT(INDEX(Duomenys[],ROW()-ROW(Duomenys[[#Headers],[30]]),1)/12,Duomenys[[#Headers],[30]]*12,-PaskolosSuma,0,IF(MokėjimųTerminas="Laikotarpio pabaiga",0,1)), "")</f>
        <v>59.955052515275227</v>
      </c>
    </row>
    <row r="26" spans="2:10" ht="15" customHeight="1" x14ac:dyDescent="0.2">
      <c r="B26" s="4">
        <f>IFERROR(MAX((ROW()-ROW(Duomenys[[#Headers],[NORMA]]))*0.0025+0.0175,0.0025), "")</f>
        <v>6.25E-2</v>
      </c>
      <c r="C26" s="5">
        <f>IFERROR(PMT(INDEX(Duomenys[],ROW()-ROW(Duomenys[[#Headers],[3]]),1)/12,Duomenys[[#Headers],[3]]*12,-PaskolosSuma,0,IF(MokėjimųTerminas="Laikotarpio pabaiga",0,1)), "")</f>
        <v>305.35341516654842</v>
      </c>
      <c r="D26" s="5">
        <f>IFERROR(PMT(INDEX(Duomenys[],ROW()-ROW(Duomenys[[#Headers],[5]]),1)/12,Duomenys[[#Headers],[5]]*12,-PaskolosSuma,0,IF(MokėjimųTerminas="Laikotarpio pabaiga",0,1)), "")</f>
        <v>194.49261684136638</v>
      </c>
      <c r="E26" s="5">
        <f>IFERROR(PMT(INDEX(Duomenys[],ROW()-ROW(Duomenys[[#Headers],[10]]),1)/12,Duomenys[[#Headers],[10]]*12,-PaskolosSuma,0,IF(MokėjimųTerminas="Laikotarpio pabaiga",0,1)), "")</f>
        <v>112.28009686669012</v>
      </c>
      <c r="F26" s="5">
        <f>IFERROR(PMT(INDEX(Duomenys[],ROW()-ROW(Duomenys[[#Headers],[12]]),1)/12,Duomenys[[#Headers],[12]]*12,-PaskolosSuma,0,IF(MokėjimųTerminas="Laikotarpio pabaiga",0,1)), "")</f>
        <v>98.883677266755697</v>
      </c>
      <c r="G26" s="5">
        <f>IFERROR(PMT(INDEX(Duomenys[],ROW()-ROW(Duomenys[[#Headers],[15]]),1)/12,Duomenys[[#Headers],[15]]*12,-PaskolosSuma,0,IF(MokėjimųTerminas="Laikotarpio pabaiga",0,1)), "")</f>
        <v>85.742286650016752</v>
      </c>
      <c r="H26" s="5">
        <f>IFERROR(PMT(INDEX(Duomenys[],ROW()-ROW(Duomenys[[#Headers],[20]]),1)/12,Duomenys[[#Headers],[20]]*12,-PaskolosSuma,0,IF(MokėjimųTerminas="Laikotarpio pabaiga",0,1)), "")</f>
        <v>73.092820237756882</v>
      </c>
      <c r="I26" s="5">
        <f>IFERROR(PMT(INDEX(Duomenys[],ROW()-ROW(Duomenys[[#Headers],[25]]),1)/12,Duomenys[[#Headers],[25]]*12,-PaskolosSuma,0,IF(MokėjimųTerminas="Laikotarpio pabaiga",0,1)), "")</f>
        <v>65.966937831504325</v>
      </c>
      <c r="J26" s="5">
        <f>IFERROR(PMT(INDEX(Duomenys[],ROW()-ROW(Duomenys[[#Headers],[30]]),1)/12,Duomenys[[#Headers],[30]]*12,-PaskolosSuma,0,IF(MokėjimųTerminas="Laikotarpio pabaiga",0,1)), "")</f>
        <v>61.571720042639157</v>
      </c>
    </row>
    <row r="27" spans="2:10" ht="15" customHeight="1" x14ac:dyDescent="0.2">
      <c r="B27" s="4">
        <f>IFERROR(MAX((ROW()-ROW(Duomenys[[#Headers],[NORMA]]))*0.0025+0.0175,0.0025), "")</f>
        <v>6.5000000000000002E-2</v>
      </c>
      <c r="C27" s="5">
        <f>IFERROR(PMT(INDEX(Duomenys[],ROW()-ROW(Duomenys[[#Headers],[3]]),1)/12,Duomenys[[#Headers],[3]]*12,-PaskolosSuma,0,IF(MokėjimųTerminas="Laikotarpio pabaiga",0,1)), "")</f>
        <v>306.49002876509786</v>
      </c>
      <c r="D27" s="5">
        <f>IFERROR(PMT(INDEX(Duomenys[],ROW()-ROW(Duomenys[[#Headers],[5]]),1)/12,Duomenys[[#Headers],[5]]*12,-PaskolosSuma,0,IF(MokėjimųTerminas="Laikotarpio pabaiga",0,1)), "")</f>
        <v>195.66148218728543</v>
      </c>
      <c r="E27" s="5">
        <f>IFERROR(PMT(INDEX(Duomenys[],ROW()-ROW(Duomenys[[#Headers],[10]]),1)/12,Duomenys[[#Headers],[10]]*12,-PaskolosSuma,0,IF(MokėjimųTerminas="Laikotarpio pabaiga",0,1)), "")</f>
        <v>113.54797722002601</v>
      </c>
      <c r="F27" s="5">
        <f>IFERROR(PMT(INDEX(Duomenys[],ROW()-ROW(Duomenys[[#Headers],[12]]),1)/12,Duomenys[[#Headers],[12]]*12,-PaskolosSuma,0,IF(MokėjimųTerminas="Laikotarpio pabaiga",0,1)), "")</f>
        <v>100.19210879973242</v>
      </c>
      <c r="G27" s="5">
        <f>IFERROR(PMT(INDEX(Duomenys[],ROW()-ROW(Duomenys[[#Headers],[15]]),1)/12,Duomenys[[#Headers],[15]]*12,-PaskolosSuma,0,IF(MokėjimųTerminas="Laikotarpio pabaiga",0,1)), "")</f>
        <v>87.110736529736158</v>
      </c>
      <c r="H27" s="5">
        <f>IFERROR(PMT(INDEX(Duomenys[],ROW()-ROW(Duomenys[[#Headers],[20]]),1)/12,Duomenys[[#Headers],[20]]*12,-PaskolosSuma,0,IF(MokėjimųTerminas="Laikotarpio pabaiga",0,1)), "")</f>
        <v>74.557313551509708</v>
      </c>
      <c r="I27" s="5">
        <f>IFERROR(PMT(INDEX(Duomenys[],ROW()-ROW(Duomenys[[#Headers],[25]]),1)/12,Duomenys[[#Headers],[25]]*12,-PaskolosSuma,0,IF(MokėjimųTerminas="Laikotarpio pabaiga",0,1)), "")</f>
        <v>67.520716134763958</v>
      </c>
      <c r="J27" s="5">
        <f>IFERROR(PMT(INDEX(Duomenys[],ROW()-ROW(Duomenys[[#Headers],[30]]),1)/12,Duomenys[[#Headers],[30]]*12,-PaskolosSuma,0,IF(MokėjimųTerminas="Laikotarpio pabaiga",0,1)), "")</f>
        <v>63.206802349296375</v>
      </c>
    </row>
    <row r="28" spans="2:10" ht="15" customHeight="1" x14ac:dyDescent="0.2">
      <c r="B28" s="4">
        <f>IFERROR(MAX((ROW()-ROW(Duomenys[[#Headers],[NORMA]]))*0.0025+0.0175,0.0025), "")</f>
        <v>6.7500000000000004E-2</v>
      </c>
      <c r="C28" s="5">
        <f>IFERROR(PMT(INDEX(Duomenys[],ROW()-ROW(Duomenys[[#Headers],[3]]),1)/12,Duomenys[[#Headers],[3]]*12,-PaskolosSuma,0,IF(MokėjimųTerminas="Laikotarpio pabaiga",0,1)), "")</f>
        <v>307.62921378024174</v>
      </c>
      <c r="D28" s="5">
        <f>IFERROR(PMT(INDEX(Duomenys[],ROW()-ROW(Duomenys[[#Headers],[5]]),1)/12,Duomenys[[#Headers],[5]]*12,-PaskolosSuma,0,IF(MokėjimųTerminas="Laikotarpio pabaiga",0,1)), "")</f>
        <v>196.83460664515269</v>
      </c>
      <c r="E28" s="5">
        <f>IFERROR(PMT(INDEX(Duomenys[],ROW()-ROW(Duomenys[[#Headers],[10]]),1)/12,Duomenys[[#Headers],[10]]*12,-PaskolosSuma,0,IF(MokėjimųTerminas="Laikotarpio pabaiga",0,1)), "")</f>
        <v>114.82411447571582</v>
      </c>
      <c r="F28" s="5">
        <f>IFERROR(PMT(INDEX(Duomenys[],ROW()-ROW(Duomenys[[#Headers],[12]]),1)/12,Duomenys[[#Headers],[12]]*12,-PaskolosSuma,0,IF(MokėjimųTerminas="Laikotarpio pabaiga",0,1)), "")</f>
        <v>101.51026900513602</v>
      </c>
      <c r="G28" s="5">
        <f>IFERROR(PMT(INDEX(Duomenys[],ROW()-ROW(Duomenys[[#Headers],[15]]),1)/12,Duomenys[[#Headers],[15]]*12,-PaskolosSuma,0,IF(MokėjimųTerminas="Laikotarpio pabaiga",0,1)), "")</f>
        <v>88.490946225402126</v>
      </c>
      <c r="H28" s="5">
        <f>IFERROR(PMT(INDEX(Duomenys[],ROW()-ROW(Duomenys[[#Headers],[20]]),1)/12,Duomenys[[#Headers],[20]]*12,-PaskolosSuma,0,IF(MokėjimųTerminas="Laikotarpio pabaiga",0,1)), "")</f>
        <v>76.036400976305558</v>
      </c>
      <c r="I28" s="5">
        <f>IFERROR(PMT(INDEX(Duomenys[],ROW()-ROW(Duomenys[[#Headers],[25]]),1)/12,Duomenys[[#Headers],[25]]*12,-PaskolosSuma,0,IF(MokėjimųTerminas="Laikotarpio pabaiga",0,1)), "")</f>
        <v>69.091152521264675</v>
      </c>
      <c r="J28" s="5">
        <f>IFERROR(PMT(INDEX(Duomenys[],ROW()-ROW(Duomenys[[#Headers],[30]]),1)/12,Duomenys[[#Headers],[30]]*12,-PaskolosSuma,0,IF(MokėjimųTerminas="Laikotarpio pabaiga",0,1)), "")</f>
        <v>64.859809656821525</v>
      </c>
    </row>
    <row r="29" spans="2:10" ht="15" customHeight="1" x14ac:dyDescent="0.2">
      <c r="B29" s="4">
        <f>IFERROR(MAX((ROW()-ROW(Duomenys[[#Headers],[NORMA]]))*0.0025+0.0175,0.0025), "")</f>
        <v>7.0000000000000007E-2</v>
      </c>
      <c r="C29" s="5">
        <f>IFERROR(PMT(INDEX(Duomenys[],ROW()-ROW(Duomenys[[#Headers],[3]]),1)/12,Duomenys[[#Headers],[3]]*12,-PaskolosSuma,0,IF(MokėjimųTerminas="Laikotarpio pabaiga",0,1)), "")</f>
        <v>308.77096865371942</v>
      </c>
      <c r="D29" s="5">
        <f>IFERROR(PMT(INDEX(Duomenys[],ROW()-ROW(Duomenys[[#Headers],[5]]),1)/12,Duomenys[[#Headers],[5]]*12,-PaskolosSuma,0,IF(MokėjimųTerminas="Laikotarpio pabaiga",0,1)), "")</f>
        <v>198.01198540349534</v>
      </c>
      <c r="E29" s="5">
        <f>IFERROR(PMT(INDEX(Duomenys[],ROW()-ROW(Duomenys[[#Headers],[10]]),1)/12,Duomenys[[#Headers],[10]]*12,-PaskolosSuma,0,IF(MokėjimųTerminas="Laikotarpio pabaiga",0,1)), "")</f>
        <v>116.10847921862405</v>
      </c>
      <c r="F29" s="5">
        <f>IFERROR(PMT(INDEX(Duomenys[],ROW()-ROW(Duomenys[[#Headers],[12]]),1)/12,Duomenys[[#Headers],[12]]*12,-PaskolosSuma,0,IF(MokėjimųTerminas="Laikotarpio pabaiga",0,1)), "")</f>
        <v>102.8381095012281</v>
      </c>
      <c r="G29" s="5">
        <f>IFERROR(PMT(INDEX(Duomenys[],ROW()-ROW(Duomenys[[#Headers],[15]]),1)/12,Duomenys[[#Headers],[15]]*12,-PaskolosSuma,0,IF(MokėjimųTerminas="Laikotarpio pabaiga",0,1)), "")</f>
        <v>89.882827085242695</v>
      </c>
      <c r="H29" s="5">
        <f>IFERROR(PMT(INDEX(Duomenys[],ROW()-ROW(Duomenys[[#Headers],[20]]),1)/12,Duomenys[[#Headers],[20]]*12,-PaskolosSuma,0,IF(MokėjimųTerminas="Laikotarpio pabaiga",0,1)), "")</f>
        <v>77.529893561887462</v>
      </c>
      <c r="I29" s="5">
        <f>IFERROR(PMT(INDEX(Duomenys[],ROW()-ROW(Duomenys[[#Headers],[25]]),1)/12,Duomenys[[#Headers],[25]]*12,-PaskolosSuma,0,IF(MokėjimųTerminas="Laikotarpio pabaiga",0,1)), "")</f>
        <v>70.677919727509178</v>
      </c>
      <c r="J29" s="5">
        <f>IFERROR(PMT(INDEX(Duomenys[],ROW()-ROW(Duomenys[[#Headers],[30]]),1)/12,Duomenys[[#Headers],[30]]*12,-PaskolosSuma,0,IF(MokėjimųTerminas="Laikotarpio pabaiga",0,1)), "")</f>
        <v>66.530249517918321</v>
      </c>
    </row>
    <row r="30" spans="2:10" ht="15" customHeight="1" x14ac:dyDescent="0.2">
      <c r="B30" s="4">
        <f>IFERROR(MAX((ROW()-ROW(Duomenys[[#Headers],[NORMA]]))*0.0025+0.0175,0.0025), "")</f>
        <v>7.2500000000000009E-2</v>
      </c>
      <c r="C30" s="5">
        <f>IFERROR(PMT(INDEX(Duomenys[],ROW()-ROW(Duomenys[[#Headers],[3]]),1)/12,Duomenys[[#Headers],[3]]*12,-PaskolosSuma,0,IF(MokėjimųTerminas="Laikotarpio pabaiga",0,1)), "")</f>
        <v>309.91529180004181</v>
      </c>
      <c r="D30" s="5">
        <f>IFERROR(PMT(INDEX(Duomenys[],ROW()-ROW(Duomenys[[#Headers],[5]]),1)/12,Duomenys[[#Headers],[5]]*12,-PaskolosSuma,0,IF(MokėjimųTerminas="Laikotarpio pabaiga",0,1)), "")</f>
        <v>199.19361352682739</v>
      </c>
      <c r="E30" s="5">
        <f>IFERROR(PMT(INDEX(Duomenys[],ROW()-ROW(Duomenys[[#Headers],[10]]),1)/12,Duomenys[[#Headers],[10]]*12,-PaskolosSuma,0,IF(MokėjimųTerminas="Laikotarpio pabaiga",0,1)), "")</f>
        <v>117.40104115708263</v>
      </c>
      <c r="F30" s="5">
        <f>IFERROR(PMT(INDEX(Duomenys[],ROW()-ROW(Duomenys[[#Headers],[12]]),1)/12,Duomenys[[#Headers],[12]]*12,-PaskolosSuma,0,IF(MokėjimųTerminas="Laikotarpio pabaiga",0,1)), "")</f>
        <v>104.17558050499785</v>
      </c>
      <c r="G30" s="5">
        <f>IFERROR(PMT(INDEX(Duomenys[],ROW()-ROW(Duomenys[[#Headers],[15]]),1)/12,Duomenys[[#Headers],[15]]*12,-PaskolosSuma,0,IF(MokėjimųTerminas="Laikotarpio pabaiga",0,1)), "")</f>
        <v>91.286288103398618</v>
      </c>
      <c r="H30" s="5">
        <f>IFERROR(PMT(INDEX(Duomenys[],ROW()-ROW(Duomenys[[#Headers],[20]]),1)/12,Duomenys[[#Headers],[20]]*12,-PaskolosSuma,0,IF(MokėjimųTerminas="Laikotarpio pabaiga",0,1)), "")</f>
        <v>79.037598491767653</v>
      </c>
      <c r="I30" s="5">
        <f>IFERROR(PMT(INDEX(Duomenys[],ROW()-ROW(Duomenys[[#Headers],[25]]),1)/12,Duomenys[[#Headers],[25]]*12,-PaskolosSuma,0,IF(MokėjimųTerminas="Laikotarpio pabaiga",0,1)), "")</f>
        <v>72.280686409716566</v>
      </c>
      <c r="J30" s="5">
        <f>IFERROR(PMT(INDEX(Duomenys[],ROW()-ROW(Duomenys[[#Headers],[30]]),1)/12,Duomenys[[#Headers],[30]]*12,-PaskolosSuma,0,IF(MokėjimųTerminas="Laikotarpio pabaiga",0,1)), "")</f>
        <v>68.21762800561919</v>
      </c>
    </row>
    <row r="31" spans="2:10" ht="15" customHeight="1" x14ac:dyDescent="0.2">
      <c r="B31" s="4">
        <f>IFERROR(MAX((ROW()-ROW(Duomenys[[#Headers],[NORMA]]))*0.0025+0.0175,0.0025), "")</f>
        <v>7.5000000000000011E-2</v>
      </c>
      <c r="C31" s="5">
        <f>IFERROR(PMT(INDEX(Duomenys[],ROW()-ROW(Duomenys[[#Headers],[3]]),1)/12,Duomenys[[#Headers],[3]]*12,-PaskolosSuma,0,IF(MokėjimųTerminas="Laikotarpio pabaiga",0,1)), "")</f>
        <v>311.06218160656431</v>
      </c>
      <c r="D31" s="5">
        <f>IFERROR(PMT(INDEX(Duomenys[],ROW()-ROW(Duomenys[[#Headers],[5]]),1)/12,Duomenys[[#Headers],[5]]*12,-PaskolosSuma,0,IF(MokėjimųTerminas="Laikotarpio pabaiga",0,1)), "")</f>
        <v>200.37948595623766</v>
      </c>
      <c r="E31" s="5">
        <f>IFERROR(PMT(INDEX(Duomenys[],ROW()-ROW(Duomenys[[#Headers],[10]]),1)/12,Duomenys[[#Headers],[10]]*12,-PaskolosSuma,0,IF(MokėjimųTerminas="Laikotarpio pabaiga",0,1)), "")</f>
        <v>118.70176913585424</v>
      </c>
      <c r="F31" s="5">
        <f>IFERROR(PMT(INDEX(Duomenys[],ROW()-ROW(Duomenys[[#Headers],[12]]),1)/12,Duomenys[[#Headers],[12]]*12,-PaskolosSuma,0,IF(MokėjimųTerminas="Laikotarpio pabaiga",0,1)), "")</f>
        <v>105.5226308618314</v>
      </c>
      <c r="G31" s="5">
        <f>IFERROR(PMT(INDEX(Duomenys[],ROW()-ROW(Duomenys[[#Headers],[15]]),1)/12,Duomenys[[#Headers],[15]]*12,-PaskolosSuma,0,IF(MokėjimųTerminas="Laikotarpio pabaiga",0,1)), "")</f>
        <v>92.701236000273809</v>
      </c>
      <c r="H31" s="5">
        <f>IFERROR(PMT(INDEX(Duomenys[],ROW()-ROW(Duomenys[[#Headers],[20]]),1)/12,Duomenys[[#Headers],[20]]*12,-PaskolosSuma,0,IF(MokėjimųTerminas="Laikotarpio pabaiga",0,1)), "")</f>
        <v>80.559319355180733</v>
      </c>
      <c r="I31" s="5">
        <f>IFERROR(PMT(INDEX(Duomenys[],ROW()-ROW(Duomenys[[#Headers],[25]]),1)/12,Duomenys[[#Headers],[25]]*12,-PaskolosSuma,0,IF(MokėjimųTerminas="Laikotarpio pabaiga",0,1)), "")</f>
        <v>73.89911777974595</v>
      </c>
      <c r="J31" s="5">
        <f>IFERROR(PMT(INDEX(Duomenys[],ROW()-ROW(Duomenys[[#Headers],[30]]),1)/12,Duomenys[[#Headers],[30]]*12,-PaskolosSuma,0,IF(MokėjimųTerminas="Laikotarpio pabaiga",0,1)), "")</f>
        <v>69.921450855277939</v>
      </c>
    </row>
    <row r="32" spans="2:10" ht="15" customHeight="1" x14ac:dyDescent="0.2">
      <c r="B32" s="4">
        <f>IFERROR(MAX((ROW()-ROW(Duomenys[[#Headers],[NORMA]]))*0.0025+0.0175,0.0025), "")</f>
        <v>7.7499999999999999E-2</v>
      </c>
      <c r="C32" s="5">
        <f>IFERROR(PMT(INDEX(Duomenys[],ROW()-ROW(Duomenys[[#Headers],[3]]),1)/12,Duomenys[[#Headers],[3]]*12,-PaskolosSuma,0,IF(MokėjimųTerminas="Laikotarpio pabaiga",0,1)), "")</f>
        <v>312.21163643356266</v>
      </c>
      <c r="D32" s="5">
        <f>IFERROR(PMT(INDEX(Duomenys[],ROW()-ROW(Duomenys[[#Headers],[5]]),1)/12,Duomenys[[#Headers],[5]]*12,-PaskolosSuma,0,IF(MokėjimųTerminas="Laikotarpio pabaiga",0,1)), "")</f>
        <v>201.5695975099903</v>
      </c>
      <c r="E32" s="5">
        <f>IFERROR(PMT(INDEX(Duomenys[],ROW()-ROW(Duomenys[[#Headers],[10]]),1)/12,Duomenys[[#Headers],[10]]*12,-PaskolosSuma,0,IF(MokėjimųTerminas="Laikotarpio pabaiga",0,1)), "")</f>
        <v>120.01063114938812</v>
      </c>
      <c r="F32" s="5">
        <f>IFERROR(PMT(INDEX(Duomenys[],ROW()-ROW(Duomenys[[#Headers],[12]]),1)/12,Duomenys[[#Headers],[12]]*12,-PaskolosSuma,0,IF(MokėjimųTerminas="Laikotarpio pabaiga",0,1)), "")</f>
        <v>106.87920807577348</v>
      </c>
      <c r="G32" s="5">
        <f>IFERROR(PMT(INDEX(Duomenys[],ROW()-ROW(Duomenys[[#Headers],[15]]),1)/12,Duomenys[[#Headers],[15]]*12,-PaskolosSuma,0,IF(MokėjimųTerminas="Laikotarpio pabaiga",0,1)), "")</f>
        <v>94.127575304021605</v>
      </c>
      <c r="H32" s="5">
        <f>IFERROR(PMT(INDEX(Duomenys[],ROW()-ROW(Duomenys[[#Headers],[20]]),1)/12,Duomenys[[#Headers],[20]]*12,-PaskolosSuma,0,IF(MokėjimųTerminas="Laikotarpio pabaiga",0,1)), "")</f>
        <v>82.094856419055461</v>
      </c>
      <c r="I32" s="5">
        <f>IFERROR(PMT(INDEX(Duomenys[],ROW()-ROW(Duomenys[[#Headers],[25]]),1)/12,Duomenys[[#Headers],[25]]*12,-PaskolosSuma,0,IF(MokėjimųTerminas="Laikotarpio pabaiga",0,1)), "")</f>
        <v>75.532876228830588</v>
      </c>
      <c r="J32" s="5">
        <f>IFERROR(PMT(INDEX(Duomenys[],ROW()-ROW(Duomenys[[#Headers],[30]]),1)/12,Duomenys[[#Headers],[30]]*12,-PaskolosSuma,0,IF(MokėjimųTerminas="Laikotarpio pabaiga",0,1)), "")</f>
        <v>71.641224555904316</v>
      </c>
    </row>
    <row r="33" spans="2:10" ht="15" customHeight="1" x14ac:dyDescent="0.2">
      <c r="B33" s="4">
        <f>IFERROR(MAX((ROW()-ROW(Duomenys[[#Headers],[NORMA]]))*0.0025+0.0175,0.0025), "")</f>
        <v>0.08</v>
      </c>
      <c r="C33" s="5">
        <f>IFERROR(PMT(INDEX(Duomenys[],ROW()-ROW(Duomenys[[#Headers],[3]]),1)/12,Duomenys[[#Headers],[3]]*12,-PaskolosSuma,0,IF(MokėjimųTerminas="Laikotarpio pabaiga",0,1)), "")</f>
        <v>313.36365461430847</v>
      </c>
      <c r="D33" s="5">
        <f>IFERROR(PMT(INDEX(Duomenys[],ROW()-ROW(Duomenys[[#Headers],[5]]),1)/12,Duomenys[[#Headers],[5]]*12,-PaskolosSuma,0,IF(MokėjimųTerminas="Laikotarpio pabaiga",0,1)), "")</f>
        <v>202.76394288413681</v>
      </c>
      <c r="E33" s="5">
        <f>IFERROR(PMT(INDEX(Duomenys[],ROW()-ROW(Duomenys[[#Headers],[10]]),1)/12,Duomenys[[#Headers],[10]]*12,-PaskolosSuma,0,IF(MokėjimųTerminas="Laikotarpio pabaiga",0,1)), "")</f>
        <v>121.32759435535694</v>
      </c>
      <c r="F33" s="5">
        <f>IFERROR(PMT(INDEX(Duomenys[],ROW()-ROW(Duomenys[[#Headers],[12]]),1)/12,Duomenys[[#Headers],[12]]*12,-PaskolosSuma,0,IF(MokėjimųTerminas="Laikotarpio pabaiga",0,1)), "")</f>
        <v>108.24525834034816</v>
      </c>
      <c r="G33" s="5">
        <f>IFERROR(PMT(INDEX(Duomenys[],ROW()-ROW(Duomenys[[#Headers],[15]]),1)/12,Duomenys[[#Headers],[15]]*12,-PaskolosSuma,0,IF(MokėjimųTerminas="Laikotarpio pabaiga",0,1)), "")</f>
        <v>95.565208433035139</v>
      </c>
      <c r="H33" s="5">
        <f>IFERROR(PMT(INDEX(Duomenys[],ROW()-ROW(Duomenys[[#Headers],[20]]),1)/12,Duomenys[[#Headers],[20]]*12,-PaskolosSuma,0,IF(MokėjimųTerminas="Laikotarpio pabaiga",0,1)), "")</f>
        <v>83.64400689934628</v>
      </c>
      <c r="I33" s="5">
        <f>IFERROR(PMT(INDEX(Duomenys[],ROW()-ROW(Duomenys[[#Headers],[25]]),1)/12,Duomenys[[#Headers],[25]]*12,-PaskolosSuma,0,IF(MokėjimųTerminas="Laikotarpio pabaiga",0,1)), "")</f>
        <v>77.181621937300307</v>
      </c>
      <c r="J33" s="5">
        <f>IFERROR(PMT(INDEX(Duomenys[],ROW()-ROW(Duomenys[[#Headers],[30]]),1)/12,Duomenys[[#Headers],[30]]*12,-PaskolosSuma,0,IF(MokėjimųTerminas="Laikotarpio pabaiga",0,1)), "")</f>
        <v>73.37645738793762</v>
      </c>
    </row>
    <row r="34" spans="2:10" ht="15" customHeight="1" x14ac:dyDescent="0.2">
      <c r="B34" s="4">
        <f>IFERROR(MAX((ROW()-ROW(Duomenys[[#Headers],[NORMA]]))*0.0025+0.0175,0.0025), "")</f>
        <v>8.2500000000000004E-2</v>
      </c>
      <c r="C34" s="5">
        <f>IFERROR(PMT(INDEX(Duomenys[],ROW()-ROW(Duomenys[[#Headers],[3]]),1)/12,Duomenys[[#Headers],[3]]*12,-PaskolosSuma,0,IF(MokėjimųTerminas="Laikotarpio pabaiga",0,1)), "")</f>
        <v>314.51823445514697</v>
      </c>
      <c r="D34" s="5">
        <f>IFERROR(PMT(INDEX(Duomenys[],ROW()-ROW(Duomenys[[#Headers],[5]]),1)/12,Duomenys[[#Headers],[5]]*12,-PaskolosSuma,0,IF(MokėjimųTerminas="Laikotarpio pabaiga",0,1)), "")</f>
        <v>203.96251665314057</v>
      </c>
      <c r="E34" s="5">
        <f>IFERROR(PMT(INDEX(Duomenys[],ROW()-ROW(Duomenys[[#Headers],[10]]),1)/12,Duomenys[[#Headers],[10]]*12,-PaskolosSuma,0,IF(MokėjimųTerminas="Laikotarpio pabaiga",0,1)), "")</f>
        <v>122.65262508846416</v>
      </c>
      <c r="F34" s="5">
        <f>IFERROR(PMT(INDEX(Duomenys[],ROW()-ROW(Duomenys[[#Headers],[12]]),1)/12,Duomenys[[#Headers],[12]]*12,-PaskolosSuma,0,IF(MokėjimųTerminas="Laikotarpio pabaiga",0,1)), "")</f>
        <v>109.62072656990408</v>
      </c>
      <c r="G34" s="5">
        <f>IFERROR(PMT(INDEX(Duomenys[],ROW()-ROW(Duomenys[[#Headers],[15]]),1)/12,Duomenys[[#Headers],[15]]*12,-PaskolosSuma,0,IF(MokėjimųTerminas="Laikotarpio pabaiga",0,1)), "")</f>
        <v>97.014035779311527</v>
      </c>
      <c r="H34" s="5">
        <f>IFERROR(PMT(INDEX(Duomenys[],ROW()-ROW(Duomenys[[#Headers],[20]]),1)/12,Duomenys[[#Headers],[20]]*12,-PaskolosSuma,0,IF(MokėjimųTerminas="Laikotarpio pabaiga",0,1)), "")</f>
        <v>85.206565231087126</v>
      </c>
      <c r="I34" s="5">
        <f>IFERROR(PMT(INDEX(Duomenys[],ROW()-ROW(Duomenys[[#Headers],[25]]),1)/12,Duomenys[[#Headers],[25]]*12,-PaskolosSuma,0,IF(MokėjimųTerminas="Laikotarpio pabaiga",0,1)), "")</f>
        <v>78.84501346861876</v>
      </c>
      <c r="J34" s="5">
        <f>IFERROR(PMT(INDEX(Duomenys[],ROW()-ROW(Duomenys[[#Headers],[30]]),1)/12,Duomenys[[#Headers],[30]]*12,-PaskolosSuma,0,IF(MokėjimųTerminas="Laikotarpio pabaiga",0,1)), "")</f>
        <v>75.126660405092395</v>
      </c>
    </row>
    <row r="35" spans="2:10" ht="15" customHeight="1" x14ac:dyDescent="0.2">
      <c r="B35" s="4">
        <f>IFERROR(MAX((ROW()-ROW(Duomenys[[#Headers],[NORMA]]))*0.0025+0.0175,0.0025), "")</f>
        <v>8.5000000000000006E-2</v>
      </c>
      <c r="C35" s="5">
        <f>IFERROR(PMT(INDEX(Duomenys[],ROW()-ROW(Duomenys[[#Headers],[3]]),1)/12,Duomenys[[#Headers],[3]]*12,-PaskolosSuma,0,IF(MokėjimųTerminas="Laikotarpio pabaiga",0,1)), "")</f>
        <v>315.67537423557394</v>
      </c>
      <c r="D35" s="5">
        <f>IFERROR(PMT(INDEX(Duomenys[],ROW()-ROW(Duomenys[[#Headers],[5]]),1)/12,Duomenys[[#Headers],[5]]*12,-PaskolosSuma,0,IF(MokėjimųTerminas="Laikotarpio pabaiga",0,1)), "")</f>
        <v>205.16531327051251</v>
      </c>
      <c r="E35" s="5">
        <f>IFERROR(PMT(INDEX(Duomenys[],ROW()-ROW(Duomenys[[#Headers],[10]]),1)/12,Duomenys[[#Headers],[10]]*12,-PaskolosSuma,0,IF(MokėjimųTerminas="Laikotarpio pabaiga",0,1)), "")</f>
        <v>123.98568887451113</v>
      </c>
      <c r="F35" s="5">
        <f>IFERROR(PMT(INDEX(Duomenys[],ROW()-ROW(Duomenys[[#Headers],[12]]),1)/12,Duomenys[[#Headers],[12]]*12,-PaskolosSuma,0,IF(MokėjimųTerminas="Laikotarpio pabaiga",0,1)), "")</f>
        <v>111.00555643145093</v>
      </c>
      <c r="G35" s="5">
        <f>IFERROR(PMT(INDEX(Duomenys[],ROW()-ROW(Duomenys[[#Headers],[15]]),1)/12,Duomenys[[#Headers],[15]]*12,-PaskolosSuma,0,IF(MokėjimųTerminas="Laikotarpio pabaiga",0,1)), "")</f>
        <v>98.473955792559323</v>
      </c>
      <c r="H35" s="5">
        <f>IFERROR(PMT(INDEX(Duomenys[],ROW()-ROW(Duomenys[[#Headers],[20]]),1)/12,Duomenys[[#Headers],[20]]*12,-PaskolosSuma,0,IF(MokėjimųTerminas="Laikotarpio pabaiga",0,1)), "")</f>
        <v>86.782323336553404</v>
      </c>
      <c r="I35" s="5">
        <f>IFERROR(PMT(INDEX(Duomenys[],ROW()-ROW(Duomenys[[#Headers],[25]]),1)/12,Duomenys[[#Headers],[25]]*12,-PaskolosSuma,0,IF(MokėjimųTerminas="Laikotarpio pabaiga",0,1)), "")</f>
        <v>80.522708346213122</v>
      </c>
      <c r="J35" s="5">
        <f>IFERROR(PMT(INDEX(Duomenys[],ROW()-ROW(Duomenys[[#Headers],[30]]),1)/12,Duomenys[[#Headers],[30]]*12,-PaskolosSuma,0,IF(MokėjimųTerminas="Laikotarpio pabaiga",0,1)), "")</f>
        <v>76.891348358433362</v>
      </c>
    </row>
    <row r="36" spans="2:10" ht="15" customHeight="1" x14ac:dyDescent="0.2">
      <c r="B36" s="4">
        <f>IFERROR(MAX((ROW()-ROW(Duomenys[[#Headers],[NORMA]]))*0.0025+0.0175,0.0025), "")</f>
        <v>8.7500000000000008E-2</v>
      </c>
      <c r="C36" s="5">
        <f>IFERROR(PMT(INDEX(Duomenys[],ROW()-ROW(Duomenys[[#Headers],[3]]),1)/12,Duomenys[[#Headers],[3]]*12,-PaskolosSuma,0,IF(MokėjimųTerminas="Laikotarpio pabaiga",0,1)), "")</f>
        <v>316.8350722083153</v>
      </c>
      <c r="D36" s="5">
        <f>IFERROR(PMT(INDEX(Duomenys[],ROW()-ROW(Duomenys[[#Headers],[5]]),1)/12,Duomenys[[#Headers],[5]]*12,-PaskolosSuma,0,IF(MokėjimųTerminas="Laikotarpio pabaiga",0,1)), "")</f>
        <v>206.37232706945878</v>
      </c>
      <c r="E36" s="5">
        <f>IFERROR(PMT(INDEX(Duomenys[],ROW()-ROW(Duomenys[[#Headers],[10]]),1)/12,Duomenys[[#Headers],[10]]*12,-PaskolosSuma,0,IF(MokėjimųTerminas="Laikotarpio pabaiga",0,1)), "")</f>
        <v>125.32675044471249</v>
      </c>
      <c r="F36" s="5">
        <f>IFERROR(PMT(INDEX(Duomenys[],ROW()-ROW(Duomenys[[#Headers],[12]]),1)/12,Duomenys[[#Headers],[12]]*12,-PaskolosSuma,0,IF(MokėjimųTerminas="Laikotarpio pabaiga",0,1)), "")</f>
        <v>112.39969037695219</v>
      </c>
      <c r="G36" s="5">
        <f>IFERROR(PMT(INDEX(Duomenys[],ROW()-ROW(Duomenys[[#Headers],[15]]),1)/12,Duomenys[[#Headers],[15]]*12,-PaskolosSuma,0,IF(MokėjimųTerminas="Laikotarpio pabaiga",0,1)), "")</f>
        <v>99.944865064920435</v>
      </c>
      <c r="H36" s="5">
        <f>IFERROR(PMT(INDEX(Duomenys[],ROW()-ROW(Duomenys[[#Headers],[20]]),1)/12,Duomenys[[#Headers],[20]]*12,-PaskolosSuma,0,IF(MokėjimųTerminas="Laikotarpio pabaiga",0,1)), "")</f>
        <v>88.371070890943486</v>
      </c>
      <c r="I36" s="5">
        <f>IFERROR(PMT(INDEX(Duomenys[],ROW()-ROW(Duomenys[[#Headers],[25]]),1)/12,Duomenys[[#Headers],[25]]*12,-PaskolosSuma,0,IF(MokėjimųTerminas="Laikotarpio pabaiga",0,1)), "")</f>
        <v>82.21436361172735</v>
      </c>
      <c r="J36" s="5">
        <f>IFERROR(PMT(INDEX(Duomenys[],ROW()-ROW(Duomenys[[#Headers],[30]]),1)/12,Duomenys[[#Headers],[30]]*12,-PaskolosSuma,0,IF(MokėjimųTerminas="Laikotarpio pabaiga",0,1)), "")</f>
        <v>78.670040561337174</v>
      </c>
    </row>
    <row r="37" spans="2:10" ht="15" customHeight="1" x14ac:dyDescent="0.2">
      <c r="B37" s="4">
        <f>IFERROR(MAX((ROW()-ROW(Duomenys[[#Headers],[NORMA]]))*0.0025+0.0175,0.0025), "")</f>
        <v>0.09</v>
      </c>
      <c r="C37" s="5">
        <f>IFERROR(PMT(INDEX(Duomenys[],ROW()-ROW(Duomenys[[#Headers],[3]]),1)/12,Duomenys[[#Headers],[3]]*12,-PaskolosSuma,0,IF(MokėjimųTerminas="Laikotarpio pabaiga",0,1)), "")</f>
        <v>317.99732659940685</v>
      </c>
      <c r="D37" s="5">
        <f>IFERROR(PMT(INDEX(Duomenys[],ROW()-ROW(Duomenys[[#Headers],[5]]),1)/12,Duomenys[[#Headers],[5]]*12,-PaskolosSuma,0,IF(MokėjimųTerminas="Laikotarpio pabaiga",0,1)), "")</f>
        <v>207.58355226354007</v>
      </c>
      <c r="E37" s="5">
        <f>IFERROR(PMT(INDEX(Duomenys[],ROW()-ROW(Duomenys[[#Headers],[10]]),1)/12,Duomenys[[#Headers],[10]]*12,-PaskolosSuma,0,IF(MokėjimųTerminas="Laikotarpio pabaiga",0,1)), "")</f>
        <v>126.67577375024946</v>
      </c>
      <c r="F37" s="5">
        <f>IFERROR(PMT(INDEX(Duomenys[],ROW()-ROW(Duomenys[[#Headers],[12]]),1)/12,Duomenys[[#Headers],[12]]*12,-PaskolosSuma,0,IF(MokėjimųTerminas="Laikotarpio pabaiga",0,1)), "")</f>
        <v>113.80306967604061</v>
      </c>
      <c r="G37" s="5">
        <f>IFERROR(PMT(INDEX(Duomenys[],ROW()-ROW(Duomenys[[#Headers],[15]]),1)/12,Duomenys[[#Headers],[15]]*12,-PaskolosSuma,0,IF(MokėjimųTerminas="Laikotarpio pabaiga",0,1)), "")</f>
        <v>101.4266584161785</v>
      </c>
      <c r="H37" s="5">
        <f>IFERROR(PMT(INDEX(Duomenys[],ROW()-ROW(Duomenys[[#Headers],[20]]),1)/12,Duomenys[[#Headers],[20]]*12,-PaskolosSuma,0,IF(MokėjimųTerminas="Laikotarpio pabaiga",0,1)), "")</f>
        <v>89.972595585017302</v>
      </c>
      <c r="I37" s="5">
        <f>IFERROR(PMT(INDEX(Duomenys[],ROW()-ROW(Duomenys[[#Headers],[25]]),1)/12,Duomenys[[#Headers],[25]]*12,-PaskolosSuma,0,IF(MokėjimųTerminas="Laikotarpio pabaiga",0,1)), "")</f>
        <v>83.919636363484344</v>
      </c>
      <c r="J37" s="5">
        <f>IFERROR(PMT(INDEX(Duomenys[],ROW()-ROW(Duomenys[[#Headers],[30]]),1)/12,Duomenys[[#Headers],[30]]*12,-PaskolosSuma,0,IF(MokėjimųTerminas="Laikotarpio pabaiga",0,1)), "")</f>
        <v>80.462261694478272</v>
      </c>
    </row>
    <row r="38" spans="2:10" ht="15" customHeight="1" x14ac:dyDescent="0.2">
      <c r="B38" s="4">
        <f>IFERROR(MAX((ROW()-ROW(Duomenys[[#Headers],[NORMA]]))*0.0025+0.0175,0.0025), "")</f>
        <v>9.2499999999999999E-2</v>
      </c>
      <c r="C38" s="5">
        <f>IFERROR(PMT(INDEX(Duomenys[],ROW()-ROW(Duomenys[[#Headers],[3]]),1)/12,Duomenys[[#Headers],[3]]*12,-PaskolosSuma,0,IF(MokėjimųTerminas="Laikotarpio pabaiga",0,1)), "")</f>
        <v>319.1621356082747</v>
      </c>
      <c r="D38" s="5">
        <f>IFERROR(PMT(INDEX(Duomenys[],ROW()-ROW(Duomenys[[#Headers],[5]]),1)/12,Duomenys[[#Headers],[5]]*12,-PaskolosSuma,0,IF(MokėjimųTerminas="Laikotarpio pabaiga",0,1)), "")</f>
        <v>208.79898294734167</v>
      </c>
      <c r="E38" s="5">
        <f>IFERROR(PMT(INDEX(Duomenys[],ROW()-ROW(Duomenys[[#Headers],[10]]),1)/12,Duomenys[[#Headers],[10]]*12,-PaskolosSuma,0,IF(MokėjimųTerminas="Laikotarpio pabaiga",0,1)), "")</f>
        <v>128.03272197704885</v>
      </c>
      <c r="F38" s="5">
        <f>IFERROR(PMT(INDEX(Duomenys[],ROW()-ROW(Duomenys[[#Headers],[12]]),1)/12,Duomenys[[#Headers],[12]]*12,-PaskolosSuma,0,IF(MokėjimųTerminas="Laikotarpio pabaiga",0,1)), "")</f>
        <v>115.21563444912097</v>
      </c>
      <c r="G38" s="5">
        <f>IFERROR(PMT(INDEX(Duomenys[],ROW()-ROW(Duomenys[[#Headers],[15]]),1)/12,Duomenys[[#Headers],[15]]*12,-PaskolosSuma,0,IF(MokėjimųTerminas="Laikotarpio pabaiga",0,1)), "")</f>
        <v>102.9192289793279</v>
      </c>
      <c r="H38" s="5">
        <f>IFERROR(PMT(INDEX(Duomenys[],ROW()-ROW(Duomenys[[#Headers],[20]]),1)/12,Duomenys[[#Headers],[20]]*12,-PaskolosSuma,0,IF(MokėjimųTerminas="Laikotarpio pabaiga",0,1)), "")</f>
        <v>91.586683384158007</v>
      </c>
      <c r="I38" s="5">
        <f>IFERROR(PMT(INDEX(Duomenys[],ROW()-ROW(Duomenys[[#Headers],[25]]),1)/12,Duomenys[[#Headers],[25]]*12,-PaskolosSuma,0,IF(MokėjimųTerminas="Laikotarpio pabaiga",0,1)), "")</f>
        <v>85.638184274095423</v>
      </c>
      <c r="J38" s="5">
        <f>IFERROR(PMT(INDEX(Duomenys[],ROW()-ROW(Duomenys[[#Headers],[30]]),1)/12,Duomenys[[#Headers],[30]]*12,-PaskolosSuma,0,IF(MokėjimųTerminas="Laikotarpio pabaiga",0,1)), "")</f>
        <v>82.267542550427606</v>
      </c>
    </row>
    <row r="39" spans="2:10" ht="15" customHeight="1" x14ac:dyDescent="0.2">
      <c r="B39" s="4">
        <f>IFERROR(MAX((ROW()-ROW(Duomenys[[#Headers],[NORMA]]))*0.0025+0.0175,0.0025), "")</f>
        <v>9.5000000000000001E-2</v>
      </c>
      <c r="C39" s="5">
        <f>IFERROR(PMT(INDEX(Duomenys[],ROW()-ROW(Duomenys[[#Headers],[3]]),1)/12,Duomenys[[#Headers],[3]]*12,-PaskolosSuma,0,IF(MokėjimųTerminas="Laikotarpio pabaiga",0,1)), "")</f>
        <v>320.32949740781686</v>
      </c>
      <c r="D39" s="5">
        <f>IFERROR(PMT(INDEX(Duomenys[],ROW()-ROW(Duomenys[[#Headers],[5]]),1)/12,Duomenys[[#Headers],[5]]*12,-PaskolosSuma,0,IF(MokėjimųTerminas="Laikotarpio pabaiga",0,1)), "")</f>
        <v>210.01861309715508</v>
      </c>
      <c r="E39" s="5">
        <f>IFERROR(PMT(INDEX(Duomenys[],ROW()-ROW(Duomenys[[#Headers],[10]]),1)/12,Duomenys[[#Headers],[10]]*12,-PaskolosSuma,0,IF(MokėjimųTerminas="Laikotarpio pabaiga",0,1)), "")</f>
        <v>129.39755756077702</v>
      </c>
      <c r="F39" s="5">
        <f>IFERROR(PMT(INDEX(Duomenys[],ROW()-ROW(Duomenys[[#Headers],[12]]),1)/12,Duomenys[[#Headers],[12]]*12,-PaskolosSuma,0,IF(MokėjimųTerminas="Laikotarpio pabaiga",0,1)), "")</f>
        <v>116.63732370082693</v>
      </c>
      <c r="G39" s="5">
        <f>IFERROR(PMT(INDEX(Duomenys[],ROW()-ROW(Duomenys[[#Headers],[15]]),1)/12,Duomenys[[#Headers],[15]]*12,-PaskolosSuma,0,IF(MokėjimųTerminas="Laikotarpio pabaiga",0,1)), "")</f>
        <v>104.42246828637865</v>
      </c>
      <c r="H39" s="5">
        <f>IFERROR(PMT(INDEX(Duomenys[],ROW()-ROW(Duomenys[[#Headers],[20]]),1)/12,Duomenys[[#Headers],[20]]*12,-PaskolosSuma,0,IF(MokėjimųTerminas="Laikotarpio pabaiga",0,1)), "")</f>
        <v>93.213118783351803</v>
      </c>
      <c r="I39" s="5">
        <f>IFERROR(PMT(INDEX(Duomenys[],ROW()-ROW(Duomenys[[#Headers],[25]]),1)/12,Duomenys[[#Headers],[25]]*12,-PaskolosSuma,0,IF(MokėjimųTerminas="Laikotarpio pabaiga",0,1)), "")</f>
        <v>87.369666086307447</v>
      </c>
      <c r="J39" s="5">
        <f>IFERROR(PMT(INDEX(Duomenys[],ROW()-ROW(Duomenys[[#Headers],[30]]),1)/12,Duomenys[[#Headers],[30]]*12,-PaskolosSuma,0,IF(MokėjimųTerminas="Laikotarpio pabaiga",0,1)), "")</f>
        <v>84.085420717874811</v>
      </c>
    </row>
    <row r="40" spans="2:10" ht="15" customHeight="1" x14ac:dyDescent="0.2">
      <c r="B40" s="4">
        <f>IFERROR(MAX((ROW()-ROW(Duomenys[[#Headers],[NORMA]]))*0.0025+0.0175,0.0025), "")</f>
        <v>9.7500000000000003E-2</v>
      </c>
      <c r="C40" s="5">
        <f>IFERROR(PMT(INDEX(Duomenys[],ROW()-ROW(Duomenys[[#Headers],[3]]),1)/12,Duomenys[[#Headers],[3]]*12,-PaskolosSuma,0,IF(MokėjimųTerminas="Laikotarpio pabaiga",0,1)), "")</f>
        <v>321.4994101444866</v>
      </c>
      <c r="D40" s="5">
        <f>IFERROR(PMT(INDEX(Duomenys[],ROW()-ROW(Duomenys[[#Headers],[5]]),1)/12,Duomenys[[#Headers],[5]]*12,-PaskolosSuma,0,IF(MokėjimųTerminas="Laikotarpio pabaiga",0,1)), "")</f>
        <v>211.24243657167111</v>
      </c>
      <c r="E40" s="5">
        <f>IFERROR(PMT(INDEX(Duomenys[],ROW()-ROW(Duomenys[[#Headers],[10]]),1)/12,Duomenys[[#Headers],[10]]*12,-PaskolosSuma,0,IF(MokėjimųTerminas="Laikotarpio pabaiga",0,1)), "")</f>
        <v>130.77024220203776</v>
      </c>
      <c r="F40" s="5">
        <f>IFERROR(PMT(INDEX(Duomenys[],ROW()-ROW(Duomenys[[#Headers],[12]]),1)/12,Duomenys[[#Headers],[12]]*12,-PaskolosSuma,0,IF(MokėjimųTerminas="Laikotarpio pabaiga",0,1)), "")</f>
        <v>118.06807535379663</v>
      </c>
      <c r="G40" s="5">
        <f>IFERROR(PMT(INDEX(Duomenys[],ROW()-ROW(Duomenys[[#Headers],[15]]),1)/12,Duomenys[[#Headers],[15]]*12,-PaskolosSuma,0,IF(MokėjimųTerminas="Laikotarpio pabaiga",0,1)), "")</f>
        <v>105.93626635427559</v>
      </c>
      <c r="H40" s="5">
        <f>IFERROR(PMT(INDEX(Duomenys[],ROW()-ROW(Duomenys[[#Headers],[20]]),1)/12,Duomenys[[#Headers],[20]]*12,-PaskolosSuma,0,IF(MokėjimųTerminas="Laikotarpio pabaiga",0,1)), "")</f>
        <v>94.851685057611661</v>
      </c>
      <c r="I40" s="5">
        <f>IFERROR(PMT(INDEX(Duomenys[],ROW()-ROW(Duomenys[[#Headers],[25]]),1)/12,Duomenys[[#Headers],[25]]*12,-PaskolosSuma,0,IF(MokėjimųTerminas="Laikotarpio pabaiga",0,1)), "")</f>
        <v>89.113742086327065</v>
      </c>
      <c r="J40" s="5">
        <f>IFERROR(PMT(INDEX(Duomenys[],ROW()-ROW(Duomenys[[#Headers],[30]]),1)/12,Duomenys[[#Headers],[30]]*12,-PaskolosSuma,0,IF(MokėjimųTerminas="Laikotarpio pabaiga",0,1)), "")</f>
        <v>85.915441205875069</v>
      </c>
    </row>
    <row r="41" spans="2:10" ht="15" customHeight="1" x14ac:dyDescent="0.2">
      <c r="B41" s="4">
        <f>IFERROR(MAX((ROW()-ROW(Duomenys[[#Headers],[NORMA]]))*0.0025+0.0175,0.0025), "")</f>
        <v>0.1</v>
      </c>
      <c r="C41" s="5">
        <f>IFERROR(PMT(INDEX(Duomenys[],ROW()-ROW(Duomenys[[#Headers],[3]]),1)/12,Duomenys[[#Headers],[3]]*12,-PaskolosSuma,0,IF(MokėjimųTerminas="Laikotarpio pabaiga",0,1)), "")</f>
        <v>322.67187193837481</v>
      </c>
      <c r="D41" s="5">
        <f>IFERROR(PMT(INDEX(Duomenys[],ROW()-ROW(Duomenys[[#Headers],[5]]),1)/12,Duomenys[[#Headers],[5]]*12,-PaskolosSuma,0,IF(MokėjimųTerminas="Laikotarpio pabaiga",0,1)), "")</f>
        <v>212.47044711268276</v>
      </c>
      <c r="E41" s="5">
        <f>IFERROR(PMT(INDEX(Duomenys[],ROW()-ROW(Duomenys[[#Headers],[10]]),1)/12,Duomenys[[#Headers],[10]]*12,-PaskolosSuma,0,IF(MokėjimųTerminas="Laikotarpio pabaiga",0,1)), "")</f>
        <v>132.15073688176165</v>
      </c>
      <c r="F41" s="5">
        <f>IFERROR(PMT(INDEX(Duomenys[],ROW()-ROW(Duomenys[[#Headers],[12]]),1)/12,Duomenys[[#Headers],[12]]*12,-PaskolosSuma,0,IF(MokėjimųTerminas="Laikotarpio pabaiga",0,1)), "")</f>
        <v>119.50782628273338</v>
      </c>
      <c r="G41" s="5">
        <f>IFERROR(PMT(INDEX(Duomenys[],ROW()-ROW(Duomenys[[#Headers],[15]]),1)/12,Duomenys[[#Headers],[15]]*12,-PaskolosSuma,0,IF(MokėjimųTerminas="Laikotarpio pabaiga",0,1)), "")</f>
        <v>107.46051177081161</v>
      </c>
      <c r="H41" s="5">
        <f>IFERROR(PMT(INDEX(Duomenys[],ROW()-ROW(Duomenys[[#Headers],[20]]),1)/12,Duomenys[[#Headers],[20]]*12,-PaskolosSuma,0,IF(MokėjimųTerminas="Laikotarpio pabaiga",0,1)), "")</f>
        <v>96.502164507400778</v>
      </c>
      <c r="I41" s="5">
        <f>IFERROR(PMT(INDEX(Duomenys[],ROW()-ROW(Duomenys[[#Headers],[25]]),1)/12,Duomenys[[#Headers],[25]]*12,-PaskolosSuma,0,IF(MokėjimųTerminas="Laikotarpio pabaiga",0,1)), "")</f>
        <v>90.870074554006052</v>
      </c>
      <c r="J41" s="5">
        <f>IFERROR(PMT(INDEX(Duomenys[],ROW()-ROW(Duomenys[[#Headers],[30]]),1)/12,Duomenys[[#Headers],[30]]*12,-PaskolosSuma,0,IF(MokėjimųTerminas="Laikotarpio pabaiga",0,1)), "")</f>
        <v>87.757157008879872</v>
      </c>
    </row>
    <row r="42" spans="2:10" ht="15" customHeight="1" x14ac:dyDescent="0.2">
      <c r="B42" s="4">
        <f>IFERROR(MAX((ROW()-ROW(Duomenys[[#Headers],[NORMA]]))*0.0025+0.0175,0.0025), "")</f>
        <v>0.10250000000000001</v>
      </c>
      <c r="C42" s="5">
        <f>IFERROR(PMT(INDEX(Duomenys[],ROW()-ROW(Duomenys[[#Headers],[3]]),1)/12,Duomenys[[#Headers],[3]]*12,-PaskolosSuma,0,IF(MokėjimųTerminas="Laikotarpio pabaiga",0,1)), "")</f>
        <v>323.84688088329523</v>
      </c>
      <c r="D42" s="5">
        <f>IFERROR(PMT(INDEX(Duomenys[],ROW()-ROW(Duomenys[[#Headers],[5]]),1)/12,Duomenys[[#Headers],[5]]*12,-PaskolosSuma,0,IF(MokėjimųTerminas="Laikotarpio pabaiga",0,1)), "")</f>
        <v>213.70263834580007</v>
      </c>
      <c r="E42" s="5">
        <f>IFERROR(PMT(INDEX(Duomenys[],ROW()-ROW(Duomenys[[#Headers],[10]]),1)/12,Duomenys[[#Headers],[10]]*12,-PaskolosSuma,0,IF(MokėjimųTerminas="Laikotarpio pabaiga",0,1)), "")</f>
        <v>133.53900187677661</v>
      </c>
      <c r="F42" s="5">
        <f>IFERROR(PMT(INDEX(Duomenys[],ROW()-ROW(Duomenys[[#Headers],[12]]),1)/12,Duomenys[[#Headers],[12]]*12,-PaskolosSuma,0,IF(MokėjimųTerminas="Laikotarpio pabaiga",0,1)), "")</f>
        <v>120.9565123487171</v>
      </c>
      <c r="G42" s="5">
        <f>IFERROR(PMT(INDEX(Duomenys[],ROW()-ROW(Duomenys[[#Headers],[15]]),1)/12,Duomenys[[#Headers],[15]]*12,-PaskolosSuma,0,IF(MokėjimųTerminas="Laikotarpio pabaiga",0,1)), "")</f>
        <v>108.99509178041792</v>
      </c>
      <c r="H42" s="5">
        <f>IFERROR(PMT(INDEX(Duomenys[],ROW()-ROW(Duomenys[[#Headers],[20]]),1)/12,Duomenys[[#Headers],[20]]*12,-PaskolosSuma,0,IF(MokėjimųTerminas="Laikotarpio pabaiga",0,1)), "")</f>
        <v>98.164338698644428</v>
      </c>
      <c r="I42" s="5">
        <f>IFERROR(PMT(INDEX(Duomenys[],ROW()-ROW(Duomenys[[#Headers],[25]]),1)/12,Duomenys[[#Headers],[25]]*12,-PaskolosSuma,0,IF(MokėjimųTerminas="Laikotarpio pabaiga",0,1)), "")</f>
        <v>92.638328189413087</v>
      </c>
      <c r="J42" s="5">
        <f>IFERROR(PMT(INDEX(Duomenys[],ROW()-ROW(Duomenys[[#Headers],[30]]),1)/12,Duomenys[[#Headers],[30]]*12,-PaskolosSuma,0,IF(MokėjimųTerminas="Laikotarpio pabaiga",0,1)), "")</f>
        <v>89.610129613633475</v>
      </c>
    </row>
    <row r="43" spans="2:10" ht="15" customHeight="1" x14ac:dyDescent="0.2">
      <c r="B43" s="4">
        <f>IFERROR(MAX((ROW()-ROW(Duomenys[[#Headers],[NORMA]]))*0.0025+0.0175,0.0025), "")</f>
        <v>0.10500000000000001</v>
      </c>
      <c r="C43" s="5">
        <f>IFERROR(PMT(INDEX(Duomenys[],ROW()-ROW(Duomenys[[#Headers],[3]]),1)/12,Duomenys[[#Headers],[3]]*12,-PaskolosSuma,0,IF(MokėjimųTerminas="Laikotarpio pabaiga",0,1)), "")</f>
        <v>325.02443504686926</v>
      </c>
      <c r="D43" s="5">
        <f>IFERROR(PMT(INDEX(Duomenys[],ROW()-ROW(Duomenys[[#Headers],[5]]),1)/12,Duomenys[[#Headers],[5]]*12,-PaskolosSuma,0,IF(MokėjimųTerminas="Laikotarpio pabaiga",0,1)), "")</f>
        <v>214.93900378117462</v>
      </c>
      <c r="E43" s="5">
        <f>IFERROR(PMT(INDEX(Duomenys[],ROW()-ROW(Duomenys[[#Headers],[10]]),1)/12,Duomenys[[#Headers],[10]]*12,-PaskolosSuma,0,IF(MokėjimųTerminas="Laikotarpio pabaiga",0,1)), "")</f>
        <v>134.93499677554698</v>
      </c>
      <c r="F43" s="5">
        <f>IFERROR(PMT(INDEX(Duomenys[],ROW()-ROW(Duomenys[[#Headers],[12]]),1)/12,Duomenys[[#Headers],[12]]*12,-PaskolosSuma,0,IF(MokėjimųTerminas="Laikotarpio pabaiga",0,1)), "")</f>
        <v>122.41406843373265</v>
      </c>
      <c r="G43" s="5">
        <f>IFERROR(PMT(INDEX(Duomenys[],ROW()-ROW(Duomenys[[#Headers],[15]]),1)/12,Duomenys[[#Headers],[15]]*12,-PaskolosSuma,0,IF(MokėjimųTerminas="Laikotarpio pabaiga",0,1)), "")</f>
        <v>110.53989236971704</v>
      </c>
      <c r="H43" s="5">
        <f>IFERROR(PMT(INDEX(Duomenys[],ROW()-ROW(Duomenys[[#Headers],[20]]),1)/12,Duomenys[[#Headers],[20]]*12,-PaskolosSuma,0,IF(MokėjimųTerminas="Laikotarpio pabaiga",0,1)), "")</f>
        <v>99.837988696949523</v>
      </c>
      <c r="I43" s="5">
        <f>IFERROR(PMT(INDEX(Duomenys[],ROW()-ROW(Duomenys[[#Headers],[25]]),1)/12,Duomenys[[#Headers],[25]]*12,-PaskolosSuma,0,IF(MokėjimųTerminas="Laikotarpio pabaiga",0,1)), "")</f>
        <v>94.41817051545145</v>
      </c>
      <c r="J43" s="5">
        <f>IFERROR(PMT(INDEX(Duomenys[],ROW()-ROW(Duomenys[[#Headers],[30]]),1)/12,Duomenys[[#Headers],[30]]*12,-PaskolosSuma,0,IF(MokėjimųTerminas="Laikotarpio pabaiga",0,1)), "")</f>
        <v>91.473929449307136</v>
      </c>
    </row>
    <row r="44" spans="2:10" ht="15" customHeight="1" x14ac:dyDescent="0.2">
      <c r="B44" s="4">
        <f>IFERROR(MAX((ROW()-ROW(Duomenys[[#Headers],[NORMA]]))*0.0025+0.0175,0.0025), "")</f>
        <v>0.1075</v>
      </c>
      <c r="C44" s="5">
        <f>IFERROR(PMT(INDEX(Duomenys[],ROW()-ROW(Duomenys[[#Headers],[3]]),1)/12,Duomenys[[#Headers],[3]]*12,-PaskolosSuma,0,IF(MokėjimųTerminas="Laikotarpio pabaiga",0,1)), "")</f>
        <v>326.20453247061215</v>
      </c>
      <c r="D44" s="5">
        <f>IFERROR(PMT(INDEX(Duomenys[],ROW()-ROW(Duomenys[[#Headers],[5]]),1)/12,Duomenys[[#Headers],[5]]*12,-PaskolosSuma,0,IF(MokėjimųTerminas="Laikotarpio pabaiga",0,1)), "")</f>
        <v>216.17953681423523</v>
      </c>
      <c r="E44" s="5">
        <f>IFERROR(PMT(INDEX(Duomenys[],ROW()-ROW(Duomenys[[#Headers],[10]]),1)/12,Duomenys[[#Headers],[10]]*12,-PaskolosSuma,0,IF(MokėjimųTerminas="Laikotarpio pabaiga",0,1)), "")</f>
        <v>136.33868049407076</v>
      </c>
      <c r="F44" s="5">
        <f>IFERROR(PMT(INDEX(Duomenys[],ROW()-ROW(Duomenys[[#Headers],[12]]),1)/12,Duomenys[[#Headers],[12]]*12,-PaskolosSuma,0,IF(MokėjimųTerminas="Laikotarpio pabaiga",0,1)), "")</f>
        <v>123.88042847538198</v>
      </c>
      <c r="G44" s="5">
        <f>IFERROR(PMT(INDEX(Duomenys[],ROW()-ROW(Duomenys[[#Headers],[15]]),1)/12,Duomenys[[#Headers],[15]]*12,-PaskolosSuma,0,IF(MokėjimųTerminas="Laikotarpio pabaiga",0,1)), "")</f>
        <v>112.09479835272698</v>
      </c>
      <c r="H44" s="5">
        <f>IFERROR(PMT(INDEX(Duomenys[],ROW()-ROW(Duomenys[[#Headers],[20]]),1)/12,Duomenys[[#Headers],[20]]*12,-PaskolosSuma,0,IF(MokėjimųTerminas="Laikotarpio pabaiga",0,1)), "")</f>
        <v>101.52289529568482</v>
      </c>
      <c r="I44" s="5">
        <f>IFERROR(PMT(INDEX(Duomenys[],ROW()-ROW(Duomenys[[#Headers],[25]]),1)/12,Duomenys[[#Headers],[25]]*12,-PaskolosSuma,0,IF(MokėjimųTerminas="Laikotarpio pabaiga",0,1)), "")</f>
        <v>96.20927225631236</v>
      </c>
      <c r="J44" s="5">
        <f>IFERROR(PMT(INDEX(Duomenys[],ROW()-ROW(Duomenys[[#Headers],[30]]),1)/12,Duomenys[[#Headers],[30]]*12,-PaskolosSuma,0,IF(MokėjimųTerminas="Laikotarpio pabaiga",0,1)), "")</f>
        <v>93.348136282497919</v>
      </c>
    </row>
    <row r="45" spans="2:10" ht="15" customHeight="1" x14ac:dyDescent="0.2">
      <c r="B45" s="4">
        <f>IFERROR(MAX((ROW()-ROW(Duomenys[[#Headers],[NORMA]]))*0.0025+0.0175,0.0025), "")</f>
        <v>0.11</v>
      </c>
      <c r="C45" s="5">
        <f>IFERROR(PMT(INDEX(Duomenys[],ROW()-ROW(Duomenys[[#Headers],[3]]),1)/12,Duomenys[[#Headers],[3]]*12,-PaskolosSuma,0,IF(MokėjimųTerminas="Laikotarpio pabaiga",0,1)), "")</f>
        <v>327.38717117002039</v>
      </c>
      <c r="D45" s="5">
        <f>IFERROR(PMT(INDEX(Duomenys[],ROW()-ROW(Duomenys[[#Headers],[5]]),1)/12,Duomenys[[#Headers],[5]]*12,-PaskolosSuma,0,IF(MokėjimųTerminas="Laikotarpio pabaiga",0,1)), "")</f>
        <v>217.42423072643308</v>
      </c>
      <c r="E45" s="5">
        <f>IFERROR(PMT(INDEX(Duomenys[],ROW()-ROW(Duomenys[[#Headers],[10]]),1)/12,Duomenys[[#Headers],[10]]*12,-PaskolosSuma,0,IF(MokėjimųTerminas="Laikotarpio pabaiga",0,1)), "")</f>
        <v>137.75001129192248</v>
      </c>
      <c r="F45" s="5">
        <f>IFERROR(PMT(INDEX(Duomenys[],ROW()-ROW(Duomenys[[#Headers],[12]]),1)/12,Duomenys[[#Headers],[12]]*12,-PaskolosSuma,0,IF(MokėjimųTerminas="Laikotarpio pabaiga",0,1)), "")</f>
        <v>125.3555255017455</v>
      </c>
      <c r="G45" s="5">
        <f>IFERROR(PMT(INDEX(Duomenys[],ROW()-ROW(Duomenys[[#Headers],[15]]),1)/12,Duomenys[[#Headers],[15]]*12,-PaskolosSuma,0,IF(MokėjimųTerminas="Laikotarpio pabaiga",0,1)), "")</f>
        <v>113.65969345560889</v>
      </c>
      <c r="H45" s="5">
        <f>IFERROR(PMT(INDEX(Duomenys[],ROW()-ROW(Duomenys[[#Headers],[20]]),1)/12,Duomenys[[#Headers],[20]]*12,-PaskolosSuma,0,IF(MokėjimųTerminas="Laikotarpio pabaiga",0,1)), "")</f>
        <v>103.21883923760568</v>
      </c>
      <c r="I45" s="5">
        <f>IFERROR(PMT(INDEX(Duomenys[],ROW()-ROW(Duomenys[[#Headers],[25]]),1)/12,Duomenys[[#Headers],[25]]*12,-PaskolosSuma,0,IF(MokėjimųTerminas="Laikotarpio pabaiga",0,1)), "")</f>
        <v>98.011307691674915</v>
      </c>
      <c r="J45" s="5">
        <f>IFERROR(PMT(INDEX(Duomenys[],ROW()-ROW(Duomenys[[#Headers],[30]]),1)/12,Duomenys[[#Headers],[30]]*12,-PaskolosSuma,0,IF(MokėjimųTerminas="Laikotarpio pabaiga",0,1)), "")</f>
        <v>95.232339558939969</v>
      </c>
    </row>
    <row r="46" spans="2:10" ht="15" customHeight="1" x14ac:dyDescent="0.2">
      <c r="B46" s="4">
        <f>IFERROR(MAX((ROW()-ROW(Duomenys[[#Headers],[NORMA]]))*0.0025+0.0175,0.0025), "")</f>
        <v>0.1125</v>
      </c>
      <c r="C46" s="5">
        <f>IFERROR(PMT(INDEX(Duomenys[],ROW()-ROW(Duomenys[[#Headers],[3]]),1)/12,Duomenys[[#Headers],[3]]*12,-PaskolosSuma,0,IF(MokėjimųTerminas="Laikotarpio pabaiga",0,1)), "")</f>
        <v>328.57234913465896</v>
      </c>
      <c r="D46" s="5">
        <f>IFERROR(PMT(INDEX(Duomenys[],ROW()-ROW(Duomenys[[#Headers],[5]]),1)/12,Duomenys[[#Headers],[5]]*12,-PaskolosSuma,0,IF(MokėjimųTerminas="Laikotarpio pabaiga",0,1)), "")</f>
        <v>218.67307868599806</v>
      </c>
      <c r="E46" s="5">
        <f>IFERROR(PMT(INDEX(Duomenys[],ROW()-ROW(Duomenys[[#Headers],[10]]),1)/12,Duomenys[[#Headers],[10]]*12,-PaskolosSuma,0,IF(MokėjimųTerminas="Laikotarpio pabaiga",0,1)), "")</f>
        <v>139.16894678843101</v>
      </c>
      <c r="F46" s="5">
        <f>IFERROR(PMT(INDEX(Duomenys[],ROW()-ROW(Duomenys[[#Headers],[12]]),1)/12,Duomenys[[#Headers],[12]]*12,-PaskolosSuma,0,IF(MokėjimųTerminas="Laikotarpio pabaiga",0,1)), "")</f>
        <v>126.83929166636149</v>
      </c>
      <c r="G46" s="5">
        <f>IFERROR(PMT(INDEX(Duomenys[],ROW()-ROW(Duomenys[[#Headers],[15]]),1)/12,Duomenys[[#Headers],[15]]*12,-PaskolosSuma,0,IF(MokėjimųTerminas="Laikotarpio pabaiga",0,1)), "")</f>
        <v>115.2344604008526</v>
      </c>
      <c r="H46" s="5">
        <f>IFERROR(PMT(INDEX(Duomenys[],ROW()-ROW(Duomenys[[#Headers],[20]]),1)/12,Duomenys[[#Headers],[20]]*12,-PaskolosSuma,0,IF(MokėjimųTerminas="Laikotarpio pabaiga",0,1)), "")</f>
        <v>104.9256014297403</v>
      </c>
      <c r="I46" s="5">
        <f>IFERROR(PMT(INDEX(Duomenys[],ROW()-ROW(Duomenys[[#Headers],[25]]),1)/12,Duomenys[[#Headers],[25]]*12,-PaskolosSuma,0,IF(MokėjimųTerminas="Laikotarpio pabaiga",0,1)), "")</f>
        <v>99.823954986679979</v>
      </c>
      <c r="J46" s="5">
        <f>IFERROR(PMT(INDEX(Duomenys[],ROW()-ROW(Duomenys[[#Headers],[30]]),1)/12,Duomenys[[#Headers],[30]]*12,-PaskolosSuma,0,IF(MokėjimųTerminas="Laikotarpio pabaiga",0,1)), "")</f>
        <v>97.126138693965231</v>
      </c>
    </row>
    <row r="47" spans="2:10" ht="15" customHeight="1" x14ac:dyDescent="0.2">
      <c r="B47" s="4">
        <f>IFERROR(MAX((ROW()-ROW(Duomenys[[#Headers],[NORMA]]))*0.0025+0.0175,0.0025), "")</f>
        <v>0.115</v>
      </c>
      <c r="C47" s="5">
        <f>IFERROR(PMT(INDEX(Duomenys[],ROW()-ROW(Duomenys[[#Headers],[3]]),1)/12,Duomenys[[#Headers],[3]]*12,-PaskolosSuma,0,IF(MokėjimųTerminas="Laikotarpio pabaiga",0,1)), "")</f>
        <v>329.76006432825091</v>
      </c>
      <c r="D47" s="5">
        <f>IFERROR(PMT(INDEX(Duomenys[],ROW()-ROW(Duomenys[[#Headers],[5]]),1)/12,Duomenys[[#Headers],[5]]*12,-PaskolosSuma,0,IF(MokėjimųTerminas="Laikotarpio pabaiga",0,1)), "")</f>
        <v>219.92607374870397</v>
      </c>
      <c r="E47" s="5">
        <f>IFERROR(PMT(INDEX(Duomenys[],ROW()-ROW(Duomenys[[#Headers],[10]]),1)/12,Duomenys[[#Headers],[10]]*12,-PaskolosSuma,0,IF(MokėjimųTerminas="Laikotarpio pabaiga",0,1)), "")</f>
        <v>140.59544397898031</v>
      </c>
      <c r="F47" s="5">
        <f>IFERROR(PMT(INDEX(Duomenys[],ROW()-ROW(Duomenys[[#Headers],[12]]),1)/12,Duomenys[[#Headers],[12]]*12,-PaskolosSuma,0,IF(MokėjimųTerminas="Laikotarpio pabaiga",0,1)), "")</f>
        <v>128.33165828328939</v>
      </c>
      <c r="G47" s="5">
        <f>IFERROR(PMT(INDEX(Duomenys[],ROW()-ROW(Duomenys[[#Headers],[15]]),1)/12,Duomenys[[#Headers],[15]]*12,-PaskolosSuma,0,IF(MokėjimųTerminas="Laikotarpio pabaiga",0,1)), "")</f>
        <v>116.81898099079983</v>
      </c>
      <c r="H47" s="5">
        <f>IFERROR(PMT(INDEX(Duomenys[],ROW()-ROW(Duomenys[[#Headers],[20]]),1)/12,Duomenys[[#Headers],[20]]*12,-PaskolosSuma,0,IF(MokėjimųTerminas="Laikotarpio pabaiga",0,1)), "")</f>
        <v>106.6429631512859</v>
      </c>
      <c r="I47" s="5">
        <f>IFERROR(PMT(INDEX(Duomenys[],ROW()-ROW(Duomenys[[#Headers],[25]]),1)/12,Duomenys[[#Headers],[25]]*12,-PaskolosSuma,0,IF(MokėjimųTerminas="Laikotarpio pabaiga",0,1)), "")</f>
        <v>101.6468964978131</v>
      </c>
      <c r="J47" s="5">
        <f>IFERROR(PMT(INDEX(Duomenys[],ROW()-ROW(Duomenys[[#Headers],[30]]),1)/12,Duomenys[[#Headers],[30]]*12,-PaskolosSuma,0,IF(MokėjimųTerminas="Laikotarpio pabaiga",0,1)), "")</f>
        <v>99.029143313906658</v>
      </c>
    </row>
    <row r="48" spans="2:10" ht="15" customHeight="1" x14ac:dyDescent="0.2">
      <c r="B48" s="4">
        <f>IFERROR(MAX((ROW()-ROW(Duomenys[[#Headers],[NORMA]]))*0.0025+0.0175,0.0025), "")</f>
        <v>0.11750000000000001</v>
      </c>
      <c r="C48" s="5">
        <f>IFERROR(PMT(INDEX(Duomenys[],ROW()-ROW(Duomenys[[#Headers],[3]]),1)/12,Duomenys[[#Headers],[3]]*12,-PaskolosSuma,0,IF(MokėjimųTerminas="Laikotarpio pabaiga",0,1)), "")</f>
        <v>330.95031468876596</v>
      </c>
      <c r="D48" s="5">
        <f>IFERROR(PMT(INDEX(Duomenys[],ROW()-ROW(Duomenys[[#Headers],[5]]),1)/12,Duomenys[[#Headers],[5]]*12,-PaskolosSuma,0,IF(MokėjimųTerminas="Laikotarpio pabaiga",0,1)), "")</f>
        <v>221.18320885864443</v>
      </c>
      <c r="E48" s="5">
        <f>IFERROR(PMT(INDEX(Duomenys[],ROW()-ROW(Duomenys[[#Headers],[10]]),1)/12,Duomenys[[#Headers],[10]]*12,-PaskolosSuma,0,IF(MokėjimųTerminas="Laikotarpio pabaiga",0,1)), "")</f>
        <v>142.0294592514218</v>
      </c>
      <c r="F48" s="5">
        <f>IFERROR(PMT(INDEX(Duomenys[],ROW()-ROW(Duomenys[[#Headers],[12]]),1)/12,Duomenys[[#Headers],[12]]*12,-PaskolosSuma,0,IF(MokėjimųTerminas="Laikotarpio pabaiga",0,1)), "")</f>
        <v>129.83255586222577</v>
      </c>
      <c r="G48" s="5">
        <f>IFERROR(PMT(INDEX(Duomenys[],ROW()-ROW(Duomenys[[#Headers],[15]]),1)/12,Duomenys[[#Headers],[15]]*12,-PaskolosSuma,0,IF(MokėjimųTerminas="Laikotarpio pabaiga",0,1)), "")</f>
        <v>118.41313619040652</v>
      </c>
      <c r="H48" s="5">
        <f>IFERROR(PMT(INDEX(Duomenys[],ROW()-ROW(Duomenys[[#Headers],[20]]),1)/12,Duomenys[[#Headers],[20]]*12,-PaskolosSuma,0,IF(MokėjimųTerminas="Laikotarpio pabaiga",0,1)), "")</f>
        <v>108.37070625429473</v>
      </c>
      <c r="I48" s="5">
        <f>IFERROR(PMT(INDEX(Duomenys[],ROW()-ROW(Duomenys[[#Headers],[25]]),1)/12,Duomenys[[#Headers],[25]]*12,-PaskolosSuma,0,IF(MokėjimųTerminas="Laikotarpio pabaiga",0,1)), "")</f>
        <v>103.47981905493145</v>
      </c>
      <c r="J48" s="5">
        <f>IFERROR(PMT(INDEX(Duomenys[],ROW()-ROW(Duomenys[[#Headers],[30]]),1)/12,Duomenys[[#Headers],[30]]*12,-PaskolosSuma,0,IF(MokėjimųTerminas="Laikotarpio pabaiga",0,1)), "")</f>
        <v>100.94097345076413</v>
      </c>
    </row>
    <row r="49" spans="2:10" ht="15" customHeight="1" x14ac:dyDescent="0.2">
      <c r="B49" s="4">
        <f>IFERROR(MAX((ROW()-ROW(Duomenys[[#Headers],[NORMA]]))*0.0025+0.0175,0.0025), "")</f>
        <v>0.12000000000000001</v>
      </c>
      <c r="C49" s="5">
        <f>IFERROR(PMT(INDEX(Duomenys[],ROW()-ROW(Duomenys[[#Headers],[3]]),1)/12,Duomenys[[#Headers],[3]]*12,-PaskolosSuma,0,IF(MokėjimųTerminas="Laikotarpio pabaiga",0,1)), "")</f>
        <v>332.14309812851195</v>
      </c>
      <c r="D49" s="5">
        <f>IFERROR(PMT(INDEX(Duomenys[],ROW()-ROW(Duomenys[[#Headers],[5]]),1)/12,Duomenys[[#Headers],[5]]*12,-PaskolosSuma,0,IF(MokėjimųTerminas="Laikotarpio pabaiga",0,1)), "")</f>
        <v>222.44447684901775</v>
      </c>
      <c r="E49" s="5">
        <f>IFERROR(PMT(INDEX(Duomenys[],ROW()-ROW(Duomenys[[#Headers],[10]]),1)/12,Duomenys[[#Headers],[10]]*12,-PaskolosSuma,0,IF(MokėjimųTerminas="Laikotarpio pabaiga",0,1)), "")</f>
        <v>143.47094840258737</v>
      </c>
      <c r="F49" s="5">
        <f>IFERROR(PMT(INDEX(Duomenys[],ROW()-ROW(Duomenys[[#Headers],[12]]),1)/12,Duomenys[[#Headers],[12]]*12,-PaskolosSuma,0,IF(MokėjimųTerminas="Laikotarpio pabaiga",0,1)), "")</f>
        <v>131.34191414364119</v>
      </c>
      <c r="G49" s="5">
        <f>IFERROR(PMT(INDEX(Duomenys[],ROW()-ROW(Duomenys[[#Headers],[15]]),1)/12,Duomenys[[#Headers],[15]]*12,-PaskolosSuma,0,IF(MokėjimųTerminas="Laikotarpio pabaiga",0,1)), "")</f>
        <v>120.01680620915137</v>
      </c>
      <c r="H49" s="5">
        <f>IFERROR(PMT(INDEX(Duomenys[],ROW()-ROW(Duomenys[[#Headers],[20]]),1)/12,Duomenys[[#Headers],[20]]*12,-PaskolosSuma,0,IF(MokėjimųTerminas="Laikotarpio pabaiga",0,1)), "")</f>
        <v>110.108613356961</v>
      </c>
      <c r="I49" s="5">
        <f>IFERROR(PMT(INDEX(Duomenys[],ROW()-ROW(Duomenys[[#Headers],[25]]),1)/12,Duomenys[[#Headers],[25]]*12,-PaskolosSuma,0,IF(MokėjimųTerminas="Laikotarpio pabaiga",0,1)), "")</f>
        <v>105.32241421976279</v>
      </c>
      <c r="J49" s="5">
        <f>IFERROR(PMT(INDEX(Duomenys[],ROW()-ROW(Duomenys[[#Headers],[30]]),1)/12,Duomenys[[#Headers],[30]]*12,-PaskolosSuma,0,IF(MokėjimųTerminas="Laikotarpio pabaiga",0,1)), "")</f>
        <v>102.86125969255045</v>
      </c>
    </row>
    <row r="50" spans="2:10" ht="15" customHeight="1" x14ac:dyDescent="0.2">
      <c r="B50" s="4">
        <f>IFERROR(MAX((ROW()-ROW(Duomenys[[#Headers],[NORMA]]))*0.0025+0.0175,0.0025), "")</f>
        <v>0.1225</v>
      </c>
      <c r="C50" s="5">
        <f>IFERROR(PMT(INDEX(Duomenys[],ROW()-ROW(Duomenys[[#Headers],[3]]),1)/12,Duomenys[[#Headers],[3]]*12,-PaskolosSuma,0,IF(MokėjimųTerminas="Laikotarpio pabaiga",0,1)), "")</f>
        <v>333.33841253422577</v>
      </c>
      <c r="D50" s="5">
        <f>IFERROR(PMT(INDEX(Duomenys[],ROW()-ROW(Duomenys[[#Headers],[5]]),1)/12,Duomenys[[#Headers],[5]]*12,-PaskolosSuma,0,IF(MokėjimųTerminas="Laikotarpio pabaiga",0,1)), "")</f>
        <v>223.70987044292193</v>
      </c>
      <c r="E50" s="5">
        <f>IFERROR(PMT(INDEX(Duomenys[],ROW()-ROW(Duomenys[[#Headers],[10]]),1)/12,Duomenys[[#Headers],[10]]*12,-PaskolosSuma,0,IF(MokėjimųTerminas="Laikotarpio pabaiga",0,1)), "")</f>
        <v>144.919866654891</v>
      </c>
      <c r="F50" s="5">
        <f>IFERROR(PMT(INDEX(Duomenys[],ROW()-ROW(Duomenys[[#Headers],[12]]),1)/12,Duomenys[[#Headers],[12]]*12,-PaskolosSuma,0,IF(MokėjimųTerminas="Laikotarpio pabaiga",0,1)), "")</f>
        <v>132.85966213390671</v>
      </c>
      <c r="G50" s="5">
        <f>IFERROR(PMT(INDEX(Duomenys[],ROW()-ROW(Duomenys[[#Headers],[15]]),1)/12,Duomenys[[#Headers],[15]]*12,-PaskolosSuma,0,IF(MokėjimųTerminas="Laikotarpio pabaiga",0,1)), "")</f>
        <v>121.62987058200007</v>
      </c>
      <c r="H50" s="5">
        <f>IFERROR(PMT(INDEX(Duomenys[],ROW()-ROW(Duomenys[[#Headers],[20]]),1)/12,Duomenys[[#Headers],[20]]*12,-PaskolosSuma,0,IF(MokėjimųTerminas="Laikotarpio pabaiga",0,1)), "")</f>
        <v>111.8564680293495</v>
      </c>
      <c r="I50" s="5">
        <f>IFERROR(PMT(INDEX(Duomenys[],ROW()-ROW(Duomenys[[#Headers],[25]]),1)/12,Duomenys[[#Headers],[25]]*12,-PaskolosSuma,0,IF(MokėjimųTerminas="Laikotarpio pabaiga",0,1)), "")</f>
        <v>107.17437852128899</v>
      </c>
      <c r="J50" s="5">
        <f>IFERROR(PMT(INDEX(Duomenys[],ROW()-ROW(Duomenys[[#Headers],[30]]),1)/12,Duomenys[[#Headers],[30]]*12,-PaskolosSuma,0,IF(MokėjimųTerminas="Laikotarpio pabaiga",0,1)), "")</f>
        <v>104.78964329180587</v>
      </c>
    </row>
    <row r="51" spans="2:10" ht="15" customHeight="1" x14ac:dyDescent="0.2">
      <c r="B51" s="4">
        <f>IFERROR(MAX((ROW()-ROW(Duomenys[[#Headers],[NORMA]]))*0.0025+0.0175,0.0025), "")</f>
        <v>0.125</v>
      </c>
      <c r="C51" s="5">
        <f>IFERROR(PMT(INDEX(Duomenys[],ROW()-ROW(Duomenys[[#Headers],[3]]),1)/12,Duomenys[[#Headers],[3]]*12,-PaskolosSuma,0,IF(MokėjimųTerminas="Laikotarpio pabaiga",0,1)), "")</f>
        <v>334.53625576716524</v>
      </c>
      <c r="D51" s="5">
        <f>IFERROR(PMT(INDEX(Duomenys[],ROW()-ROW(Duomenys[[#Headers],[5]]),1)/12,Duomenys[[#Headers],[5]]*12,-PaskolosSuma,0,IF(MokėjimųTerminas="Laikotarpio pabaiga",0,1)), "")</f>
        <v>224.97938225415839</v>
      </c>
      <c r="E51" s="5">
        <f>IFERROR(PMT(INDEX(Duomenys[],ROW()-ROW(Duomenys[[#Headers],[10]]),1)/12,Duomenys[[#Headers],[10]]*12,-PaskolosSuma,0,IF(MokėjimųTerminas="Laikotarpio pabaiga",0,1)), "")</f>
        <v>146.37616867300818</v>
      </c>
      <c r="F51" s="5">
        <f>IFERROR(PMT(INDEX(Duomenys[],ROW()-ROW(Duomenys[[#Headers],[12]]),1)/12,Duomenys[[#Headers],[12]]*12,-PaskolosSuma,0,IF(MokėjimųTerminas="Laikotarpio pabaiga",0,1)), "")</f>
        <v>134.38572814037929</v>
      </c>
      <c r="G51" s="5">
        <f>IFERROR(PMT(INDEX(Duomenys[],ROW()-ROW(Duomenys[[#Headers],[15]]),1)/12,Duomenys[[#Headers],[15]]*12,-PaskolosSuma,0,IF(MokėjimųTerminas="Laikotarpio pabaiga",0,1)), "")</f>
        <v>123.25220824933974</v>
      </c>
      <c r="H51" s="5">
        <f>IFERROR(PMT(INDEX(Duomenys[],ROW()-ROW(Duomenys[[#Headers],[20]]),1)/12,Duomenys[[#Headers],[20]]*12,-PaskolosSuma,0,IF(MokėjimųTerminas="Laikotarpio pabaiga",0,1)), "")</f>
        <v>113.61405497143694</v>
      </c>
      <c r="I51" s="5">
        <f>IFERROR(PMT(INDEX(Duomenys[],ROW()-ROW(Duomenys[[#Headers],[25]]),1)/12,Duomenys[[#Headers],[25]]*12,-PaskolosSuma,0,IF(MokėjimųTerminas="Laikotarpio pabaiga",0,1)), "")</f>
        <v>109.03541366850234</v>
      </c>
      <c r="J51" s="5">
        <f>IFERROR(PMT(INDEX(Duomenys[],ROW()-ROW(Duomenys[[#Headers],[30]]),1)/12,Duomenys[[#Headers],[30]]*12,-PaskolosSuma,0,IF(MokėjimųTerminas="Laikotarpio pabaiga",0,1)), "")</f>
        <v>106.72577623481595</v>
      </c>
    </row>
    <row r="52" spans="2:10" ht="15" customHeight="1" x14ac:dyDescent="0.2">
      <c r="B52" s="4">
        <f>IFERROR(MAX((ROW()-ROW(Duomenys[[#Headers],[NORMA]]))*0.0025+0.0175,0.0025), "")</f>
        <v>0.1275</v>
      </c>
      <c r="C52" s="5">
        <f>IFERROR(PMT(INDEX(Duomenys[],ROW()-ROW(Duomenys[[#Headers],[3]]),1)/12,Duomenys[[#Headers],[3]]*12,-PaskolosSuma,0,IF(MokėjimųTerminas="Laikotarpio pabaiga",0,1)), "")</f>
        <v>335.73662566320257</v>
      </c>
      <c r="D52" s="5">
        <f>IFERROR(PMT(INDEX(Duomenys[],ROW()-ROW(Duomenys[[#Headers],[5]]),1)/12,Duomenys[[#Headers],[5]]*12,-PaskolosSuma,0,IF(MokėjimųTerminas="Laikotarpio pabaiga",0,1)), "")</f>
        <v>226.25300478804547</v>
      </c>
      <c r="E52" s="5">
        <f>IFERROR(PMT(INDEX(Duomenys[],ROW()-ROW(Duomenys[[#Headers],[10]]),1)/12,Duomenys[[#Headers],[10]]*12,-PaskolosSuma,0,IF(MokėjimųTerminas="Laikotarpio pabaiga",0,1)), "")</f>
        <v>147.83980858062208</v>
      </c>
      <c r="F52" s="5">
        <f>IFERROR(PMT(INDEX(Duomenys[],ROW()-ROW(Duomenys[[#Headers],[12]]),1)/12,Duomenys[[#Headers],[12]]*12,-PaskolosSuma,0,IF(MokėjimųTerminas="Laikotarpio pabaiga",0,1)), "")</f>
        <v>135.92003980641695</v>
      </c>
      <c r="G52" s="5">
        <f>IFERROR(PMT(INDEX(Duomenys[],ROW()-ROW(Duomenys[[#Headers],[15]]),1)/12,Duomenys[[#Headers],[15]]*12,-PaskolosSuma,0,IF(MokėjimųTerminas="Laikotarpio pabaiga",0,1)), "")</f>
        <v>124.88369763580197</v>
      </c>
      <c r="H52" s="5">
        <f>IFERROR(PMT(INDEX(Duomenys[],ROW()-ROW(Duomenys[[#Headers],[20]]),1)/12,Duomenys[[#Headers],[20]]*12,-PaskolosSuma,0,IF(MokėjimųTerminas="Laikotarpio pabaiga",0,1)), "")</f>
        <v>115.38116018336478</v>
      </c>
      <c r="I52" s="5">
        <f>IFERROR(PMT(INDEX(Duomenys[],ROW()-ROW(Duomenys[[#Headers],[25]]),1)/12,Duomenys[[#Headers],[25]]*12,-PaskolosSuma,0,IF(MokėjimųTerminas="Laikotarpio pabaiga",0,1)), "")</f>
        <v>110.90522674109292</v>
      </c>
      <c r="J52" s="5">
        <f>IFERROR(PMT(INDEX(Duomenys[],ROW()-ROW(Duomenys[[#Headers],[30]]),1)/12,Duomenys[[#Headers],[30]]*12,-PaskolosSuma,0,IF(MokėjimųTerminas="Laikotarpio pabaiga",0,1)), "")</f>
        <v>108.66932127408943</v>
      </c>
    </row>
    <row r="53" spans="2:10" ht="15" customHeight="1" x14ac:dyDescent="0.2">
      <c r="B53" s="4">
        <f>IFERROR(MAX((ROW()-ROW(Duomenys[[#Headers],[NORMA]]))*0.0025+0.0175,0.0025), "")</f>
        <v>0.13</v>
      </c>
      <c r="C53" s="5">
        <f>IFERROR(PMT(INDEX(Duomenys[],ROW()-ROW(Duomenys[[#Headers],[3]]),1)/12,Duomenys[[#Headers],[3]]*12,-PaskolosSuma,0,IF(MokėjimųTerminas="Laikotarpio pabaiga",0,1)), "")</f>
        <v>336.9395200329177</v>
      </c>
      <c r="D53" s="5">
        <f>IFERROR(PMT(INDEX(Duomenys[],ROW()-ROW(Duomenys[[#Headers],[5]]),1)/12,Duomenys[[#Headers],[5]]*12,-PaskolosSuma,0,IF(MokėjimųTerminas="Laikotarpio pabaiga",0,1)), "")</f>
        <v>227.53073044224024</v>
      </c>
      <c r="E53" s="5">
        <f>IFERROR(PMT(INDEX(Duomenys[],ROW()-ROW(Duomenys[[#Headers],[10]]),1)/12,Duomenys[[#Headers],[10]]*12,-PaskolosSuma,0,IF(MokėjimųTerminas="Laikotarpio pabaiga",0,1)), "")</f>
        <v>149.31073997722484</v>
      </c>
      <c r="F53" s="5">
        <f>IFERROR(PMT(INDEX(Duomenys[],ROW()-ROW(Duomenys[[#Headers],[12]]),1)/12,Duomenys[[#Headers],[12]]*12,-PaskolosSuma,0,IF(MokėjimųTerminas="Laikotarpio pabaiga",0,1)), "")</f>
        <v>137.46252414629296</v>
      </c>
      <c r="G53" s="5">
        <f>IFERROR(PMT(INDEX(Duomenys[],ROW()-ROW(Duomenys[[#Headers],[15]]),1)/12,Duomenys[[#Headers],[15]]*12,-PaskolosSuma,0,IF(MokėjimųTerminas="Laikotarpio pabaiga",0,1)), "")</f>
        <v>126.5242167278961</v>
      </c>
      <c r="H53" s="5">
        <f>IFERROR(PMT(INDEX(Duomenys[],ROW()-ROW(Duomenys[[#Headers],[20]]),1)/12,Duomenys[[#Headers],[20]]*12,-PaskolosSuma,0,IF(MokėjimųTerminas="Laikotarpio pabaiga",0,1)), "")</f>
        <v>117.15757112783035</v>
      </c>
      <c r="I53" s="5">
        <f>IFERROR(PMT(INDEX(Duomenys[],ROW()-ROW(Duomenys[[#Headers],[25]]),1)/12,Duomenys[[#Headers],[25]]*12,-PaskolosSuma,0,IF(MokėjimųTerminas="Laikotarpio pabaiga",0,1)), "")</f>
        <v>112.78353035868446</v>
      </c>
      <c r="J53" s="5">
        <f>IFERROR(PMT(INDEX(Duomenys[],ROW()-ROW(Duomenys[[#Headers],[30]]),1)/12,Duomenys[[#Headers],[30]]*12,-PaskolosSuma,0,IF(MokėjimųTerminas="Laikotarpio pabaiga",0,1)), "")</f>
        <v>110.61995192665611</v>
      </c>
    </row>
    <row r="54" spans="2:10" ht="15" customHeight="1" x14ac:dyDescent="0.2">
      <c r="B54" s="4">
        <f>IFERROR(MAX((ROW()-ROW(Duomenys[[#Headers],[NORMA]]))*0.0025+0.0175,0.0025), "")</f>
        <v>0.13250000000000001</v>
      </c>
      <c r="C54" s="5">
        <f>IFERROR(PMT(INDEX(Duomenys[],ROW()-ROW(Duomenys[[#Headers],[3]]),1)/12,Duomenys[[#Headers],[3]]*12,-PaskolosSuma,0,IF(MokėjimųTerminas="Laikotarpio pabaiga",0,1)), "")</f>
        <v>338.14493666169324</v>
      </c>
      <c r="D54" s="5">
        <f>IFERROR(PMT(INDEX(Duomenys[],ROW()-ROW(Duomenys[[#Headers],[5]]),1)/12,Duomenys[[#Headers],[5]]*12,-PaskolosSuma,0,IF(MokėjimųTerminas="Laikotarpio pabaiga",0,1)), "")</f>
        <v>228.81255150756962</v>
      </c>
      <c r="E54" s="5">
        <f>IFERROR(PMT(INDEX(Duomenys[],ROW()-ROW(Duomenys[[#Headers],[10]]),1)/12,Duomenys[[#Headers],[10]]*12,-PaskolosSuma,0,IF(MokėjimųTerminas="Laikotarpio pabaiga",0,1)), "")</f>
        <v>150.7889159549637</v>
      </c>
      <c r="F54" s="5">
        <f>IFERROR(PMT(INDEX(Duomenys[],ROW()-ROW(Duomenys[[#Headers],[12]]),1)/12,Duomenys[[#Headers],[12]]*12,-PaskolosSuma,0,IF(MokėjimųTerminas="Laikotarpio pabaiga",0,1)), "")</f>
        <v>139.01310757998203</v>
      </c>
      <c r="G54" s="5">
        <f>IFERROR(PMT(INDEX(Duomenys[],ROW()-ROW(Duomenys[[#Headers],[15]]),1)/12,Duomenys[[#Headers],[15]]*12,-PaskolosSuma,0,IF(MokėjimųTerminas="Laikotarpio pabaiga",0,1)), "")</f>
        <v>128.17364315038068</v>
      </c>
      <c r="H54" s="5">
        <f>IFERROR(PMT(INDEX(Duomenys[],ROW()-ROW(Duomenys[[#Headers],[20]]),1)/12,Duomenys[[#Headers],[20]]*12,-PaskolosSuma,0,IF(MokėjimųTerminas="Laikotarpio pabaiga",0,1)), "")</f>
        <v>118.94307688456976</v>
      </c>
      <c r="I54" s="5">
        <f>IFERROR(PMT(INDEX(Duomenys[],ROW()-ROW(Duomenys[[#Headers],[25]]),1)/12,Duomenys[[#Headers],[25]]*12,-PaskolosSuma,0,IF(MokėjimųTerminas="Laikotarpio pabaiga",0,1)), "")</f>
        <v>114.67004282929108</v>
      </c>
      <c r="J54" s="5">
        <f>IFERROR(PMT(INDEX(Duomenys[],ROW()-ROW(Duomenys[[#Headers],[30]]),1)/12,Duomenys[[#Headers],[30]]*12,-PaskolosSuma,0,IF(MokėjimųTerminas="Laikotarpio pabaiga",0,1)), "")</f>
        <v>112.57735244072681</v>
      </c>
    </row>
    <row r="55" spans="2:10" ht="15" customHeight="1" x14ac:dyDescent="0.2">
      <c r="B55" s="4">
        <f>IFERROR(MAX((ROW()-ROW(Duomenys[[#Headers],[NORMA]]))*0.0025+0.0175,0.0025), "")</f>
        <v>0.13500000000000001</v>
      </c>
      <c r="C55" s="5">
        <f>IFERROR(PMT(INDEX(Duomenys[],ROW()-ROW(Duomenys[[#Headers],[3]]),1)/12,Duomenys[[#Headers],[3]]*12,-PaskolosSuma,0,IF(MokėjimųTerminas="Laikotarpio pabaiga",0,1)), "")</f>
        <v>339.35287330980975</v>
      </c>
      <c r="D55" s="5">
        <f>IFERROR(PMT(INDEX(Duomenys[],ROW()-ROW(Duomenys[[#Headers],[5]]),1)/12,Duomenys[[#Headers],[5]]*12,-PaskolosSuma,0,IF(MokėjimųTerminas="Laikotarpio pabaiga",0,1)), "")</f>
        <v>230.0984601688703</v>
      </c>
      <c r="E55" s="5">
        <f>IFERROR(PMT(INDEX(Duomenys[],ROW()-ROW(Duomenys[[#Headers],[10]]),1)/12,Duomenys[[#Headers],[10]]*12,-PaskolosSuma,0,IF(MokėjimųTerminas="Laikotarpio pabaiga",0,1)), "")</f>
        <v>152.27428911552045</v>
      </c>
      <c r="F55" s="5">
        <f>IFERROR(PMT(INDEX(Duomenys[],ROW()-ROW(Duomenys[[#Headers],[12]]),1)/12,Duomenys[[#Headers],[12]]*12,-PaskolosSuma,0,IF(MokėjimųTerminas="Laikotarpio pabaiga",0,1)), "")</f>
        <v>140.57171596778906</v>
      </c>
      <c r="G55" s="5">
        <f>IFERROR(PMT(INDEX(Duomenys[],ROW()-ROW(Duomenys[[#Headers],[15]]),1)/12,Duomenys[[#Headers],[15]]*12,-PaskolosSuma,0,IF(MokėjimųTerminas="Laikotarpio pabaiga",0,1)), "")</f>
        <v>129.83185424130261</v>
      </c>
      <c r="H55" s="5">
        <f>IFERROR(PMT(INDEX(Duomenys[],ROW()-ROW(Duomenys[[#Headers],[20]]),1)/12,Duomenys[[#Headers],[20]]*12,-PaskolosSuma,0,IF(MokėjimųTerminas="Laikotarpio pabaiga",0,1)), "")</f>
        <v>120.7374682969109</v>
      </c>
      <c r="I55" s="5">
        <f>IFERROR(PMT(INDEX(Duomenys[],ROW()-ROW(Duomenys[[#Headers],[25]]),1)/12,Duomenys[[#Headers],[25]]*12,-PaskolosSuma,0,IF(MokėjimųTerminas="Laikotarpio pabaiga",0,1)), "")</f>
        <v>116.56448827771132</v>
      </c>
      <c r="J55" s="5">
        <f>IFERROR(PMT(INDEX(Duomenys[],ROW()-ROW(Duomenys[[#Headers],[30]]),1)/12,Duomenys[[#Headers],[30]]*12,-PaskolosSuma,0,IF(MokėjimųTerminas="Laikotarpio pabaiga",0,1)), "")</f>
        <v>114.5412177332244</v>
      </c>
    </row>
    <row r="56" spans="2:10" ht="15" customHeight="1" x14ac:dyDescent="0.2">
      <c r="B56" s="4">
        <f>IFERROR(MAX((ROW()-ROW(Duomenys[[#Headers],[NORMA]]))*0.0025+0.0175,0.0025), "")</f>
        <v>0.13750000000000001</v>
      </c>
      <c r="C56" s="5">
        <f>IFERROR(PMT(INDEX(Duomenys[],ROW()-ROW(Duomenys[[#Headers],[3]]),1)/12,Duomenys[[#Headers],[3]]*12,-PaskolosSuma,0,IF(MokėjimųTerminas="Laikotarpio pabaiga",0,1)), "")</f>
        <v>340.56332771254205</v>
      </c>
      <c r="D56" s="5">
        <f>IFERROR(PMT(INDEX(Duomenys[],ROW()-ROW(Duomenys[[#Headers],[5]]),1)/12,Duomenys[[#Headers],[5]]*12,-PaskolosSuma,0,IF(MokėjimųTerminas="Laikotarpio pabaiga",0,1)), "")</f>
        <v>231.38844850583655</v>
      </c>
      <c r="E56" s="5">
        <f>IFERROR(PMT(INDEX(Duomenys[],ROW()-ROW(Duomenys[[#Headers],[10]]),1)/12,Duomenys[[#Headers],[10]]*12,-PaskolosSuma,0,IF(MokėjimųTerminas="Laikotarpio pabaiga",0,1)), "")</f>
        <v>153.76681158701385</v>
      </c>
      <c r="F56" s="5">
        <f>IFERROR(PMT(INDEX(Duomenys[],ROW()-ROW(Duomenys[[#Headers],[12]]),1)/12,Duomenys[[#Headers],[12]]*12,-PaskolosSuma,0,IF(MokėjimųTerminas="Laikotarpio pabaiga",0,1)), "")</f>
        <v>142.13827464479419</v>
      </c>
      <c r="G56" s="5">
        <f>IFERROR(PMT(INDEX(Duomenys[],ROW()-ROW(Duomenys[[#Headers],[15]]),1)/12,Duomenys[[#Headers],[15]]*12,-PaskolosSuma,0,IF(MokėjimųTerminas="Laikotarpio pabaiga",0,1)), "")</f>
        <v>131.49872712564016</v>
      </c>
      <c r="H56" s="5">
        <f>IFERROR(PMT(INDEX(Duomenys[],ROW()-ROW(Duomenys[[#Headers],[20]]),1)/12,Duomenys[[#Headers],[20]]*12,-PaskolosSuma,0,IF(MokėjimųTerminas="Laikotarpio pabaiga",0,1)), "")</f>
        <v>122.5405381103994</v>
      </c>
      <c r="I56" s="5">
        <f>IFERROR(PMT(INDEX(Duomenys[],ROW()-ROW(Duomenys[[#Headers],[25]]),1)/12,Duomenys[[#Headers],[25]]*12,-PaskolosSuma,0,IF(MokėjimųTerminas="Laikotarpio pabaiga",0,1)), "")</f>
        <v>118.46659675461557</v>
      </c>
      <c r="J56" s="5">
        <f>IFERROR(PMT(INDEX(Duomenys[],ROW()-ROW(Duomenys[[#Headers],[30]]),1)/12,Duomenys[[#Headers],[30]]*12,-PaskolosSuma,0,IF(MokėjimųTerminas="Laikotarpio pabaiga",0,1)), "")</f>
        <v>116.51125330064563</v>
      </c>
    </row>
    <row r="57" spans="2:10" ht="15" customHeight="1" x14ac:dyDescent="0.2">
      <c r="B57" s="4">
        <f>IFERROR(MAX((ROW()-ROW(Duomenys[[#Headers],[NORMA]]))*0.0025+0.0175,0.0025), "")</f>
        <v>0.14000000000000001</v>
      </c>
      <c r="C57" s="5">
        <f>IFERROR(PMT(INDEX(Duomenys[],ROW()-ROW(Duomenys[[#Headers],[3]]),1)/12,Duomenys[[#Headers],[3]]*12,-PaskolosSuma,0,IF(MokėjimųTerminas="Laikotarpio pabaiga",0,1)), "")</f>
        <v>341.7762975802562</v>
      </c>
      <c r="D57" s="5">
        <f>IFERROR(PMT(INDEX(Duomenys[],ROW()-ROW(Duomenys[[#Headers],[5]]),1)/12,Duomenys[[#Headers],[5]]*12,-PaskolosSuma,0,IF(MokėjimųTerminas="Laikotarpio pabaiga",0,1)), "")</f>
        <v>232.68250849387695</v>
      </c>
      <c r="E57" s="5">
        <f>IFERROR(PMT(INDEX(Duomenys[],ROW()-ROW(Duomenys[[#Headers],[10]]),1)/12,Duomenys[[#Headers],[10]]*12,-PaskolosSuma,0,IF(MokėjimųTerminas="Laikotarpio pabaiga",0,1)), "")</f>
        <v>155.26643504091444</v>
      </c>
      <c r="F57" s="5">
        <f>IFERROR(PMT(INDEX(Duomenys[],ROW()-ROW(Duomenys[[#Headers],[12]]),1)/12,Duomenys[[#Headers],[12]]*12,-PaskolosSuma,0,IF(MokėjimųTerminas="Laikotarpio pabaiga",0,1)), "")</f>
        <v>143.71270845508681</v>
      </c>
      <c r="G57" s="5">
        <f>IFERROR(PMT(INDEX(Duomenys[],ROW()-ROW(Duomenys[[#Headers],[15]]),1)/12,Duomenys[[#Headers],[15]]*12,-PaskolosSuma,0,IF(MokėjimųTerminas="Laikotarpio pabaiga",0,1)), "")</f>
        <v>133.17413878748869</v>
      </c>
      <c r="H57" s="5">
        <f>IFERROR(PMT(INDEX(Duomenys[],ROW()-ROW(Duomenys[[#Headers],[20]]),1)/12,Duomenys[[#Headers],[20]]*12,-PaskolosSuma,0,IF(MokėjimųTerminas="Laikotarpio pabaiga",0,1)), "")</f>
        <v>124.35208110352387</v>
      </c>
      <c r="I57" s="5">
        <f>IFERROR(PMT(INDEX(Duomenys[],ROW()-ROW(Duomenys[[#Headers],[25]]),1)/12,Duomenys[[#Headers],[25]]*12,-PaskolosSuma,0,IF(MokėjimųTerminas="Laikotarpio pabaiga",0,1)), "")</f>
        <v>120.3761043271149</v>
      </c>
      <c r="J57" s="5">
        <f>IFERROR(PMT(INDEX(Duomenys[],ROW()-ROW(Duomenys[[#Headers],[30]]),1)/12,Duomenys[[#Headers],[30]]*12,-PaskolosSuma,0,IF(MokėjimųTerminas="Laikotarpio pabaiga",0,1)), "")</f>
        <v>118.48717510565346</v>
      </c>
    </row>
    <row r="58" spans="2:10" ht="15" customHeight="1" x14ac:dyDescent="0.2">
      <c r="B58" s="4">
        <f>IFERROR(MAX((ROW()-ROW(Duomenys[[#Headers],[NORMA]]))*0.0025+0.0175,0.0025), "")</f>
        <v>0.14250000000000002</v>
      </c>
      <c r="C58" s="5">
        <f>IFERROR(PMT(INDEX(Duomenys[],ROW()-ROW(Duomenys[[#Headers],[3]]),1)/12,Duomenys[[#Headers],[3]]*12,-PaskolosSuma,0,IF(MokėjimųTerminas="Laikotarpio pabaiga",0,1)), "")</f>
        <v>342.99178059850703</v>
      </c>
      <c r="D58" s="5">
        <f>IFERROR(PMT(INDEX(Duomenys[],ROW()-ROW(Duomenys[[#Headers],[5]]),1)/12,Duomenys[[#Headers],[5]]*12,-PaskolosSuma,0,IF(MokėjimųTerminas="Laikotarpio pabaiga",0,1)), "")</f>
        <v>233.98063200497873</v>
      </c>
      <c r="E58" s="5">
        <f>IFERROR(PMT(INDEX(Duomenys[],ROW()-ROW(Duomenys[[#Headers],[10]]),1)/12,Duomenys[[#Headers],[10]]*12,-PaskolosSuma,0,IF(MokėjimųTerminas="Laikotarpio pabaiga",0,1)), "")</f>
        <v>156.77311070896101</v>
      </c>
      <c r="F58" s="5">
        <f>IFERROR(PMT(INDEX(Duomenys[],ROW()-ROW(Duomenys[[#Headers],[12]]),1)/12,Duomenys[[#Headers],[12]]*12,-PaskolosSuma,0,IF(MokėjimųTerminas="Laikotarpio pabaiga",0,1)), "")</f>
        <v>145.29494178576374</v>
      </c>
      <c r="G58" s="5">
        <f>IFERROR(PMT(INDEX(Duomenys[],ROW()-ROW(Duomenys[[#Headers],[15]]),1)/12,Duomenys[[#Headers],[15]]*12,-PaskolosSuma,0,IF(MokėjimųTerminas="Laikotarpio pabaiga",0,1)), "")</f>
        <v>134.85796614073325</v>
      </c>
      <c r="H58" s="5">
        <f>IFERROR(PMT(INDEX(Duomenys[],ROW()-ROW(Duomenys[[#Headers],[20]]),1)/12,Duomenys[[#Headers],[20]]*12,-PaskolosSuma,0,IF(MokėjimųTerminas="Laikotarpio pabaiga",0,1)), "")</f>
        <v>126.17189421058706</v>
      </c>
      <c r="I58" s="5">
        <f>IFERROR(PMT(INDEX(Duomenys[],ROW()-ROW(Duomenys[[#Headers],[25]]),1)/12,Duomenys[[#Headers],[25]]*12,-PaskolosSuma,0,IF(MokėjimųTerminas="Laikotarpio pabaiga",0,1)), "")</f>
        <v>122.29275315162339</v>
      </c>
      <c r="J58" s="5">
        <f>IFERROR(PMT(INDEX(Duomenys[],ROW()-ROW(Duomenys[[#Headers],[30]]),1)/12,Duomenys[[#Headers],[30]]*12,-PaskolosSuma,0,IF(MokėjimųTerminas="Laikotarpio pabaiga",0,1)), "")</f>
        <v>120.46870944172525</v>
      </c>
    </row>
    <row r="59" spans="2:10" ht="15" customHeight="1" x14ac:dyDescent="0.2">
      <c r="B59" s="4">
        <f>IFERROR(MAX((ROW()-ROW(Duomenys[[#Headers],[NORMA]]))*0.0025+0.0175,0.0025), "")</f>
        <v>0.14500000000000002</v>
      </c>
      <c r="C59" s="5">
        <f>IFERROR(PMT(INDEX(Duomenys[],ROW()-ROW(Duomenys[[#Headers],[3]]),1)/12,Duomenys[[#Headers],[3]]*12,-PaskolosSuma,0,IF(MokėjimųTerminas="Laikotarpio pabaiga",0,1)), "")</f>
        <v>344.20977442813739</v>
      </c>
      <c r="D59" s="5">
        <f>IFERROR(PMT(INDEX(Duomenys[],ROW()-ROW(Duomenys[[#Headers],[5]]),1)/12,Duomenys[[#Headers],[5]]*12,-PaskolosSuma,0,IF(MokėjimųTerminas="Laikotarpio pabaiga",0,1)), "")</f>
        <v>235.28281080858065</v>
      </c>
      <c r="E59" s="5">
        <f>IFERROR(PMT(INDEX(Duomenys[],ROW()-ROW(Duomenys[[#Headers],[10]]),1)/12,Duomenys[[#Headers],[10]]*12,-PaskolosSuma,0,IF(MokėjimųTerminas="Laikotarpio pabaiga",0,1)), "")</f>
        <v>158.28678940006861</v>
      </c>
      <c r="F59" s="5">
        <f>IFERROR(PMT(INDEX(Duomenys[],ROW()-ROW(Duomenys[[#Headers],[12]]),1)/12,Duomenys[[#Headers],[12]]*12,-PaskolosSuma,0,IF(MokėjimųTerminas="Laikotarpio pabaiga",0,1)), "")</f>
        <v>146.88489860066542</v>
      </c>
      <c r="G59" s="5">
        <f>IFERROR(PMT(INDEX(Duomenys[],ROW()-ROW(Duomenys[[#Headers],[15]]),1)/12,Duomenys[[#Headers],[15]]*12,-PaskolosSuma,0,IF(MokėjimųTerminas="Laikotarpio pabaiga",0,1)), "")</f>
        <v>136.55008609815584</v>
      </c>
      <c r="H59" s="5">
        <f>IFERROR(PMT(INDEX(Duomenys[],ROW()-ROW(Duomenys[[#Headers],[20]]),1)/12,Duomenys[[#Headers],[20]]*12,-PaskolosSuma,0,IF(MokėjimųTerminas="Laikotarpio pabaiga",0,1)), "")</f>
        <v>127.99977663679169</v>
      </c>
      <c r="I59" s="5">
        <f>IFERROR(PMT(INDEX(Duomenys[],ROW()-ROW(Duomenys[[#Headers],[25]]),1)/12,Duomenys[[#Headers],[25]]*12,-PaskolosSuma,0,IF(MokėjimųTerminas="Laikotarpio pabaiga",0,1)), "")</f>
        <v>124.21629152984639</v>
      </c>
      <c r="J59" s="5">
        <f>IFERROR(PMT(INDEX(Duomenys[],ROW()-ROW(Duomenys[[#Headers],[30]]),1)/12,Duomenys[[#Headers],[30]]*12,-PaskolosSuma,0,IF(MokėjimųTerminas="Laikotarpio pabaiga",0,1)), "")</f>
        <v>122.45559277810214</v>
      </c>
    </row>
    <row r="60" spans="2:10" ht="15" customHeight="1" x14ac:dyDescent="0.2">
      <c r="B60" s="4">
        <f>IFERROR(MAX((ROW()-ROW(Duomenys[[#Headers],[NORMA]]))*0.0025+0.0175,0.0025), "")</f>
        <v>0.14750000000000002</v>
      </c>
      <c r="C60" s="5">
        <f>IFERROR(PMT(INDEX(Duomenys[],ROW()-ROW(Duomenys[[#Headers],[3]]),1)/12,Duomenys[[#Headers],[3]]*12,-PaskolosSuma,0,IF(MokėjimųTerminas="Laikotarpio pabaiga",0,1)), "")</f>
        <v>345.43027670537657</v>
      </c>
      <c r="D60" s="5">
        <f>IFERROR(PMT(INDEX(Duomenys[],ROW()-ROW(Duomenys[[#Headers],[5]]),1)/12,Duomenys[[#Headers],[5]]*12,-PaskolosSuma,0,IF(MokėjimųTerminas="Laikotarpio pabaiga",0,1)), "")</f>
        <v>236.58903657245341</v>
      </c>
      <c r="E60" s="5">
        <f>IFERROR(PMT(INDEX(Duomenys[],ROW()-ROW(Duomenys[[#Headers],[10]]),1)/12,Duomenys[[#Headers],[10]]*12,-PaskolosSuma,0,IF(MokėjimųTerminas="Laikotarpio pabaiga",0,1)), "")</f>
        <v>159.80742151721785</v>
      </c>
      <c r="F60" s="5">
        <f>IFERROR(PMT(INDEX(Duomenys[],ROW()-ROW(Duomenys[[#Headers],[12]]),1)/12,Duomenys[[#Headers],[12]]*12,-PaskolosSuma,0,IF(MokėjimųTerminas="Laikotarpio pabaiga",0,1)), "")</f>
        <v>148.48250247382717</v>
      </c>
      <c r="G60" s="5">
        <f>IFERROR(PMT(INDEX(Duomenys[],ROW()-ROW(Duomenys[[#Headers],[15]]),1)/12,Duomenys[[#Headers],[15]]*12,-PaskolosSuma,0,IF(MokėjimųTerminas="Laikotarpio pabaiga",0,1)), "")</f>
        <v>138.25037563892971</v>
      </c>
      <c r="H60" s="5">
        <f>IFERROR(PMT(INDEX(Duomenys[],ROW()-ROW(Duomenys[[#Headers],[20]]),1)/12,Duomenys[[#Headers],[20]]*12,-PaskolosSuma,0,IF(MokėjimųTerminas="Laikotarpio pabaiga",0,1)), "")</f>
        <v>129.83552996562742</v>
      </c>
      <c r="I60" s="5">
        <f>IFERROR(PMT(INDEX(Duomenys[],ROW()-ROW(Duomenys[[#Headers],[25]]),1)/12,Duomenys[[#Headers],[25]]*12,-PaskolosSuma,0,IF(MokėjimųTerminas="Laikotarpio pabaiga",0,1)), "")</f>
        <v>126.14647394873984</v>
      </c>
      <c r="J60" s="5">
        <f>IFERROR(PMT(INDEX(Duomenys[],ROW()-ROW(Duomenys[[#Headers],[30]]),1)/12,Duomenys[[#Headers],[30]]*12,-PaskolosSuma,0,IF(MokėjimųTerminas="Laikotarpio pabaiga",0,1)), "")</f>
        <v>124.44757158719466</v>
      </c>
    </row>
    <row r="61" spans="2:10" ht="15" customHeight="1" x14ac:dyDescent="0.2">
      <c r="B61" s="4">
        <f>IFERROR(MAX((ROW()-ROW(Duomenys[[#Headers],[NORMA]]))*0.0025+0.0175,0.0025), "")</f>
        <v>0.15000000000000002</v>
      </c>
      <c r="C61" s="5">
        <f>IFERROR(PMT(INDEX(Duomenys[],ROW()-ROW(Duomenys[[#Headers],[3]]),1)/12,Duomenys[[#Headers],[3]]*12,-PaskolosSuma,0,IF(MokėjimųTerminas="Laikotarpio pabaiga",0,1)), "")</f>
        <v>346.65328504194139</v>
      </c>
      <c r="D61" s="5">
        <f>IFERROR(PMT(INDEX(Duomenys[],ROW()-ROW(Duomenys[[#Headers],[5]]),1)/12,Duomenys[[#Headers],[5]]*12,-PaskolosSuma,0,IF(MokėjimųTerminas="Laikotarpio pabaiga",0,1)), "")</f>
        <v>237.8993008635874</v>
      </c>
      <c r="E61" s="5">
        <f>IFERROR(PMT(INDEX(Duomenys[],ROW()-ROW(Duomenys[[#Headers],[10]]),1)/12,Duomenys[[#Headers],[10]]*12,-PaskolosSuma,0,IF(MokėjimųTerminas="Laikotarpio pabaiga",0,1)), "")</f>
        <v>161.33495707431558</v>
      </c>
      <c r="F61" s="5">
        <f>IFERROR(PMT(INDEX(Duomenys[],ROW()-ROW(Duomenys[[#Headers],[12]]),1)/12,Duomenys[[#Headers],[12]]*12,-PaskolosSuma,0,IF(MokėjimųTerminas="Laikotarpio pabaiga",0,1)), "")</f>
        <v>150.08767662262099</v>
      </c>
      <c r="G61" s="5">
        <f>IFERROR(PMT(INDEX(Duomenys[],ROW()-ROW(Duomenys[[#Headers],[15]]),1)/12,Duomenys[[#Headers],[15]]*12,-PaskolosSuma,0,IF(MokėjimųTerminas="Laikotarpio pabaiga",0,1)), "")</f>
        <v>139.95871187445729</v>
      </c>
      <c r="H61" s="5">
        <f>IFERROR(PMT(INDEX(Duomenys[],ROW()-ROW(Duomenys[[#Headers],[20]]),1)/12,Duomenys[[#Headers],[20]]*12,-PaskolosSuma,0,IF(MokėjimųTerminas="Laikotarpio pabaiga",0,1)), "")</f>
        <v>131.67895825866376</v>
      </c>
      <c r="I61" s="5">
        <f>IFERROR(PMT(INDEX(Duomenys[],ROW()-ROW(Duomenys[[#Headers],[25]]),1)/12,Duomenys[[#Headers],[25]]*12,-PaskolosSuma,0,IF(MokėjimųTerminas="Laikotarpio pabaiga",0,1)), "")</f>
        <v>128.08306110529355</v>
      </c>
      <c r="J61" s="5">
        <f>IFERROR(PMT(INDEX(Duomenys[],ROW()-ROW(Duomenys[[#Headers],[30]]),1)/12,Duomenys[[#Headers],[30]]*12,-PaskolosSuma,0,IF(MokėjimųTerminas="Laikotarpio pabaiga",0,1)), "")</f>
        <v>126.44440215650437</v>
      </c>
    </row>
    <row r="62" spans="2:10" ht="15" customHeight="1" x14ac:dyDescent="0.2">
      <c r="B62" s="4">
        <f>IFERROR(MAX((ROW()-ROW(Duomenys[[#Headers],[NORMA]]))*0.0025+0.0175,0.0025), "")</f>
        <v>0.15250000000000002</v>
      </c>
      <c r="C62" s="5">
        <f>IFERROR(PMT(INDEX(Duomenys[],ROW()-ROW(Duomenys[[#Headers],[3]]),1)/12,Duomenys[[#Headers],[3]]*12,-PaskolosSuma,0,IF(MokėjimųTerminas="Laikotarpio pabaiga",0,1)), "")</f>
        <v>347.8787970251359</v>
      </c>
      <c r="D62" s="5">
        <f>IFERROR(PMT(INDEX(Duomenys[],ROW()-ROW(Duomenys[[#Headers],[5]]),1)/12,Duomenys[[#Headers],[5]]*12,-PaskolosSuma,0,IF(MokėjimųTerminas="Laikotarpio pabaiga",0,1)), "")</f>
        <v>239.21359514908835</v>
      </c>
      <c r="E62" s="5">
        <f>IFERROR(PMT(INDEX(Duomenys[],ROW()-ROW(Duomenys[[#Headers],[10]]),1)/12,Duomenys[[#Headers],[10]]*12,-PaskolosSuma,0,IF(MokėjimųTerminas="Laikotarpio pabaiga",0,1)), "")</f>
        <v>162.86934571301722</v>
      </c>
      <c r="F62" s="5">
        <f>IFERROR(PMT(INDEX(Duomenys[],ROW()-ROW(Duomenys[[#Headers],[12]]),1)/12,Duomenys[[#Headers],[12]]*12,-PaskolosSuma,0,IF(MokėjimųTerminas="Laikotarpio pabaiga",0,1)), "")</f>
        <v>151.70034394056634</v>
      </c>
      <c r="G62" s="5">
        <f>IFERROR(PMT(INDEX(Duomenys[],ROW()-ROW(Duomenys[[#Headers],[15]]),1)/12,Duomenys[[#Headers],[15]]*12,-PaskolosSuma,0,IF(MokėjimųTerminas="Laikotarpio pabaiga",0,1)), "")</f>
        <v>141.67497211251222</v>
      </c>
      <c r="H62" s="5">
        <f>IFERROR(PMT(INDEX(Duomenys[],ROW()-ROW(Duomenys[[#Headers],[20]]),1)/12,Duomenys[[#Headers],[20]]*12,-PaskolosSuma,0,IF(MokėjimųTerminas="Laikotarpio pabaiga",0,1)), "")</f>
        <v>133.52986814787025</v>
      </c>
      <c r="I62" s="5">
        <f>IFERROR(PMT(INDEX(Duomenys[],ROW()-ROW(Duomenys[[#Headers],[25]]),1)/12,Duomenys[[#Headers],[25]]*12,-PaskolosSuma,0,IF(MokėjimųTerminas="Laikotarpio pabaiga",0,1)), "")</f>
        <v>130.02581991699441</v>
      </c>
      <c r="J62" s="5">
        <f>IFERROR(PMT(INDEX(Duomenys[],ROW()-ROW(Duomenys[[#Headers],[30]]),1)/12,Duomenys[[#Headers],[30]]*12,-PaskolosSuma,0,IF(MokėjimųTerminas="Laikotarpio pabaiga",0,1)), "")</f>
        <v>128.44585038702186</v>
      </c>
    </row>
    <row r="63" spans="2:10" ht="15" customHeight="1" x14ac:dyDescent="0.2">
      <c r="B63" s="4">
        <f>IFERROR(MAX((ROW()-ROW(Duomenys[[#Headers],[NORMA]]))*0.0025+0.0175,0.0025), "")</f>
        <v>0.15500000000000003</v>
      </c>
      <c r="C63" s="5">
        <f>IFERROR(PMT(INDEX(Duomenys[],ROW()-ROW(Duomenys[[#Headers],[3]]),1)/12,Duomenys[[#Headers],[3]]*12,-PaskolosSuma,0,IF(MokėjimųTerminas="Laikotarpio pabaiga",0,1)), "")</f>
        <v>349.10681021795432</v>
      </c>
      <c r="D63" s="5">
        <f>IFERROR(PMT(INDEX(Duomenys[],ROW()-ROW(Duomenys[[#Headers],[5]]),1)/12,Duomenys[[#Headers],[5]]*12,-PaskolosSuma,0,IF(MokėjimųTerminas="Laikotarpio pabaiga",0,1)), "")</f>
        <v>240.53191079708049</v>
      </c>
      <c r="E63" s="5">
        <f>IFERROR(PMT(INDEX(Duomenys[],ROW()-ROW(Duomenys[[#Headers],[10]]),1)/12,Duomenys[[#Headers],[10]]*12,-PaskolosSuma,0,IF(MokėjimųTerminas="Laikotarpio pabaiga",0,1)), "")</f>
        <v>164.41053671950084</v>
      </c>
      <c r="F63" s="5">
        <f>IFERROR(PMT(INDEX(Duomenys[],ROW()-ROW(Duomenys[[#Headers],[12]]),1)/12,Duomenys[[#Headers],[12]]*12,-PaskolosSuma,0,IF(MokėjimųTerminas="Laikotarpio pabaiga",0,1)), "")</f>
        <v>153.32042702978788</v>
      </c>
      <c r="G63" s="5">
        <f>IFERROR(PMT(INDEX(Duomenys[],ROW()-ROW(Duomenys[[#Headers],[15]]),1)/12,Duomenys[[#Headers],[15]]*12,-PaskolosSuma,0,IF(MokėjimųTerminas="Laikotarpio pabaiga",0,1)), "")</f>
        <v>143.39903391965083</v>
      </c>
      <c r="H63" s="5">
        <f>IFERROR(PMT(INDEX(Duomenys[],ROW()-ROW(Duomenys[[#Headers],[20]]),1)/12,Duomenys[[#Headers],[20]]*12,-PaskolosSuma,0,IF(MokėjimųTerminas="Laikotarpio pabaiga",0,1)), "")</f>
        <v>135.38806892059969</v>
      </c>
      <c r="I63" s="5">
        <f>IFERROR(PMT(INDEX(Duomenys[],ROW()-ROW(Duomenys[[#Headers],[25]]),1)/12,Duomenys[[#Headers],[25]]*12,-PaskolosSuma,0,IF(MokėjimųTerminas="Laikotarpio pabaiga",0,1)), "")</f>
        <v>131.97452351882379</v>
      </c>
      <c r="J63" s="5">
        <f>IFERROR(PMT(INDEX(Duomenys[],ROW()-ROW(Duomenys[[#Headers],[30]]),1)/12,Duomenys[[#Headers],[30]]*12,-PaskolosSuma,0,IF(MokėjimųTerminas="Laikotarpio pabaiga",0,1)), "")</f>
        <v>130.45169157995775</v>
      </c>
    </row>
    <row r="64" spans="2:10" ht="15" customHeight="1" x14ac:dyDescent="0.2">
      <c r="B64" s="4">
        <f>IFERROR(MAX((ROW()-ROW(Duomenys[[#Headers],[NORMA]]))*0.0025+0.0175,0.0025), "")</f>
        <v>0.15750000000000003</v>
      </c>
      <c r="C64" s="5">
        <f>IFERROR(PMT(INDEX(Duomenys[],ROW()-ROW(Duomenys[[#Headers],[3]]),1)/12,Duomenys[[#Headers],[3]]*12,-PaskolosSuma,0,IF(MokėjimųTerminas="Laikotarpio pabaiga",0,1)), "")</f>
        <v>350.33732215918246</v>
      </c>
      <c r="D64" s="5">
        <f>IFERROR(PMT(INDEX(Duomenys[],ROW()-ROW(Duomenys[[#Headers],[5]]),1)/12,Duomenys[[#Headers],[5]]*12,-PaskolosSuma,0,IF(MokėjimųTerminas="Laikotarpio pabaiga",0,1)), "")</f>
        <v>241.8542390776158</v>
      </c>
      <c r="E64" s="5">
        <f>IFERROR(PMT(INDEX(Duomenys[],ROW()-ROW(Duomenys[[#Headers],[10]]),1)/12,Duomenys[[#Headers],[10]]*12,-PaskolosSuma,0,IF(MokėjimųTerminas="Laikotarpio pabaiga",0,1)), "")</f>
        <v>165.95847904118384</v>
      </c>
      <c r="F64" s="5">
        <f>IFERROR(PMT(INDEX(Duomenys[],ROW()-ROW(Duomenys[[#Headers],[12]]),1)/12,Duomenys[[#Headers],[12]]*12,-PaskolosSuma,0,IF(MokėjimųTerminas="Laikotarpio pabaiga",0,1)), "")</f>
        <v>154.94784823309922</v>
      </c>
      <c r="G64" s="5">
        <f>IFERROR(PMT(INDEX(Duomenys[],ROW()-ROW(Duomenys[[#Headers],[15]]),1)/12,Duomenys[[#Headers],[15]]*12,-PaskolosSuma,0,IF(MokėjimųTerminas="Laikotarpio pabaiga",0,1)), "")</f>
        <v>145.13077518186125</v>
      </c>
      <c r="H64" s="5">
        <f>IFERROR(PMT(INDEX(Duomenys[],ROW()-ROW(Duomenys[[#Headers],[20]]),1)/12,Duomenys[[#Headers],[20]]*12,-PaskolosSuma,0,IF(MokėjimųTerminas="Laikotarpio pabaiga",0,1)), "")</f>
        <v>137.25337259738504</v>
      </c>
      <c r="I64" s="5">
        <f>IFERROR(PMT(INDEX(Duomenys[],ROW()-ROW(Duomenys[[#Headers],[25]]),1)/12,Duomenys[[#Headers],[25]]*12,-PaskolosSuma,0,IF(MokėjimųTerminas="Laikotarpio pabaiga",0,1)), "")</f>
        <v>133.92895124763749</v>
      </c>
      <c r="J64" s="5">
        <f>IFERROR(PMT(INDEX(Duomenys[],ROW()-ROW(Duomenys[[#Headers],[30]]),1)/12,Duomenys[[#Headers],[30]]*12,-PaskolosSuma,0,IF(MokėjimųTerminas="Laikotarpio pabaiga",0,1)), "")</f>
        <v>132.46171021355778</v>
      </c>
    </row>
    <row r="65" spans="2:10" ht="15" customHeight="1" x14ac:dyDescent="0.2">
      <c r="B65" s="4">
        <f>IFERROR(MAX((ROW()-ROW(Duomenys[[#Headers],[NORMA]]))*0.0025+0.0175,0.0025), "")</f>
        <v>0.16000000000000003</v>
      </c>
      <c r="C65" s="5">
        <f>IFERROR(PMT(INDEX(Duomenys[],ROW()-ROW(Duomenys[[#Headers],[3]]),1)/12,Duomenys[[#Headers],[3]]*12,-PaskolosSuma,0,IF(MokėjimųTerminas="Laikotarpio pabaiga",0,1)), "")</f>
        <v>351.57033036350083</v>
      </c>
      <c r="D65" s="5">
        <f>IFERROR(PMT(INDEX(Duomenys[],ROW()-ROW(Duomenys[[#Headers],[5]]),1)/12,Duomenys[[#Headers],[5]]*12,-PaskolosSuma,0,IF(MokėjimųTerminas="Laikotarpio pabaiga",0,1)), "")</f>
        <v>243.18057116359134</v>
      </c>
      <c r="E65" s="5">
        <f>IFERROR(PMT(INDEX(Duomenys[],ROW()-ROW(Duomenys[[#Headers],[10]]),1)/12,Duomenys[[#Headers],[10]]*12,-PaskolosSuma,0,IF(MokėjimųTerminas="Laikotarpio pabaiga",0,1)), "")</f>
        <v>167.51312130337254</v>
      </c>
      <c r="F65" s="5">
        <f>IFERROR(PMT(INDEX(Duomenys[],ROW()-ROW(Duomenys[[#Headers],[12]]),1)/12,Duomenys[[#Headers],[12]]*12,-PaskolosSuma,0,IF(MokėjimųTerminas="Laikotarpio pabaiga",0,1)), "")</f>
        <v>156.58252966569285</v>
      </c>
      <c r="G65" s="5">
        <f>IFERROR(PMT(INDEX(Duomenys[],ROW()-ROW(Duomenys[[#Headers],[15]]),1)/12,Duomenys[[#Headers],[15]]*12,-PaskolosSuma,0,IF(MokėjimųTerminas="Laikotarpio pabaiga",0,1)), "")</f>
        <v>146.87007416342351</v>
      </c>
      <c r="H65" s="5">
        <f>IFERROR(PMT(INDEX(Duomenys[],ROW()-ROW(Duomenys[[#Headers],[20]]),1)/12,Duomenys[[#Headers],[20]]*12,-PaskolosSuma,0,IF(MokėjimųTerminas="Laikotarpio pabaiga",0,1)), "")</f>
        <v>139.12559400271149</v>
      </c>
      <c r="I65" s="5">
        <f>IFERROR(PMT(INDEX(Duomenys[],ROW()-ROW(Duomenys[[#Headers],[25]]),1)/12,Duomenys[[#Headers],[25]]*12,-PaskolosSuma,0,IF(MokėjimųTerminas="Laikotarpio pabaiga",0,1)), "")</f>
        <v>135.88888861476619</v>
      </c>
      <c r="J65" s="5">
        <f>IFERROR(PMT(INDEX(Duomenys[],ROW()-ROW(Duomenys[[#Headers],[30]]),1)/12,Duomenys[[#Headers],[30]]*12,-PaskolosSuma,0,IF(MokėjimųTerminas="Laikotarpio pabaiga",0,1)), "")</f>
        <v>134.47569971164739</v>
      </c>
    </row>
  </sheetData>
  <mergeCells count="17">
    <mergeCell ref="F3:H3"/>
    <mergeCell ref="F4:H4"/>
    <mergeCell ref="F5:H5"/>
    <mergeCell ref="I4:J4"/>
    <mergeCell ref="L2:L15"/>
    <mergeCell ref="I3:J3"/>
    <mergeCell ref="C7:J7"/>
    <mergeCell ref="D6:E6"/>
    <mergeCell ref="D5:E5"/>
    <mergeCell ref="D4:E4"/>
    <mergeCell ref="D3:E3"/>
    <mergeCell ref="B6:C6"/>
    <mergeCell ref="B5:C5"/>
    <mergeCell ref="B4:C4"/>
    <mergeCell ref="B3:C3"/>
    <mergeCell ref="I5:J5"/>
    <mergeCell ref="B2:J2"/>
  </mergeCells>
  <conditionalFormatting sqref="B9:J65">
    <cfRule type="expression" dxfId="0" priority="1">
      <formula>$B9=$D$3</formula>
    </cfRule>
  </conditionalFormatting>
  <dataValidations count="20">
    <dataValidation type="list" errorStyle="warning" allowBlank="1" showInputMessage="1" showErrorMessage="1" error="Sąraše pasirinkite Mokėjimų terminas. Pasirinkite ATŠAUKTI, tada paspauskite ALT + RODYKLĘ ŽEMYN, kad pamatytumėte parinktis, tada – rodyklę žemyn ir ENTER, kad pasirinktumėte" prompt="Šiame langelyje iš sąrašo pasirinkite Mokėjimų terminas. Paspauskite ALT + RODYKLĘ ŽEMYN, kad pamatytumėte parinktis, tada – rodyklę žemyn ir ENTER, kad pasirinktumėte" sqref="D6:E6" xr:uid="{00000000-0002-0000-0000-000000000000}">
      <formula1>"Laikotarpio pabaiga,Laikotarpio pradžia"</formula1>
    </dataValidation>
    <dataValidation allowBlank="1" showInputMessage="1" showErrorMessage="1" prompt="Šiame darbalapyje sukurkite paskolos analizę. Įveskite palūkanų normą, paskolos trukmę metais, paskolos sumą ir mokėjimų terminus. Duomenų lentelė, prasidedanti B8 langelyje atnaujinama automatiškai" sqref="A1" xr:uid="{00000000-0002-0000-0000-000001000000}"/>
    <dataValidation allowBlank="1" showInputMessage="1" showErrorMessage="1" prompt="Darbalapio antraštė yra šiame langelyje, o duomenų filtras – L2 langelyje" sqref="B1" xr:uid="{00000000-0002-0000-0000-000002000000}"/>
    <dataValidation allowBlank="1" showInputMessage="1" showErrorMessage="1" prompt="Langeliuose nuo D3 iki D6 įveskite reikšmes. Mėnesinės įmokos ir bendra įmokų suma automatiškai apskaičiuojamos langeliuose nuo I3 iki I5" sqref="B2:J2" xr:uid="{00000000-0002-0000-0000-000003000000}"/>
    <dataValidation allowBlank="1" showInputMessage="1" showErrorMessage="1" prompt="Metinės sumos automatiškai apskaičiuojamos žemiau esančios lentelės stulpeliuose nuo C iki J" sqref="C7:J7" xr:uid="{00000000-0002-0000-0000-000004000000}"/>
    <dataValidation allowBlank="1" showInputMessage="1" showErrorMessage="1" prompt="Stulpelyje po šia antrašte automatiškai apskaičiuojamos normos" sqref="B8" xr:uid="{00000000-0002-0000-0000-000005000000}"/>
    <dataValidation allowBlank="1" showInputMessage="1" showErrorMessage="1" prompt="Šiame stulpelyje po šia antrašte automatiškai apskaičiuojamos šių metų sumos" sqref="C8:J8" xr:uid="{00000000-0002-0000-0000-000006000000}"/>
    <dataValidation allowBlank="1" showInputMessage="1" showErrorMessage="1" prompt="Langelyje dešinėje įveskite palūkanų normą" sqref="B3:C3" xr:uid="{00000000-0002-0000-0000-000007000000}"/>
    <dataValidation allowBlank="1" showInputMessage="1" showErrorMessage="1" prompt="Langelyje dešinėje automatiškai apskaičiuojama mėnesinės įmokos suma" sqref="F3:H3" xr:uid="{00000000-0002-0000-0000-000008000000}"/>
    <dataValidation allowBlank="1" showInputMessage="1" showErrorMessage="1" prompt="Šiame langelyje automatiškai apskaičiuojama mėnesinės įmokos suma" sqref="I3:J3" xr:uid="{00000000-0002-0000-0000-000009000000}"/>
    <dataValidation allowBlank="1" showInputMessage="1" showErrorMessage="1" prompt="Langelyje dešinėje automatiškai apskaičiuojama bendra įmokų suma" sqref="F4:H4" xr:uid="{00000000-0002-0000-0000-00000A000000}"/>
    <dataValidation allowBlank="1" showInputMessage="1" showErrorMessage="1" prompt="Šiame langelyje automatiškai apskaičiuojama bendra įmokų suma" sqref="I4:J4" xr:uid="{00000000-0002-0000-0000-00000B000000}"/>
    <dataValidation allowBlank="1" showInputMessage="1" showErrorMessage="1" prompt="Langelyje dešinėje automatiškai apskaičiuojama bendra palūkanų suma" sqref="F5:H5" xr:uid="{00000000-0002-0000-0000-00000C000000}"/>
    <dataValidation allowBlank="1" showInputMessage="1" showErrorMessage="1" prompt="Šiame langelyje automatiškai apskaičiuojama bendra palūkanų suma" sqref="I5:J5" xr:uid="{00000000-0002-0000-0000-00000D000000}"/>
    <dataValidation allowBlank="1" showInputMessage="1" showErrorMessage="1" prompt="Langelyje dešinėje įveskite paskolos metus" sqref="B4:C4" xr:uid="{00000000-0002-0000-0000-00000E000000}"/>
    <dataValidation allowBlank="1" showInputMessage="1" showErrorMessage="1" prompt="Šiame langelyje įveskite paskolos metus" sqref="D4:E4" xr:uid="{00000000-0002-0000-0000-00000F000000}"/>
    <dataValidation allowBlank="1" showInputMessage="1" showErrorMessage="1" prompt="Šiame langelyje įveskite palūkanų normą" sqref="D3:E3" xr:uid="{00000000-0002-0000-0000-000010000000}"/>
    <dataValidation allowBlank="1" showInputMessage="1" showErrorMessage="1" prompt="Langelyje dešinėje įveskite paskolos sumą" sqref="B5:C5" xr:uid="{00000000-0002-0000-0000-000011000000}"/>
    <dataValidation allowBlank="1" showInputMessage="1" showErrorMessage="1" prompt="Šiame langelyje įveskite paskolos sumą" sqref="D5:E5" xr:uid="{00000000-0002-0000-0000-000012000000}"/>
    <dataValidation allowBlank="1" showInputMessage="1" showErrorMessage="1" prompt="Langelyje dešinėje pasirinkite parinktį Mokėjimų terminas" sqref="B6:C6" xr:uid="{00000000-0002-0000-0000-000013000000}"/>
  </dataValidations>
  <printOptions horizontalCentered="1"/>
  <pageMargins left="0.4" right="0.4" top="0.4" bottom="0.4" header="0.3" footer="0.3"/>
  <pageSetup paperSize="9" scale="47" fitToHeight="0" orientation="portrait" r:id="rId1"/>
  <headerFooter differentFirst="1">
    <oddFooter>Page &amp;P of &amp;N</oddFooter>
  </headerFooter>
  <ignoredErrors>
    <ignoredError sqref="B9"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PASKOLOS ANALIZĖ</vt:lpstr>
      <vt:lpstr>EilutėsAntraštėsSritis1..D6</vt:lpstr>
      <vt:lpstr>EilutėsAntraštėsSritis2..I5</vt:lpstr>
      <vt:lpstr>MėnesinėsĮmokos</vt:lpstr>
      <vt:lpstr>MokėjimųSuma</vt:lpstr>
      <vt:lpstr>MokėjimųTerminas</vt:lpstr>
      <vt:lpstr>PalūkanųNorma</vt:lpstr>
      <vt:lpstr>PalūkanųSuma</vt:lpstr>
      <vt:lpstr>PaskolosMetai</vt:lpstr>
      <vt:lpstr>PaskolosSuma</vt:lpstr>
      <vt:lpstr>'PASKOLOS ANALIZĖ'!Print_Titles</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2018-08-10T05:47:30Z</dcterms:created>
  <dcterms:modified xsi:type="dcterms:W3CDTF">2018-08-10T05:47:30Z</dcterms:modified>
</cp:coreProperties>
</file>