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R:\External Resources\Template\20120910_FY13HOSep1\06_ToDTP_Batch02\1063\"/>
    </mc:Choice>
  </mc:AlternateContent>
  <bookViews>
    <workbookView xWindow="240" yWindow="75" windowWidth="20115" windowHeight="7740" tabRatio="717"/>
  </bookViews>
  <sheets>
    <sheet name="Šalių apžvalga" sheetId="4" r:id="rId1"/>
    <sheet name="Svečių sąrašas" sheetId="2" r:id="rId2"/>
    <sheet name="Maistas Ir Gėrimai" sheetId="1" r:id="rId3"/>
    <sheet name="Kiti būtiniausieji produktai" sheetId="3" r:id="rId4"/>
    <sheet name="Sėdėjimo vietų schema" sheetId="5" r:id="rId5"/>
  </sheets>
  <definedNames>
    <definedName name="_1StalAntraštė">'Kiti būtiniausieji produktai'!$B$6</definedName>
    <definedName name="_2StalAntraštė">'Kiti būtiniausieji produktai'!$B$17</definedName>
    <definedName name="_3StalAntraštė">'Kiti būtiniausieji produktai'!$B$25</definedName>
    <definedName name="BūtProdKainaSvečiui">(_1StalBiudžet[[#Totals],[Kaina]]+_2StalBiudžet[[#Totals],[Kaina]]+_3StalBiudžet[[#Totals],[Kaina]])/DalyviųSuvestinė[[#Totals],[Iš viso patvirtinta]]</definedName>
    <definedName name="IšVisoSuaug">'Šalių apžvalga'!$E$9</definedName>
    <definedName name="IšVisoVaikų">'Šalių apžvalga'!$E$10</definedName>
    <definedName name="NegautiPrApieDal">COUNTIF(SvečiųStalas[DALYVAUJA?],"&lt;&gt;"&amp;"*")</definedName>
    <definedName name="PatvirtintiSvečiai">DalyviųSuvestinė[[#Totals],[Iš viso patvirtinta]]</definedName>
    <definedName name="Spausdinimo_sritis" localSheetId="4">'Sėdėjimo vietų schema'!$A$1:$AH$44</definedName>
  </definedNames>
  <calcPr calcId="152511"/>
</workbook>
</file>

<file path=xl/calcChain.xml><?xml version="1.0" encoding="utf-8"?>
<calcChain xmlns="http://schemas.openxmlformats.org/spreadsheetml/2006/main">
  <c r="T36" i="5" l="1"/>
  <c r="G11" i="4"/>
  <c r="F11" i="4"/>
  <c r="U42" i="5" l="1"/>
  <c r="U41" i="5"/>
  <c r="U40" i="5"/>
  <c r="U39" i="5"/>
  <c r="U38" i="5"/>
  <c r="H6" i="4" l="1"/>
  <c r="E10" i="4"/>
  <c r="E9" i="4"/>
  <c r="E11" i="4" s="1"/>
  <c r="E25" i="1"/>
  <c r="D25" i="1"/>
  <c r="C25" i="1"/>
  <c r="C14" i="3"/>
  <c r="C22" i="3"/>
  <c r="C30" i="3"/>
  <c r="E20" i="4" l="1"/>
  <c r="E19" i="4"/>
  <c r="E18" i="4"/>
  <c r="E17" i="4"/>
  <c r="E21" i="4" l="1"/>
  <c r="G20" i="4"/>
  <c r="H20" i="4" s="1"/>
  <c r="G19" i="4"/>
  <c r="H19" i="4" s="1"/>
  <c r="G18" i="4"/>
  <c r="H18" i="4" s="1"/>
  <c r="G17" i="4"/>
  <c r="L22" i="2"/>
  <c r="L21" i="2"/>
  <c r="L20" i="2"/>
  <c r="L19" i="2"/>
  <c r="L18" i="2"/>
  <c r="L17" i="2"/>
  <c r="L16" i="2"/>
  <c r="L15" i="2"/>
  <c r="L14" i="2"/>
  <c r="L13" i="2"/>
  <c r="L12" i="2"/>
  <c r="L11" i="2"/>
  <c r="L10" i="2"/>
  <c r="L9" i="2"/>
  <c r="L8" i="2"/>
  <c r="F21" i="4"/>
  <c r="D20" i="4"/>
  <c r="D19" i="4"/>
  <c r="D18" i="4"/>
  <c r="F16" i="1" l="1"/>
  <c r="G16" i="1" s="1"/>
  <c r="F18" i="1"/>
  <c r="G18" i="1" s="1"/>
  <c r="F17" i="1"/>
  <c r="G17" i="1" s="1"/>
  <c r="G9" i="4"/>
  <c r="G21" i="4"/>
  <c r="H17" i="4"/>
  <c r="F7" i="1"/>
  <c r="F8" i="1"/>
  <c r="G8" i="1" s="1"/>
  <c r="F9" i="1"/>
  <c r="G9" i="1" s="1"/>
  <c r="F10" i="1"/>
  <c r="G10" i="1" s="1"/>
  <c r="F11" i="1"/>
  <c r="G11" i="1" s="1"/>
  <c r="F12" i="1"/>
  <c r="G12" i="1" s="1"/>
  <c r="F13" i="1"/>
  <c r="G13" i="1" s="1"/>
  <c r="F14" i="1"/>
  <c r="G14" i="1" s="1"/>
  <c r="F15" i="1"/>
  <c r="G15" i="1" s="1"/>
  <c r="F19" i="1"/>
  <c r="G19" i="1" s="1"/>
  <c r="F20" i="1"/>
  <c r="G20" i="1" s="1"/>
  <c r="F21" i="1"/>
  <c r="G21" i="1" s="1"/>
  <c r="F22" i="1"/>
  <c r="G22" i="1" s="1"/>
  <c r="F23" i="1"/>
  <c r="G23" i="1" s="1"/>
  <c r="F24" i="1"/>
  <c r="G24" i="1" s="1"/>
  <c r="G7" i="1" l="1"/>
  <c r="G25" i="1" s="1"/>
  <c r="F25" i="1"/>
  <c r="G10" i="4"/>
  <c r="H18" i="1"/>
  <c r="I18" i="1"/>
  <c r="I17" i="1"/>
  <c r="H17" i="1"/>
  <c r="I16" i="1"/>
  <c r="H16" i="1"/>
  <c r="I21" i="1"/>
  <c r="H21" i="1"/>
  <c r="I19" i="1"/>
  <c r="H19" i="1"/>
  <c r="I14" i="1"/>
  <c r="H14" i="1"/>
  <c r="I12" i="1"/>
  <c r="H12" i="1"/>
  <c r="I10" i="1"/>
  <c r="H10" i="1"/>
  <c r="I8" i="1"/>
  <c r="H8" i="1"/>
  <c r="I22" i="1"/>
  <c r="H22" i="1"/>
  <c r="I20" i="1"/>
  <c r="H20" i="1"/>
  <c r="I15" i="1"/>
  <c r="H15" i="1"/>
  <c r="I13" i="1"/>
  <c r="H13" i="1"/>
  <c r="I11" i="1"/>
  <c r="H11" i="1"/>
  <c r="I9" i="1"/>
  <c r="H9" i="1"/>
  <c r="H23" i="1"/>
  <c r="I23" i="1"/>
  <c r="I24" i="1"/>
  <c r="H24" i="1"/>
  <c r="H21" i="4"/>
  <c r="H7" i="1" l="1"/>
  <c r="I7" i="1"/>
  <c r="I25" i="1" s="1"/>
  <c r="H25" i="1"/>
  <c r="F9" i="4" l="1"/>
  <c r="F10" i="4"/>
  <c r="H10" i="4" s="1"/>
  <c r="H9" i="4" l="1"/>
  <c r="H11" i="4" s="1"/>
</calcChain>
</file>

<file path=xl/sharedStrings.xml><?xml version="1.0" encoding="utf-8"?>
<sst xmlns="http://schemas.openxmlformats.org/spreadsheetml/2006/main" count="253" uniqueCount="216">
  <si>
    <t>Vaikai</t>
  </si>
  <si>
    <t>Suaugusieji</t>
  </si>
  <si>
    <t>Iš viso</t>
  </si>
  <si>
    <t>Desertinės taurės</t>
  </si>
  <si>
    <t>Taip</t>
  </si>
  <si>
    <t>Ne</t>
  </si>
  <si>
    <t>Įdaryti grybai</t>
  </si>
  <si>
    <t>Pastabos</t>
  </si>
  <si>
    <t>Papuošimai</t>
  </si>
  <si>
    <t>Balionai</t>
  </si>
  <si>
    <t>Kaina</t>
  </si>
  <si>
    <t>Įsigyta</t>
  </si>
  <si>
    <t>Duonos užkandėlė</t>
  </si>
  <si>
    <t>Pievagrybiai, įdaryti minkštu sūriu ir dešra</t>
  </si>
  <si>
    <t>Papuošimai</t>
  </si>
  <si>
    <t>Kita</t>
  </si>
  <si>
    <t>Fotografas</t>
  </si>
  <si>
    <t>Kvietimai</t>
  </si>
  <si>
    <t>Pašto išlaidos</t>
  </si>
  <si>
    <t>Nuoma</t>
  </si>
  <si>
    <t>2 valandos (14.00–16.00)</t>
  </si>
  <si>
    <t>Stiklinės vazos</t>
  </si>
  <si>
    <t>Paklodės ir užvalkalai</t>
  </si>
  <si>
    <t>Stalai ir kėdės</t>
  </si>
  <si>
    <t>Kambarių/salių nuoma</t>
  </si>
  <si>
    <t>Iš viso 10</t>
  </si>
  <si>
    <t>Pasiskolinimas iš Sandy</t>
  </si>
  <si>
    <t>Vynas</t>
  </si>
  <si>
    <t>2 litrų buteliai</t>
  </si>
  <si>
    <t>Sulčių pakuotės</t>
  </si>
  <si>
    <t>Mažos servetėlės</t>
  </si>
  <si>
    <t>Didelės servetėlės</t>
  </si>
  <si>
    <t>Patarnavimas prie stalo</t>
  </si>
  <si>
    <t>Helio dujų balionas</t>
  </si>
  <si>
    <t>Šventinės dekoracijos</t>
  </si>
  <si>
    <t>Tortas</t>
  </si>
  <si>
    <t>1 šeima</t>
  </si>
  <si>
    <t>2 šeima</t>
  </si>
  <si>
    <t>3 šeima</t>
  </si>
  <si>
    <t>4 šeima</t>
  </si>
  <si>
    <t>5 šeima</t>
  </si>
  <si>
    <t>6 šeima</t>
  </si>
  <si>
    <t>7 šeima</t>
  </si>
  <si>
    <t>8 šeima</t>
  </si>
  <si>
    <t>9 šeima</t>
  </si>
  <si>
    <t>10 šeima</t>
  </si>
  <si>
    <t>11 šeima</t>
  </si>
  <si>
    <t>12 šeima</t>
  </si>
  <si>
    <t>13 šeima</t>
  </si>
  <si>
    <t>14 šeima</t>
  </si>
  <si>
    <t>15 šeima</t>
  </si>
  <si>
    <t>Viščiukų sparneliai</t>
  </si>
  <si>
    <t>Humusas</t>
  </si>
  <si>
    <t>Sūrio rutuliukas</t>
  </si>
  <si>
    <t>Ledai</t>
  </si>
  <si>
    <t>Rūšiuotos daržovės</t>
  </si>
  <si>
    <t>Pagaminti iš vakaro</t>
  </si>
  <si>
    <t>Pita traškučiai su parmezano sūriu</t>
  </si>
  <si>
    <t>1 adresas</t>
  </si>
  <si>
    <t>2 adresas</t>
  </si>
  <si>
    <t>3 adresas</t>
  </si>
  <si>
    <t>4 adresas</t>
  </si>
  <si>
    <t>5 adresas</t>
  </si>
  <si>
    <t>6 adresas</t>
  </si>
  <si>
    <t>7 adresas</t>
  </si>
  <si>
    <t>8 adresas</t>
  </si>
  <si>
    <t>9 adresas</t>
  </si>
  <si>
    <t>10 adresas</t>
  </si>
  <si>
    <t>11 adresas</t>
  </si>
  <si>
    <t>12 adresas</t>
  </si>
  <si>
    <t>13 adresas</t>
  </si>
  <si>
    <t>14 adresas</t>
  </si>
  <si>
    <t>15 adresas</t>
  </si>
  <si>
    <t>1 miestas</t>
  </si>
  <si>
    <t>2 miestas</t>
  </si>
  <si>
    <t>3 miestas</t>
  </si>
  <si>
    <t>4 miestas</t>
  </si>
  <si>
    <t>5 miestas</t>
  </si>
  <si>
    <t>6 miestas</t>
  </si>
  <si>
    <t>7 miestas</t>
  </si>
  <si>
    <t>8 miestas</t>
  </si>
  <si>
    <t>9 miestas</t>
  </si>
  <si>
    <t>10 miestas</t>
  </si>
  <si>
    <t>11 miestas</t>
  </si>
  <si>
    <t>12 miestas</t>
  </si>
  <si>
    <t>13 miestas</t>
  </si>
  <si>
    <t>14 miestas</t>
  </si>
  <si>
    <t>15 miestas</t>
  </si>
  <si>
    <t>1 valstija</t>
  </si>
  <si>
    <t>2 valstija</t>
  </si>
  <si>
    <t>3 valstija</t>
  </si>
  <si>
    <t>4 valstija</t>
  </si>
  <si>
    <t>5 valstija</t>
  </si>
  <si>
    <t>6 valstija</t>
  </si>
  <si>
    <t>7 valstija</t>
  </si>
  <si>
    <t>8 valstija</t>
  </si>
  <si>
    <t>9 valstija</t>
  </si>
  <si>
    <t>10 valstija</t>
  </si>
  <si>
    <t>11 valstija</t>
  </si>
  <si>
    <t>12 valstija</t>
  </si>
  <si>
    <t>13 valstija</t>
  </si>
  <si>
    <t>14 valstija</t>
  </si>
  <si>
    <t>15 valstija</t>
  </si>
  <si>
    <t>1 el. pašto adresas</t>
  </si>
  <si>
    <t>1 pašto indeksas</t>
  </si>
  <si>
    <t>1 telefono numeris</t>
  </si>
  <si>
    <t>2 pašto indeksas</t>
  </si>
  <si>
    <t>3 pašto indeksas</t>
  </si>
  <si>
    <t>4 pašto indeksas</t>
  </si>
  <si>
    <t>5 pašto indeksas</t>
  </si>
  <si>
    <t>6 pašto indeksas</t>
  </si>
  <si>
    <t>7 pašto indeksas</t>
  </si>
  <si>
    <t>8 pašto indeksas</t>
  </si>
  <si>
    <t>9 pašto indeksas</t>
  </si>
  <si>
    <t>10 pašto indeksas</t>
  </si>
  <si>
    <t>11 pašto indeksas</t>
  </si>
  <si>
    <t>12 pašto indeksas</t>
  </si>
  <si>
    <t>13 pašto indeksas</t>
  </si>
  <si>
    <t>14 pašto indeksas</t>
  </si>
  <si>
    <t>15 pašto indeksas</t>
  </si>
  <si>
    <t>2 el. pašto adresas</t>
  </si>
  <si>
    <t>3 el. pašto adresas</t>
  </si>
  <si>
    <t>4 el. pašto adresas</t>
  </si>
  <si>
    <t>5 el. pašto adresas</t>
  </si>
  <si>
    <t>6 el. pašto adresas</t>
  </si>
  <si>
    <t>7 el. pašto adresas</t>
  </si>
  <si>
    <t>8 el. pašto adresas</t>
  </si>
  <si>
    <t>9 el. pašto adresas</t>
  </si>
  <si>
    <t>10 el. pašto adresas</t>
  </si>
  <si>
    <t>11 el. pašto adresas</t>
  </si>
  <si>
    <t>12 el. pašto adresas</t>
  </si>
  <si>
    <t>13 el. pašto adresas</t>
  </si>
  <si>
    <t>14 el. pašto adresas</t>
  </si>
  <si>
    <t>15 el. pašto adresas</t>
  </si>
  <si>
    <t>2 telefono numeris</t>
  </si>
  <si>
    <t>3 telefono numeris</t>
  </si>
  <si>
    <t>4 telefono numeris</t>
  </si>
  <si>
    <t>5 telefono numeris</t>
  </si>
  <si>
    <t>6 telefono numeris</t>
  </si>
  <si>
    <t>7 telefono numeris</t>
  </si>
  <si>
    <t>8 telefono numeris</t>
  </si>
  <si>
    <t>9 telefono numeris</t>
  </si>
  <si>
    <t>10 telefono numeris</t>
  </si>
  <si>
    <t>11 telefono numeris</t>
  </si>
  <si>
    <t>12 telefono numeris</t>
  </si>
  <si>
    <t>13 telefono numeris</t>
  </si>
  <si>
    <t>14 telefono numeris</t>
  </si>
  <si>
    <t>15 telefono numeris</t>
  </si>
  <si>
    <t xml:space="preserve">Pomidorai ir bazilikas </t>
  </si>
  <si>
    <t>Pirkti iš vietinės sparnelių parduotuvės</t>
  </si>
  <si>
    <t>Užsakyti iš vietinės kepyklos</t>
  </si>
  <si>
    <t>Stiklo prekės</t>
  </si>
  <si>
    <t>*1 kvadratas= apytiksliai 1 kvadratinė pėda</t>
  </si>
  <si>
    <t>Sėdėjimo tvarka</t>
  </si>
  <si>
    <t>(Pageidaujamas atstumas tarp stalų: 42 coliai)</t>
  </si>
  <si>
    <t>Iš viso patvirtinta</t>
  </si>
  <si>
    <t>Gazuoti gėrimai</t>
  </si>
  <si>
    <t>Maistas ir gėrimai</t>
  </si>
  <si>
    <t>Įveskite kainą ir apytiksles porcijas, kad galėtumėte automatiškai apskaičiuoti vienetus ir kainą už porciją atsižvelgdami į bendrą dalyvaujančiųjų skaičių</t>
  </si>
  <si>
    <t>Įskaičiuota į salės nuomą</t>
  </si>
  <si>
    <t>nuo 14.00 val. iki 16.00 val.</t>
  </si>
  <si>
    <t>Senelio 75-asis gimtadienis</t>
  </si>
  <si>
    <t>Maistas</t>
  </si>
  <si>
    <t>Rūkyta lašiša</t>
  </si>
  <si>
    <t>Maži riestainiai</t>
  </si>
  <si>
    <t>Tepamas sūris</t>
  </si>
  <si>
    <t>Kapariai</t>
  </si>
  <si>
    <t>4 krepšiai rūšiuotų</t>
  </si>
  <si>
    <t>3 stiklainiai</t>
  </si>
  <si>
    <t>2 didelės statinės</t>
  </si>
  <si>
    <t>Įvairūs: tepamas sūris, aštrus sūris su riešutais</t>
  </si>
  <si>
    <t>Krekeriai</t>
  </si>
  <si>
    <t>Įvairūs</t>
  </si>
  <si>
    <t>Obuoliai ir žaliosios vynuogės</t>
  </si>
  <si>
    <t>Įsigyti supakuotų formelių: vanilės ir šokolado skonio</t>
  </si>
  <si>
    <t>Morkų lazdelės, salierai, brokoliai, žiediniai kopūstai, raudonieji ir žalieji pipirai</t>
  </si>
  <si>
    <t>Stalui paruošti galite naudoti bet kurį iš šių elementų:</t>
  </si>
  <si>
    <t>Tetos Kim namas</t>
  </si>
  <si>
    <t>Įranga ir atsargos</t>
  </si>
  <si>
    <t>Šventės apžvalga</t>
  </si>
  <si>
    <t>RENGINYS</t>
  </si>
  <si>
    <t>DATA</t>
  </si>
  <si>
    <t>LAIKAS</t>
  </si>
  <si>
    <t>VIETA</t>
  </si>
  <si>
    <t>SVEČIŲ SUVESTINĖ</t>
  </si>
  <si>
    <t>BIUDŽETO SUVESTINĖ</t>
  </si>
  <si>
    <t>PREKĖ</t>
  </si>
  <si>
    <t>SKAIČIUS</t>
  </si>
  <si>
    <t>BIUDŽETO SUMA</t>
  </si>
  <si>
    <t>BENDROSIOS IŠLAIDOS</t>
  </si>
  <si>
    <t>SKIRTUMAS</t>
  </si>
  <si>
    <t>KVIETIMŲ APŽVALGA</t>
  </si>
  <si>
    <t>IŠLAIDOS VIENAM SVEČIUI</t>
  </si>
  <si>
    <t>Svečių sąrašas</t>
  </si>
  <si>
    <t>Maistas ir gėrimai</t>
  </si>
  <si>
    <t>Kiti svarbūs dalykai</t>
  </si>
  <si>
    <t>VARDAS</t>
  </si>
  <si>
    <t>ADRESAS</t>
  </si>
  <si>
    <t>MIESTAS</t>
  </si>
  <si>
    <t>VALSTIJA</t>
  </si>
  <si>
    <t>PAŠTO INDEKSAS</t>
  </si>
  <si>
    <t>TELEFONAS</t>
  </si>
  <si>
    <t>EL. PAŠTAS</t>
  </si>
  <si>
    <t>DALYVAUJA?</t>
  </si>
  <si>
    <t>VAIKAI</t>
  </si>
  <si>
    <t>SUAUGUSIEJI</t>
  </si>
  <si>
    <t>IŠ VISO</t>
  </si>
  <si>
    <t>MAISTO IR GĖRIMŲ PREKĖ</t>
  </si>
  <si>
    <t>PORCIJA VIENAM VAIKUI</t>
  </si>
  <si>
    <t>PORCIJA VIENAM SUAUGUSIAJAM</t>
  </si>
  <si>
    <t>IŠ VISO PORCIJŲ</t>
  </si>
  <si>
    <t>PORCIJOS KAINA</t>
  </si>
  <si>
    <t>IŠLAIDOS VIENAM VAIKUI</t>
  </si>
  <si>
    <t>IŠLAIDOS VIENAM SUAUGUSIAJAM</t>
  </si>
  <si>
    <t>PASTABOS</t>
  </si>
  <si>
    <t>Patvirtinti svečiaig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</si>
</sst>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
    <numFmt numFmtId="165" formatCode="[&lt;=9999999]###\-####;\(###\)\ ###\-####"/>
    <numFmt numFmtId="166" formatCode="#,##0.00\ &quot;Lt&quot;"/>
    <numFmt numFmtId="167" formatCode="&quot;$&quot;#,##0.0"/>
    <numFmt numFmtId="168" formatCode="#,##0.00\ &quot;Lt&quot;;[Red]\(#,##0.00\ &quot;Lt&quot;\)"/>
    <numFmt numFmtId="169" formatCode="[$-427]yyyy\ &quot;m.&quot;\ mmmm\ d\ &quot;d.&quot;;@"/>
  </numFmts>
  <fonts count="26" x14ac:knownFonts="1">
    <font>
      <sz val="12"/>
      <color theme="1" tint="0.24994659260841701"/>
      <name val="Calibri"/>
      <family val="2"/>
      <scheme val="minor"/>
    </font>
    <font>
      <b/>
      <sz val="11"/>
      <color theme="3"/>
      <name val="Calibri"/>
      <family val="2"/>
      <scheme val="minor"/>
    </font>
    <font>
      <b/>
      <sz val="11"/>
      <color theme="0"/>
      <name val="Calibri"/>
      <family val="2"/>
      <scheme val="minor"/>
    </font>
    <font>
      <sz val="10"/>
      <color theme="1"/>
      <name val="Calibri"/>
      <family val="2"/>
      <scheme val="minor"/>
    </font>
    <font>
      <i/>
      <sz val="10"/>
      <color theme="1"/>
      <name val="Calibri"/>
      <family val="2"/>
      <scheme val="minor"/>
    </font>
    <font>
      <b/>
      <sz val="12"/>
      <color theme="3"/>
      <name val="Garamond"/>
      <family val="2"/>
      <scheme val="major"/>
    </font>
    <font>
      <sz val="10"/>
      <name val="Calibri"/>
      <family val="2"/>
      <scheme val="minor"/>
    </font>
    <font>
      <sz val="10"/>
      <name val="MS Sans Serif"/>
      <family val="2"/>
    </font>
    <font>
      <sz val="8"/>
      <name val="Calibri"/>
      <family val="2"/>
      <scheme val="minor"/>
    </font>
    <font>
      <i/>
      <sz val="10"/>
      <name val="Calibri"/>
      <family val="2"/>
      <scheme val="minor"/>
    </font>
    <font>
      <sz val="10"/>
      <color indexed="63"/>
      <name val="Calibri"/>
      <family val="2"/>
      <scheme val="minor"/>
    </font>
    <font>
      <b/>
      <sz val="28"/>
      <color theme="1" tint="0.34998626667073579"/>
      <name val="Calibri"/>
      <family val="2"/>
      <scheme val="minor"/>
    </font>
    <font>
      <sz val="11"/>
      <name val="Calibri"/>
      <family val="2"/>
      <scheme val="minor"/>
    </font>
    <font>
      <sz val="10"/>
      <color rgb="FF000000"/>
      <name val="Calibri"/>
      <family val="2"/>
      <scheme val="minor"/>
    </font>
    <font>
      <b/>
      <sz val="10"/>
      <color theme="0"/>
      <name val="Calibri"/>
      <family val="2"/>
      <scheme val="minor"/>
    </font>
    <font>
      <sz val="10"/>
      <color theme="4" tint="-0.499984740745262"/>
      <name val="Garamond"/>
      <family val="5"/>
      <scheme val="major"/>
    </font>
    <font>
      <b/>
      <sz val="12"/>
      <color theme="0"/>
      <name val="Calibri"/>
      <family val="2"/>
      <scheme val="minor"/>
    </font>
    <font>
      <b/>
      <sz val="16"/>
      <color theme="1" tint="0.24994659260841701"/>
      <name val="Garamond"/>
      <family val="1"/>
      <scheme val="major"/>
    </font>
    <font>
      <b/>
      <sz val="16"/>
      <color theme="1" tint="0.24994659260841701"/>
      <name val="Garamond"/>
      <family val="5"/>
      <scheme val="major"/>
    </font>
    <font>
      <b/>
      <sz val="16"/>
      <color theme="4"/>
      <name val="Garamond"/>
      <family val="1"/>
      <scheme val="major"/>
    </font>
    <font>
      <b/>
      <sz val="36"/>
      <color theme="0"/>
      <name val="Garamond"/>
      <family val="2"/>
      <scheme val="major"/>
    </font>
    <font>
      <b/>
      <sz val="36"/>
      <color theme="1" tint="0.249977111117893"/>
      <name val="Garamond"/>
      <family val="2"/>
      <scheme val="major"/>
    </font>
    <font>
      <sz val="12"/>
      <color theme="1" tint="0.24994659260841701"/>
      <name val="Calibri"/>
      <scheme val="minor"/>
    </font>
    <font>
      <b/>
      <i/>
      <condense/>
      <extend/>
      <outline/>
      <shadow/>
      <sz val="12"/>
      <color theme="1" tint="0.24994659260841701"/>
      <name val="Calibri"/>
      <family val="2"/>
      <scheme val="minor"/>
    </font>
    <font>
      <outline/>
      <shadow/>
      <sz val="12"/>
      <color theme="1" tint="0.24994659260841701"/>
      <name val="Calibri"/>
      <family val="2"/>
      <charset val="186"/>
      <scheme val="minor"/>
    </font>
    <font>
      <b/>
      <i/>
      <condense/>
      <extend/>
      <outline/>
      <shadow/>
      <sz val="10"/>
      <color theme="3"/>
      <name val="Calibri"/>
      <family val="2"/>
      <scheme val="minor"/>
    </font>
  </fonts>
  <fills count="7">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499984740745262"/>
        <bgColor indexed="64"/>
      </patternFill>
    </fill>
    <fill>
      <patternFill patternType="solid">
        <fgColor theme="1"/>
        <bgColor indexed="64"/>
      </patternFill>
    </fill>
    <fill>
      <patternFill patternType="solid">
        <fgColor theme="4"/>
        <bgColor indexed="64"/>
      </patternFill>
    </fill>
  </fills>
  <borders count="15">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3" tint="0.39994506668294322"/>
      </right>
      <top/>
      <bottom/>
      <diagonal/>
    </border>
    <border>
      <left style="thin">
        <color theme="3" tint="0.39994506668294322"/>
      </left>
      <right/>
      <top/>
      <bottom/>
      <diagonal/>
    </border>
    <border>
      <left/>
      <right/>
      <top style="thin">
        <color theme="3" tint="0.39994506668294322"/>
      </top>
      <bottom style="thin">
        <color theme="3" tint="0.39994506668294322"/>
      </bottom>
      <diagonal/>
    </border>
    <border>
      <left/>
      <right/>
      <top style="thin">
        <color indexed="44"/>
      </top>
      <bottom/>
      <diagonal/>
    </border>
    <border>
      <left/>
      <right/>
      <top/>
      <bottom style="thin">
        <color theme="3" tint="0.39994506668294322"/>
      </bottom>
      <diagonal/>
    </border>
    <border>
      <left style="thin">
        <color theme="3" tint="0.39994506668294322"/>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39994506668294322"/>
      </left>
      <right style="thin">
        <color theme="3" tint="0.39994506668294322"/>
      </right>
      <top/>
      <bottom/>
      <diagonal/>
    </border>
  </borders>
  <cellStyleXfs count="11">
    <xf numFmtId="0" fontId="0" fillId="0" borderId="0">
      <alignment vertical="center"/>
    </xf>
    <xf numFmtId="0" fontId="20" fillId="5" borderId="0" applyNumberFormat="0" applyBorder="0" applyAlignment="0" applyProtection="0"/>
    <xf numFmtId="0" fontId="6" fillId="0" borderId="0"/>
    <xf numFmtId="0" fontId="7" fillId="0" borderId="0"/>
    <xf numFmtId="0" fontId="10" fillId="3" borderId="0" applyNumberFormat="0" applyBorder="0" applyAlignment="0" applyProtection="0"/>
    <xf numFmtId="0" fontId="2" fillId="2" borderId="1" applyNumberFormat="0" applyAlignment="0" applyProtection="0"/>
    <xf numFmtId="0" fontId="11" fillId="0" borderId="0" applyNumberFormat="0" applyFill="0" applyAlignment="0" applyProtection="0"/>
    <xf numFmtId="0" fontId="12" fillId="0" borderId="0"/>
    <xf numFmtId="0" fontId="18" fillId="0" borderId="0" applyNumberFormat="0" applyFill="0" applyBorder="0" applyProtection="0">
      <alignment horizontal="left" vertical="center"/>
    </xf>
    <xf numFmtId="0" fontId="19" fillId="0" borderId="0" applyNumberFormat="0" applyFill="0" applyBorder="0" applyProtection="0">
      <alignment horizontal="left"/>
    </xf>
    <xf numFmtId="0" fontId="17" fillId="0" borderId="0" applyNumberFormat="0" applyFill="0" applyBorder="0" applyAlignment="0" applyProtection="0"/>
  </cellStyleXfs>
  <cellXfs count="95">
    <xf numFmtId="0" fontId="0" fillId="0" borderId="0" xfId="0">
      <alignment vertical="center"/>
    </xf>
    <xf numFmtId="0" fontId="0" fillId="0" borderId="0" xfId="0" applyBorder="1">
      <alignment vertical="center"/>
    </xf>
    <xf numFmtId="0" fontId="1" fillId="0" borderId="0" xfId="0" applyFont="1" applyAlignment="1">
      <alignment horizontal="center"/>
    </xf>
    <xf numFmtId="0" fontId="1" fillId="0" borderId="0" xfId="0" applyFont="1">
      <alignment vertical="center"/>
    </xf>
    <xf numFmtId="0" fontId="6" fillId="0" borderId="0" xfId="2" applyFont="1" applyFill="1"/>
    <xf numFmtId="0" fontId="6" fillId="0" borderId="0" xfId="2"/>
    <xf numFmtId="0" fontId="6" fillId="0" borderId="0" xfId="2" applyFont="1" applyFill="1" applyBorder="1"/>
    <xf numFmtId="0" fontId="3" fillId="0" borderId="0" xfId="0" applyFont="1" applyBorder="1">
      <alignment vertical="center"/>
    </xf>
    <xf numFmtId="0" fontId="13" fillId="0" borderId="0" xfId="0" applyFont="1" applyBorder="1" applyAlignment="1">
      <alignment horizontal="left" indent="1"/>
    </xf>
    <xf numFmtId="0" fontId="0" fillId="0" borderId="0" xfId="0" applyAlignment="1">
      <alignment vertical="center" wrapText="1"/>
    </xf>
    <xf numFmtId="0" fontId="6" fillId="0" borderId="5" xfId="2" applyFont="1" applyFill="1" applyBorder="1"/>
    <xf numFmtId="0" fontId="6" fillId="0" borderId="0" xfId="2" applyBorder="1"/>
    <xf numFmtId="0" fontId="18" fillId="0" borderId="0" xfId="8">
      <alignment horizontal="left" vertical="center"/>
    </xf>
    <xf numFmtId="0" fontId="0" fillId="0" borderId="0" xfId="0" applyFont="1">
      <alignment vertical="center"/>
    </xf>
    <xf numFmtId="0" fontId="15" fillId="0" borderId="0" xfId="8" applyFont="1" applyAlignment="1">
      <alignment horizontal="left"/>
    </xf>
    <xf numFmtId="0" fontId="0" fillId="0" borderId="0" xfId="0" applyFont="1" applyBorder="1">
      <alignment vertical="center"/>
    </xf>
    <xf numFmtId="0" fontId="0" fillId="0" borderId="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Border="1" applyAlignment="1">
      <alignment horizontal="left" vertical="center" wrapText="1" indent="1"/>
    </xf>
    <xf numFmtId="0" fontId="0"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Font="1" applyFill="1" applyBorder="1" applyAlignment="1">
      <alignment horizontal="left" vertical="center" indent="1"/>
    </xf>
    <xf numFmtId="0" fontId="0" fillId="0" borderId="0" xfId="0" applyFont="1" applyFill="1" applyBorder="1" applyAlignment="1">
      <alignment horizontal="right" vertical="center" wrapText="1" indent="1"/>
    </xf>
    <xf numFmtId="0" fontId="0" fillId="0" borderId="0" xfId="0" applyAlignment="1">
      <alignment vertical="center"/>
    </xf>
    <xf numFmtId="0" fontId="4" fillId="0" borderId="0" xfId="0" applyFont="1" applyAlignment="1"/>
    <xf numFmtId="0" fontId="0" fillId="0" borderId="0" xfId="0" applyFont="1" applyFill="1" applyBorder="1" applyAlignment="1">
      <alignment horizontal="left" vertical="center"/>
    </xf>
    <xf numFmtId="0" fontId="0" fillId="0" borderId="0" xfId="0" applyNumberFormat="1" applyFont="1" applyFill="1" applyBorder="1" applyAlignment="1">
      <alignment horizontal="center" vertical="center"/>
    </xf>
    <xf numFmtId="0" fontId="6" fillId="0" borderId="10" xfId="2" applyFont="1" applyFill="1" applyBorder="1"/>
    <xf numFmtId="0" fontId="0" fillId="0" borderId="10" xfId="0" applyBorder="1">
      <alignment vertical="center"/>
    </xf>
    <xf numFmtId="0" fontId="6" fillId="0" borderId="8" xfId="2" applyFont="1" applyFill="1" applyBorder="1"/>
    <xf numFmtId="0" fontId="0" fillId="0" borderId="8" xfId="0" applyBorder="1">
      <alignment vertical="center"/>
    </xf>
    <xf numFmtId="0" fontId="3" fillId="0" borderId="7" xfId="0" applyFont="1" applyBorder="1" applyAlignment="1">
      <alignment horizontal="left" indent="2"/>
    </xf>
    <xf numFmtId="0" fontId="6" fillId="0" borderId="6" xfId="2" applyFont="1" applyFill="1" applyBorder="1"/>
    <xf numFmtId="0" fontId="0" fillId="0" borderId="7" xfId="0" applyBorder="1">
      <alignment vertical="center"/>
    </xf>
    <xf numFmtId="0" fontId="0" fillId="0" borderId="6" xfId="0" applyBorder="1">
      <alignment vertical="center"/>
    </xf>
    <xf numFmtId="0" fontId="6" fillId="0" borderId="7" xfId="2" applyFont="1" applyFill="1" applyBorder="1"/>
    <xf numFmtId="0" fontId="8" fillId="0" borderId="10" xfId="2" applyFont="1" applyFill="1" applyBorder="1" applyAlignment="1">
      <alignment vertical="center"/>
    </xf>
    <xf numFmtId="0" fontId="6" fillId="0" borderId="10" xfId="2" applyBorder="1"/>
    <xf numFmtId="0" fontId="6" fillId="0" borderId="12" xfId="2" applyFont="1" applyFill="1" applyBorder="1"/>
    <xf numFmtId="0" fontId="6" fillId="0" borderId="13" xfId="3" applyNumberFormat="1" applyFont="1" applyFill="1" applyBorder="1" applyAlignment="1" applyProtection="1"/>
    <xf numFmtId="0" fontId="8" fillId="0" borderId="13" xfId="3" applyNumberFormat="1" applyFont="1" applyFill="1" applyBorder="1" applyAlignment="1" applyProtection="1"/>
    <xf numFmtId="0" fontId="9" fillId="0" borderId="0" xfId="2" applyFont="1" applyFill="1" applyAlignment="1">
      <alignment horizontal="right" vertical="center"/>
    </xf>
    <xf numFmtId="165" fontId="0" fillId="0" borderId="0" xfId="0" applyNumberFormat="1" applyFont="1" applyFill="1" applyBorder="1" applyAlignment="1">
      <alignment horizontal="left" vertical="center" indent="1"/>
    </xf>
    <xf numFmtId="0" fontId="0" fillId="0" borderId="6" xfId="0" applyFont="1" applyFill="1"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right" vertical="center" indent="1"/>
    </xf>
    <xf numFmtId="0" fontId="0" fillId="5" borderId="0" xfId="0" applyFill="1">
      <alignment vertical="center"/>
    </xf>
    <xf numFmtId="0" fontId="5" fillId="5" borderId="0" xfId="1" applyFont="1" applyFill="1" applyAlignment="1">
      <alignment horizontal="right"/>
    </xf>
    <xf numFmtId="0" fontId="20" fillId="5" borderId="0" xfId="1" applyFill="1" applyAlignment="1">
      <alignment vertical="center"/>
    </xf>
    <xf numFmtId="0" fontId="20" fillId="5" borderId="0" xfId="1" applyAlignment="1">
      <alignment vertical="center"/>
    </xf>
    <xf numFmtId="0" fontId="0" fillId="6" borderId="0" xfId="0" applyFill="1">
      <alignment vertical="center"/>
    </xf>
    <xf numFmtId="0" fontId="20" fillId="6" borderId="0" xfId="1" applyFill="1" applyAlignment="1">
      <alignment vertical="center"/>
    </xf>
    <xf numFmtId="0" fontId="5" fillId="6" borderId="0" xfId="1" applyFont="1" applyFill="1" applyAlignment="1">
      <alignment horizontal="right"/>
    </xf>
    <xf numFmtId="0" fontId="19" fillId="0" borderId="0" xfId="9">
      <alignment horizontal="left"/>
    </xf>
    <xf numFmtId="0" fontId="16" fillId="6" borderId="0" xfId="0" applyFont="1" applyFill="1" applyBorder="1" applyAlignment="1">
      <alignment horizontal="left" indent="1"/>
    </xf>
    <xf numFmtId="0" fontId="0" fillId="0" borderId="7" xfId="0" applyFont="1" applyFill="1" applyBorder="1" applyAlignment="1">
      <alignment horizontal="right" vertical="center" wrapText="1" indent="3"/>
    </xf>
    <xf numFmtId="0" fontId="0" fillId="0" borderId="6" xfId="0" applyFont="1" applyFill="1" applyBorder="1" applyAlignment="1">
      <alignment horizontal="right" vertical="center" wrapText="1" indent="2"/>
    </xf>
    <xf numFmtId="0" fontId="20" fillId="6" borderId="0" xfId="1" applyFill="1"/>
    <xf numFmtId="0" fontId="0" fillId="6" borderId="0" xfId="0" applyFill="1" applyAlignment="1">
      <alignment vertical="center"/>
    </xf>
    <xf numFmtId="0" fontId="20" fillId="6" borderId="0" xfId="1" applyFill="1" applyAlignment="1">
      <alignment horizontal="left" vertical="center"/>
    </xf>
    <xf numFmtId="0" fontId="5" fillId="6" borderId="0" xfId="1" applyFont="1" applyFill="1" applyAlignment="1">
      <alignment horizontal="right" vertical="center"/>
    </xf>
    <xf numFmtId="0" fontId="0" fillId="0" borderId="0" xfId="0" applyAlignment="1">
      <alignment horizontal="right" vertical="top"/>
    </xf>
    <xf numFmtId="0" fontId="21" fillId="0" borderId="0" xfId="1" applyFont="1" applyFill="1" applyBorder="1" applyAlignment="1">
      <alignment vertical="center"/>
    </xf>
    <xf numFmtId="0" fontId="8" fillId="0" borderId="11" xfId="2" applyFont="1" applyFill="1" applyBorder="1" applyAlignment="1">
      <alignment horizontal="left" vertical="center" indent="2"/>
    </xf>
    <xf numFmtId="0" fontId="22" fillId="0" borderId="0" xfId="0" applyFont="1" applyFill="1" applyBorder="1" applyAlignment="1">
      <alignment horizontal="left" vertical="center" indent="1"/>
    </xf>
    <xf numFmtId="166" fontId="0" fillId="0" borderId="0" xfId="0" applyNumberFormat="1" applyFont="1" applyFill="1" applyBorder="1" applyAlignment="1">
      <alignment horizontal="right" vertical="center" indent="1"/>
    </xf>
    <xf numFmtId="166" fontId="0" fillId="0" borderId="0" xfId="0" applyNumberFormat="1" applyFont="1" applyFill="1" applyBorder="1" applyAlignment="1">
      <alignment horizontal="right" vertical="center"/>
    </xf>
    <xf numFmtId="0" fontId="22" fillId="0" borderId="6" xfId="0" applyFont="1" applyFill="1" applyBorder="1" applyAlignment="1">
      <alignment horizontal="center" vertical="center"/>
    </xf>
    <xf numFmtId="164" fontId="22" fillId="0" borderId="6" xfId="0" applyNumberFormat="1" applyFont="1" applyFill="1" applyBorder="1" applyAlignment="1">
      <alignment horizontal="right" vertical="center" indent="2"/>
    </xf>
    <xf numFmtId="167" fontId="22" fillId="0" borderId="7" xfId="0" applyNumberFormat="1" applyFont="1" applyFill="1" applyBorder="1" applyAlignment="1">
      <alignment horizontal="right" vertical="center" indent="3"/>
    </xf>
    <xf numFmtId="166" fontId="0" fillId="0" borderId="7" xfId="0" applyNumberFormat="1" applyFont="1" applyFill="1" applyBorder="1" applyAlignment="1">
      <alignment horizontal="right" vertical="center" indent="3"/>
    </xf>
    <xf numFmtId="166" fontId="0" fillId="0" borderId="6" xfId="0" applyNumberFormat="1" applyFont="1" applyFill="1" applyBorder="1" applyAlignment="1">
      <alignment horizontal="right" vertical="center" indent="2"/>
    </xf>
    <xf numFmtId="166" fontId="22" fillId="0" borderId="0" xfId="0" applyNumberFormat="1" applyFont="1" applyFill="1" applyBorder="1" applyAlignment="1">
      <alignment horizontal="right" vertical="center" inden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indent="1"/>
    </xf>
    <xf numFmtId="166" fontId="24" fillId="0" borderId="0" xfId="0" applyNumberFormat="1" applyFont="1" applyFill="1" applyBorder="1" applyAlignment="1">
      <alignment vertical="center"/>
    </xf>
    <xf numFmtId="0" fontId="24" fillId="0" borderId="0" xfId="0" applyFont="1" applyFill="1" applyBorder="1" applyAlignment="1">
      <alignment horizontal="center" vertical="center"/>
    </xf>
    <xf numFmtId="166" fontId="24" fillId="0" borderId="0" xfId="0" applyNumberFormat="1" applyFont="1" applyFill="1" applyBorder="1" applyAlignment="1">
      <alignment horizontal="right" vertical="center" indent="1"/>
    </xf>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indent="1"/>
    </xf>
    <xf numFmtId="0" fontId="25" fillId="0" borderId="0" xfId="0" applyFont="1" applyFill="1" applyBorder="1" applyAlignment="1">
      <alignment vertical="center"/>
    </xf>
    <xf numFmtId="166" fontId="0" fillId="0" borderId="14" xfId="0" applyNumberFormat="1" applyBorder="1" applyAlignment="1">
      <alignment horizontal="right" vertical="center" indent="1"/>
    </xf>
    <xf numFmtId="166" fontId="0" fillId="0" borderId="0" xfId="0" applyNumberFormat="1" applyAlignment="1">
      <alignment horizontal="right" vertical="center" indent="1"/>
    </xf>
    <xf numFmtId="168" fontId="0" fillId="0" borderId="0" xfId="0" applyNumberFormat="1" applyAlignment="1">
      <alignment horizontal="right" vertical="center" indent="1"/>
    </xf>
    <xf numFmtId="0" fontId="16" fillId="6" borderId="0" xfId="0" applyFont="1" applyFill="1" applyBorder="1" applyAlignment="1">
      <alignment horizontal="left" vertical="center" indent="1"/>
    </xf>
    <xf numFmtId="0" fontId="16" fillId="6" borderId="6" xfId="0" applyFont="1" applyFill="1" applyBorder="1" applyAlignment="1">
      <alignment horizontal="left" vertical="center" indent="1"/>
    </xf>
    <xf numFmtId="0" fontId="16" fillId="6" borderId="7" xfId="0" applyFont="1" applyFill="1" applyBorder="1" applyAlignment="1">
      <alignment horizontal="left" vertical="center" indent="1"/>
    </xf>
    <xf numFmtId="169" fontId="19" fillId="0" borderId="0" xfId="9" applyNumberFormat="1">
      <alignment horizontal="left"/>
    </xf>
    <xf numFmtId="0" fontId="0" fillId="0" borderId="0" xfId="0" applyAlignment="1">
      <alignment horizontal="center"/>
    </xf>
    <xf numFmtId="0" fontId="2" fillId="4" borderId="9" xfId="2"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cellXfs>
  <cellStyles count="11">
    <cellStyle name="1 antraštė" xfId="8" builtinId="16" customBuiltin="1"/>
    <cellStyle name="2 antraštė" xfId="9" builtinId="17" customBuiltin="1"/>
    <cellStyle name="3 antraštė" xfId="10" builtinId="18" customBuiltin="1"/>
    <cellStyle name="40% - Accent1 2" xfId="4"/>
    <cellStyle name="Accent1 2" xfId="5"/>
    <cellStyle name="Heading 1 2" xfId="6"/>
    <cellStyle name="Įprastas" xfId="0" builtinId="0" customBuiltin="1"/>
    <cellStyle name="Normal 2" xfId="2"/>
    <cellStyle name="Normal 3" xfId="7"/>
    <cellStyle name="Normal_Graph Paper (combined)" xfId="3"/>
    <cellStyle name="Pavadinimas" xfId="1" builtinId="15" customBuiltin="1"/>
  </cellStyles>
  <dxfs count="89">
    <dxf>
      <font>
        <b val="0"/>
        <i val="0"/>
        <strike val="0"/>
        <condense val="0"/>
        <extend val="0"/>
        <outline val="0"/>
        <shadow val="0"/>
        <u val="none"/>
        <vertAlign val="baseline"/>
        <sz val="12"/>
        <color theme="1" tint="0.24994659260841701"/>
        <name val="Calibri"/>
        <scheme val="minor"/>
      </font>
      <numFmt numFmtId="166" formatCode="#,##0.00\ &quot;Lt&quo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Calibri"/>
        <scheme val="minor"/>
      </font>
      <numFmt numFmtId="164" formatCode="&quot;$&quot;#,##0.00"/>
      <fill>
        <patternFill patternType="none">
          <fgColor indexed="64"/>
          <bgColor indexed="65"/>
        </patternFill>
      </fill>
      <alignment horizontal="right" vertical="center" textRotation="0" wrapText="0" indent="2" justifyLastLine="0" shrinkToFit="0" readingOrder="0"/>
      <border diagonalUp="0" diagonalDown="0" outline="0">
        <left/>
        <right style="thin">
          <color theme="3" tint="0.39994506668294322"/>
        </right>
        <top/>
        <bottom/>
      </border>
    </dxf>
    <dxf>
      <font>
        <b val="0"/>
        <i val="0"/>
        <strike val="0"/>
        <condense val="0"/>
        <extend val="0"/>
        <outline val="0"/>
        <shadow val="0"/>
        <u val="none"/>
        <vertAlign val="baseline"/>
        <sz val="12"/>
        <color theme="1" tint="0.24994659260841701"/>
        <name val="Calibri"/>
        <scheme val="minor"/>
      </font>
      <numFmt numFmtId="167" formatCode="&quot;$&quot;#,##0.0"/>
      <fill>
        <patternFill patternType="none">
          <fgColor indexed="64"/>
          <bgColor indexed="65"/>
        </patternFill>
      </fill>
      <alignment horizontal="right" vertical="center" textRotation="0" wrapText="0" indent="3" justifyLastLine="0" shrinkToFit="0" readingOrder="0"/>
      <border diagonalUp="0" diagonalDown="0" outline="0">
        <left style="thin">
          <color theme="3" tint="0.39994506668294322"/>
        </left>
        <right/>
        <top/>
        <bottom/>
      </border>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3" tint="0.39994506668294322"/>
        </right>
        <top/>
        <bottom/>
      </border>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b/>
        <i/>
        <strike val="0"/>
        <condense/>
        <extend/>
        <outline/>
        <shadow/>
        <u val="none"/>
        <vertAlign val="baseline"/>
        <sz val="10"/>
        <color theme="3"/>
        <name val="Calibri"/>
        <scheme val="minor"/>
      </font>
      <fill>
        <patternFill patternType="none">
          <fgColor indexed="64"/>
          <bgColor indexed="65"/>
        </patternFill>
      </fill>
      <alignment horizontal="left" vertical="center" textRotation="0" wrapText="0" indent="1" justifyLastLine="0" shrinkToFit="0" readingOrder="0"/>
    </dxf>
    <dxf>
      <alignment horizontal="left" vertical="center" textRotation="0" wrapText="0" indent="1" justifyLastLine="0" shrinkToFit="0" readingOrder="0"/>
    </dxf>
    <dxf>
      <font>
        <b/>
        <i/>
        <strike val="0"/>
        <condense/>
        <extend/>
        <outline/>
        <shadow/>
        <u val="none"/>
        <vertAlign val="baseline"/>
        <sz val="10"/>
        <color theme="3"/>
        <name val="Calibri"/>
        <scheme val="minor"/>
      </font>
      <fill>
        <patternFill patternType="none">
          <fgColor indexed="64"/>
          <bgColor indexed="65"/>
        </patternFill>
      </fill>
      <alignment horizontal="general" vertical="center" textRotation="0" wrapText="0" indent="0" justifyLastLine="0" shrinkToFit="0" readingOrder="0"/>
    </dxf>
    <dxf>
      <alignment vertical="center" textRotation="0" wrapText="0" indent="0" justifyLastLine="0" shrinkToFit="0" readingOrder="0"/>
    </dxf>
    <dxf>
      <font>
        <b/>
        <i/>
        <strike val="0"/>
        <condense/>
        <extend/>
        <outline/>
        <shadow/>
        <u val="none"/>
        <vertAlign val="baseline"/>
        <sz val="10"/>
        <color theme="3"/>
        <name val="Calibri"/>
        <scheme val="minor"/>
      </font>
      <numFmt numFmtId="166" formatCode="#,##0.00\ &quot;Lt&quot;"/>
      <fill>
        <patternFill patternType="none">
          <fgColor indexed="64"/>
          <bgColor indexed="65"/>
        </patternFill>
      </fill>
      <alignment horizontal="right" vertical="center" textRotation="0" wrapText="0" indent="1" justifyLastLine="0" shrinkToFit="0" readingOrder="0"/>
    </dxf>
    <dxf>
      <numFmt numFmtId="166" formatCode="#,##0.00\ &quot;Lt&quot;"/>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dxf>
    <dxf>
      <fill>
        <patternFill patternType="none">
          <fgColor indexed="64"/>
          <bgColor indexed="65"/>
        </patternFill>
      </fill>
      <alignment horizontal="left" vertical="center" textRotation="0" wrapText="0" indent="1" justifyLastLine="0" shrinkToFit="0" readingOrder="0"/>
    </dxf>
    <dxf>
      <font>
        <strike val="0"/>
        <u val="none"/>
        <vertAlign val="baseline"/>
        <name val="Calibri"/>
        <scheme val="minor"/>
      </font>
    </dxf>
    <dxf>
      <alignment vertical="center" textRotation="0" wrapText="0" indent="0" justifyLastLine="0" shrinkToFit="0" readingOrder="0"/>
    </dxf>
    <dxf>
      <font>
        <b/>
        <i/>
        <strike val="0"/>
        <condense/>
        <extend/>
        <outline/>
        <shadow/>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dxf>
    <dxf>
      <alignment horizontal="left" vertical="center" textRotation="0" wrapText="0" indent="1" justifyLastLine="0" shrinkToFit="0" readingOrder="0"/>
    </dxf>
    <dxf>
      <font>
        <b/>
        <i/>
        <strike val="0"/>
        <condense/>
        <extend/>
        <outline/>
        <shadow/>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extend/>
        <outline/>
        <shadow/>
        <u val="none"/>
        <vertAlign val="baseline"/>
        <sz val="12"/>
        <color theme="1" tint="0.24994659260841701"/>
        <name val="Calibri"/>
        <scheme val="minor"/>
      </font>
      <numFmt numFmtId="166" formatCode="#,##0.00\ &quot;Lt&quot;"/>
      <fill>
        <patternFill patternType="none">
          <fgColor indexed="64"/>
          <bgColor indexed="65"/>
        </patternFill>
      </fill>
      <alignment horizontal="right" vertical="center" textRotation="0" wrapText="0" indent="1" justifyLastLine="0" shrinkToFit="0" readingOrder="0"/>
    </dxf>
    <dxf>
      <numFmt numFmtId="166" formatCode="#,##0.00\ &quot;Lt&quot;"/>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dxf>
    <dxf>
      <fill>
        <patternFill patternType="none">
          <fgColor indexed="64"/>
          <bgColor indexed="65"/>
        </patternFill>
      </fill>
      <alignment horizontal="left" vertical="center" textRotation="0" wrapText="0" indent="1" justifyLastLine="0" shrinkToFit="0" readingOrder="0"/>
    </dxf>
    <dxf>
      <font>
        <strike val="0"/>
        <u val="none"/>
        <vertAlign val="baseline"/>
        <sz val="12"/>
        <color theme="1" tint="0.24994659260841701"/>
        <name val="Calibri"/>
        <scheme val="minor"/>
      </font>
    </dxf>
    <dxf>
      <alignment vertical="center" textRotation="0" wrapText="0" indent="0" justifyLastLine="0" shrinkToFit="0" readingOrder="0"/>
    </dxf>
    <dxf>
      <font>
        <b/>
        <i/>
        <strike val="0"/>
        <condense/>
        <extend/>
        <outline/>
        <shadow/>
        <u val="none"/>
        <vertAlign val="baseline"/>
        <sz val="10"/>
        <color theme="3"/>
        <name val="Calibri"/>
        <scheme val="minor"/>
      </font>
      <fill>
        <patternFill patternType="none">
          <fgColor indexed="64"/>
          <bgColor indexed="65"/>
        </patternFill>
      </fill>
      <alignment horizontal="left" vertical="center" textRotation="0" wrapText="0" indent="1" justifyLastLine="0" shrinkToFit="0" readingOrder="0"/>
    </dxf>
    <dxf>
      <alignment horizontal="left" vertical="center" textRotation="0" wrapText="0" indent="1" justifyLastLine="0" shrinkToFit="0" readingOrder="0"/>
    </dxf>
    <dxf>
      <font>
        <b/>
        <i/>
        <strike val="0"/>
        <condense/>
        <extend/>
        <outline/>
        <shadow/>
        <u val="none"/>
        <vertAlign val="baseline"/>
        <sz val="10"/>
        <color theme="3"/>
        <name val="Calibri"/>
        <scheme val="minor"/>
      </font>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font>
        <b/>
        <i/>
        <strike val="0"/>
        <condense/>
        <extend/>
        <outline/>
        <shadow/>
        <u val="none"/>
        <vertAlign val="baseline"/>
        <sz val="10"/>
        <color theme="3"/>
        <name val="Calibri"/>
        <scheme val="minor"/>
      </font>
      <numFmt numFmtId="166" formatCode="#,##0.00\ &quot;Lt&quot;"/>
      <fill>
        <patternFill patternType="none">
          <fgColor indexed="64"/>
          <bgColor indexed="65"/>
        </patternFill>
      </fill>
      <alignment horizontal="right" vertical="center" textRotation="0" wrapText="0" indent="1" justifyLastLine="0" shrinkToFit="0" readingOrder="0"/>
    </dxf>
    <dxf>
      <numFmt numFmtId="166" formatCode="#,##0.00\ &quot;Lt&quot;"/>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dxf>
    <dxf>
      <fill>
        <patternFill patternType="none">
          <fgColor indexed="64"/>
          <bgColor indexed="65"/>
        </patternFill>
      </fill>
      <alignment horizontal="left" vertical="center" textRotation="0" wrapText="0" indent="1" justifyLastLine="0" shrinkToFit="0" readingOrder="0"/>
    </dxf>
    <dxf>
      <font>
        <strike val="0"/>
        <u val="none"/>
        <vertAlign val="baseline"/>
        <name val="Calibri"/>
        <scheme val="minor"/>
      </font>
    </dxf>
    <dxf>
      <alignment vertical="center" textRotation="0" wrapText="0" indent="0" justifyLastLine="0" shrinkToFit="0" readingOrder="0"/>
    </dxf>
    <dxf>
      <font>
        <b/>
        <i/>
        <strike val="0"/>
        <condense/>
        <extend/>
        <outline/>
        <shadow/>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dxf>
    <dxf>
      <alignment horizontal="left" vertical="center" textRotation="0" wrapText="1" indent="1" justifyLastLine="0" shrinkToFit="0" readingOrder="0"/>
    </dxf>
    <dxf>
      <font>
        <b val="0"/>
        <i val="0"/>
        <strike val="0"/>
        <condense/>
        <extend/>
        <outline/>
        <shadow/>
        <u val="none"/>
        <vertAlign val="baseline"/>
        <sz val="12"/>
        <color theme="1" tint="0.24994659260841701"/>
        <name val="Calibri"/>
        <scheme val="minor"/>
      </font>
      <numFmt numFmtId="2" formatCode="0.00"/>
      <fill>
        <patternFill patternType="none">
          <fgColor indexed="64"/>
          <bgColor indexed="65"/>
        </patternFill>
      </fill>
      <alignment horizontal="general" vertical="center" textRotation="0" wrapText="0" indent="0" justifyLastLine="0" shrinkToFit="0" readingOrder="0"/>
    </dxf>
    <dxf>
      <numFmt numFmtId="166" formatCode="#,##0.00\ &quot;Lt&quot;"/>
      <alignment horizontal="right" vertical="center" textRotation="0" wrapText="0" justifyLastLine="0" shrinkToFit="0" readingOrder="0"/>
    </dxf>
    <dxf>
      <font>
        <b val="0"/>
        <i val="0"/>
        <strike val="0"/>
        <condense/>
        <extend/>
        <outline/>
        <shadow/>
        <u val="none"/>
        <vertAlign val="baseline"/>
        <sz val="12"/>
        <color theme="1" tint="0.24994659260841701"/>
        <name val="Calibri"/>
        <scheme val="minor"/>
      </font>
      <numFmt numFmtId="2" formatCode="0.00"/>
      <fill>
        <patternFill patternType="none">
          <fgColor indexed="64"/>
          <bgColor indexed="65"/>
        </patternFill>
      </fill>
      <alignment horizontal="general" vertical="center" textRotation="0" wrapText="0" indent="0" justifyLastLine="0" shrinkToFit="0" readingOrder="0"/>
    </dxf>
    <dxf>
      <numFmt numFmtId="166" formatCode="#,##0.00\ &quot;Lt&quot;"/>
      <alignment horizontal="right" vertical="center" textRotation="0" wrapText="0" justifyLastLine="0" shrinkToFit="0" readingOrder="0"/>
    </dxf>
    <dxf>
      <font>
        <b val="0"/>
        <i val="0"/>
        <strike val="0"/>
        <condense/>
        <extend/>
        <outline/>
        <shadow/>
        <u val="none"/>
        <vertAlign val="baseline"/>
        <sz val="12"/>
        <color theme="1" tint="0.24994659260841701"/>
        <name val="Calibri"/>
        <scheme val="minor"/>
      </font>
      <numFmt numFmtId="2" formatCode="0.00"/>
      <fill>
        <patternFill patternType="none">
          <fgColor indexed="64"/>
          <bgColor indexed="65"/>
        </patternFill>
      </fill>
      <alignment horizontal="general" vertical="center" textRotation="0" wrapText="0" indent="0" justifyLastLine="0" shrinkToFit="0" readingOrder="0"/>
    </dxf>
    <dxf>
      <numFmt numFmtId="166" formatCode="#,##0.00\ &quot;Lt&quot;"/>
      <alignment horizontal="right" vertical="center" textRotation="0" wrapText="0" justifyLastLine="0" shrinkToFit="0" readingOrder="0"/>
    </dxf>
    <dxf>
      <font>
        <b val="0"/>
        <i val="0"/>
        <strike val="0"/>
        <condense/>
        <extend/>
        <outline/>
        <shadow/>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extend/>
        <outline/>
        <shadow/>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extend/>
        <outline/>
        <shadow/>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extend/>
        <outline/>
        <shadow/>
        <u val="none"/>
        <vertAlign val="baseline"/>
        <sz val="12"/>
        <color theme="1" tint="0.24994659260841701"/>
        <name val="Calibri"/>
        <scheme val="minor"/>
      </font>
      <numFmt numFmtId="166" formatCode="#,##0.00\ &quot;Lt&quot;"/>
      <fill>
        <patternFill patternType="none">
          <fgColor indexed="64"/>
          <bgColor indexed="65"/>
        </patternFill>
      </fill>
      <alignment horizontal="general" vertical="center" textRotation="0" wrapText="0" indent="0" justifyLastLine="0" shrinkToFit="0" readingOrder="0"/>
    </dxf>
    <dxf>
      <numFmt numFmtId="166" formatCode="#,##0.00\ &quot;Lt&quot;"/>
      <alignment horizontal="right"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dxf>
    <dxf>
      <fill>
        <patternFill patternType="none">
          <fgColor indexed="64"/>
          <bgColor indexed="65"/>
        </patternFill>
      </fill>
      <alignment horizontal="left" vertical="center" textRotation="0" wrapText="0" indent="1" justifyLastLine="0" shrinkToFit="0" readingOrder="0"/>
    </dxf>
    <dxf>
      <font>
        <strike val="0"/>
        <u val="none"/>
        <vertAlign val="baseline"/>
        <sz val="12"/>
        <color theme="1" tint="0.24994659260841701"/>
        <name val="Calibri"/>
        <scheme val="minor"/>
      </font>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numFmt numFmtId="166" formatCode="#,##0.00\ &quot;Lt&quot;"/>
      <fill>
        <patternFill patternType="none">
          <fgColor indexed="64"/>
          <bgColor indexed="65"/>
        </patternFill>
      </fill>
      <alignment horizontal="right" vertical="center" textRotation="0" wrapText="0" indent="1" justifyLastLine="0" shrinkToFit="0" readingOrder="0"/>
    </dxf>
    <dxf>
      <numFmt numFmtId="166" formatCode="#,##0.00\ &quot;Lt&quot;"/>
      <fill>
        <patternFill patternType="none">
          <fgColor indexed="64"/>
          <bgColor indexed="65"/>
        </patternFill>
      </fill>
      <alignment horizontal="right" vertical="center" textRotation="0" wrapText="0" indent="2" justifyLastLine="0" shrinkToFit="0" readingOrder="0"/>
      <border diagonalUp="0" diagonalDown="0" outline="0">
        <left/>
        <right style="thin">
          <color theme="3" tint="0.39994506668294322"/>
        </right>
        <top/>
        <bottom/>
      </border>
    </dxf>
    <dxf>
      <numFmt numFmtId="166" formatCode="#,##0.00\ &quot;Lt&quot;"/>
      <fill>
        <patternFill patternType="none">
          <fgColor indexed="64"/>
          <bgColor indexed="65"/>
        </patternFill>
      </fill>
      <alignment horizontal="right" vertical="center" textRotation="0" wrapText="0" indent="3" justifyLastLine="0" shrinkToFit="0" readingOrder="0"/>
      <border diagonalUp="0" diagonalDown="0" outline="0">
        <left style="thin">
          <color theme="3" tint="0.39994506668294322"/>
        </left>
        <right/>
        <top/>
        <bottom/>
      </border>
    </dxf>
    <dxf>
      <fill>
        <patternFill patternType="none">
          <fgColor indexed="64"/>
          <bgColor indexed="65"/>
        </patternFill>
      </fill>
      <alignment horizontal="center" vertical="center" textRotation="0" wrapText="0" indent="0" justifyLastLine="0" shrinkToFit="0" readingOrder="0"/>
      <border diagonalUp="0" diagonalDown="0">
        <left/>
        <right style="thin">
          <color theme="3" tint="0.39994506668294322"/>
        </right>
        <top/>
        <bottom/>
        <vertical/>
        <horizontal/>
      </border>
    </dxf>
    <dxf>
      <fill>
        <patternFill patternType="none">
          <fgColor indexed="64"/>
          <bgColor indexed="65"/>
        </patternFill>
      </fill>
      <alignment horizontal="left" vertical="center" textRotation="0" wrapText="0" indent="1" justifyLastLine="0" shrinkToFit="0" readingOrder="0"/>
    </dxf>
    <dxf>
      <alignment vertical="center" textRotation="0" wrapText="1" indent="0" justifyLastLine="0" shrinkToFit="0" readingOrder="0"/>
    </dxf>
    <dxf>
      <numFmt numFmtId="170" formatCode="&quot;$&quot;#,##0.00_);[Red]\(&quot;$&quot;#,##0.00\)"/>
      <alignment horizontal="right" vertical="center" textRotation="0" wrapText="0" indent="1" justifyLastLine="0" shrinkToFit="0" readingOrder="0"/>
    </dxf>
    <dxf>
      <numFmt numFmtId="166" formatCode="#,##0.00\ &quot;Lt&quot;"/>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numFmt numFmtId="166" formatCode="#,##0.00\ &quot;Lt&quot;"/>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numFmt numFmtId="164" formatCode="&quot;$&quot;#,##0.00"/>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numFmt numFmtId="166" formatCode="#,##0.00\ &quot;Lt&quot;"/>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alignment horizontal="right" vertical="center" textRotation="0" wrapText="0" indent="1" justifyLastLine="0" shrinkToFit="0" readingOrder="0"/>
      <border diagonalUp="0" diagonalDown="0" outline="0">
        <left/>
        <right style="thin">
          <color theme="3" tint="0.39994506668294322"/>
        </right>
        <top/>
        <bottom/>
      </border>
    </dxf>
    <dxf>
      <numFmt numFmtId="0" formatCode="General"/>
      <alignment horizontal="right" vertical="center" textRotation="0" wrapText="0" indent="1" justifyLastLine="0" shrinkToFit="0" readingOrder="0"/>
      <border diagonalUp="0" diagonalDown="0">
        <left/>
        <right style="thin">
          <color theme="3" tint="0.39994506668294322"/>
        </right>
        <top/>
        <bottom/>
        <vertical style="thin">
          <color theme="3" tint="0.39994506668294322"/>
        </vertical>
        <horizontal/>
      </border>
    </dxf>
    <dxf>
      <alignment horizontal="left" vertical="center" textRotation="0" wrapText="0" indent="1" justifyLastLine="0" shrinkToFit="0" readingOrder="0"/>
    </dxf>
    <dxf>
      <alignment horizontal="left" vertical="center" textRotation="0" wrapText="0" indent="1" justifyLastLine="0" shrinkToFit="0" readingOrder="0"/>
    </dxf>
    <dxf>
      <alignment vertical="center" textRotation="0" wrapText="0" indent="0" justifyLastLine="0" shrinkToFit="0" readingOrder="0"/>
    </dxf>
    <dxf>
      <font>
        <b/>
        <i val="0"/>
        <color rgb="FFFF0000"/>
      </font>
    </dxf>
    <dxf>
      <font>
        <b/>
        <i val="0"/>
        <color theme="1" tint="0.24994659260841701"/>
      </font>
      <border>
        <top style="double">
          <color theme="1" tint="0.24994659260841701"/>
        </top>
      </border>
    </dxf>
    <dxf>
      <font>
        <b/>
        <i val="0"/>
        <color theme="0"/>
      </font>
      <fill>
        <patternFill patternType="solid">
          <fgColor theme="4"/>
          <bgColor theme="4"/>
        </patternFill>
      </fill>
      <border diagonalUp="0" diagonalDown="0">
        <left/>
        <right/>
        <top/>
        <bottom style="thin">
          <color theme="1" tint="0.24994659260841701"/>
        </bottom>
        <vertical/>
        <horizontal/>
      </border>
    </dxf>
    <dxf>
      <font>
        <b val="0"/>
        <i val="0"/>
        <color theme="1"/>
      </font>
      <border>
        <left style="thin">
          <color theme="1" tint="0.24994659260841701"/>
        </left>
        <right style="thin">
          <color theme="1" tint="0.24994659260841701"/>
        </right>
        <top style="thin">
          <color theme="1" tint="0.24994659260841701"/>
        </top>
        <bottom style="thin">
          <color theme="1" tint="0.24994659260841701"/>
        </bottom>
        <vertical/>
        <horizontal style="thin">
          <color theme="1" tint="0.24994659260841701"/>
        </horizontal>
      </border>
    </dxf>
    <dxf>
      <font>
        <b/>
        <i val="0"/>
        <color theme="1" tint="0.24994659260841701"/>
      </font>
      <border>
        <top style="double">
          <color theme="1" tint="0.24994659260841701"/>
        </top>
      </border>
    </dxf>
    <dxf>
      <font>
        <b/>
        <i val="0"/>
        <color theme="3"/>
      </font>
      <fill>
        <patternFill patternType="solid">
          <fgColor theme="4"/>
          <bgColor theme="0" tint="-0.14996795556505021"/>
        </patternFill>
      </fill>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style="thin">
          <color theme="3" tint="0.39994506668294322"/>
        </horizontal>
      </border>
    </dxf>
    <dxf>
      <font>
        <color theme="1"/>
      </font>
      <border>
        <left style="thin">
          <color theme="1" tint="0.24994659260841701"/>
        </left>
        <right style="thin">
          <color theme="1" tint="0.24994659260841701"/>
        </right>
        <top style="thin">
          <color theme="1" tint="0.24994659260841701"/>
        </top>
        <bottom style="thin">
          <color theme="1" tint="0.24994659260841701"/>
        </bottom>
        <vertical/>
        <horizontal style="thin">
          <color theme="1" tint="0.24994659260841701"/>
        </horizontal>
      </border>
    </dxf>
  </dxfs>
  <tableStyles count="2" defaultTableStyle="TableStyleMedium2" defaultPivotStyle="PivotStyleLight16">
    <tableStyle name="Party Planner" pivot="0" count="3">
      <tableStyleElement type="wholeTable" dxfId="88"/>
      <tableStyleElement type="headerRow" dxfId="87"/>
      <tableStyleElement type="totalRow" dxfId="86"/>
    </tableStyle>
    <tableStyle name="Party Planner 2" pivot="0" count="3">
      <tableStyleElement type="wholeTable" dxfId="85"/>
      <tableStyleElement type="headerRow" dxfId="84"/>
      <tableStyleElement type="totalRow" dxfId="8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Sve&#269;i&#371; s&#261;ra&#353;as'!A1"/><Relationship Id="rId2" Type="http://schemas.openxmlformats.org/officeDocument/2006/relationships/hyperlink" Target="#'Kiti b&#363;tiniausieji produktai'!A1"/><Relationship Id="rId1" Type="http://schemas.openxmlformats.org/officeDocument/2006/relationships/hyperlink" Target="#'Maistas Ir G&#279;rimai'!A1"/></Relationships>
</file>

<file path=xl/drawings/_rels/drawing2.xml.rels><?xml version="1.0" encoding="UTF-8" standalone="yes"?>
<Relationships xmlns="http://schemas.openxmlformats.org/package/2006/relationships"><Relationship Id="rId1" Type="http://schemas.openxmlformats.org/officeDocument/2006/relationships/hyperlink" Target="#'&#352;ali&#371; ap&#382;valga'!A1"/></Relationships>
</file>

<file path=xl/drawings/_rels/drawing3.xml.rels><?xml version="1.0" encoding="UTF-8" standalone="yes"?>
<Relationships xmlns="http://schemas.openxmlformats.org/package/2006/relationships"><Relationship Id="rId2" Type="http://schemas.openxmlformats.org/officeDocument/2006/relationships/hyperlink" Target="#'&#352;ali&#371; ap&#382;valga'!A1"/><Relationship Id="rId1" Type="http://schemas.openxmlformats.org/officeDocument/2006/relationships/hyperlink" Target="#'Kiti b&#363;tiniausieji produktai'!A1"/></Relationships>
</file>

<file path=xl/drawings/_rels/drawing4.xml.rels><?xml version="1.0" encoding="UTF-8" standalone="yes"?>
<Relationships xmlns="http://schemas.openxmlformats.org/package/2006/relationships"><Relationship Id="rId2" Type="http://schemas.openxmlformats.org/officeDocument/2006/relationships/hyperlink" Target="#'Maistas Ir G&#279;rimai'!A1"/><Relationship Id="rId1" Type="http://schemas.openxmlformats.org/officeDocument/2006/relationships/hyperlink" Target="#'&#352;ali&#371; ap&#382;valga'!A1"/></Relationships>
</file>

<file path=xl/drawings/drawing1.xml><?xml version="1.0" encoding="utf-8"?>
<xdr:wsDr xmlns:xdr="http://schemas.openxmlformats.org/drawingml/2006/spreadsheetDrawing" xmlns:a="http://schemas.openxmlformats.org/drawingml/2006/main">
  <xdr:twoCellAnchor>
    <xdr:from>
      <xdr:col>5</xdr:col>
      <xdr:colOff>176212</xdr:colOff>
      <xdr:row>2</xdr:row>
      <xdr:rowOff>200025</xdr:rowOff>
    </xdr:from>
    <xdr:to>
      <xdr:col>6</xdr:col>
      <xdr:colOff>522922</xdr:colOff>
      <xdr:row>2</xdr:row>
      <xdr:rowOff>474345</xdr:rowOff>
    </xdr:to>
    <xdr:sp macro="" textlink="">
      <xdr:nvSpPr>
        <xdr:cNvPr id="3" name="Maistas ir gėrimai" descr="&quot;&quot;" title="Maistas ir gėrimai (naršymo mygtukas)">
          <a:hlinkClick xmlns:r="http://schemas.openxmlformats.org/officeDocument/2006/relationships" r:id="rId1" tooltip="Spustelėkite, kad peržiūrėtumėte išsamią maisto ir gėrimų informaciją"/>
        </xdr:cNvPr>
        <xdr:cNvSpPr/>
      </xdr:nvSpPr>
      <xdr:spPr>
        <a:xfrm>
          <a:off x="7224712" y="695325"/>
          <a:ext cx="2013585"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marL="0" indent="0" algn="ctr"/>
          <a:r>
            <a:rPr lang="en-US" altLang="zh-CN" sz="1200" b="1" smtClean="0">
              <a:solidFill>
                <a:schemeClr val="bg1"/>
              </a:solidFill>
              <a:latin typeface="+mj-lt"/>
              <a:ea typeface="+mn-ea"/>
              <a:cs typeface="+mn-cs"/>
            </a:rPr>
            <a:t>MAISTAS IR GĖRIMAI</a:t>
          </a:r>
          <a:endParaRPr lang="en-US" sz="1200" b="1">
            <a:solidFill>
              <a:schemeClr val="bg1"/>
            </a:solidFill>
            <a:latin typeface="+mj-lt"/>
            <a:ea typeface="+mn-ea"/>
            <a:cs typeface="+mn-cs"/>
          </a:endParaRPr>
        </a:p>
      </xdr:txBody>
    </xdr:sp>
    <xdr:clientData fPrintsWithSheet="0"/>
  </xdr:twoCellAnchor>
  <xdr:twoCellAnchor>
    <xdr:from>
      <xdr:col>6</xdr:col>
      <xdr:colOff>581025</xdr:colOff>
      <xdr:row>2</xdr:row>
      <xdr:rowOff>200025</xdr:rowOff>
    </xdr:from>
    <xdr:to>
      <xdr:col>8</xdr:col>
      <xdr:colOff>165735</xdr:colOff>
      <xdr:row>2</xdr:row>
      <xdr:rowOff>474345</xdr:rowOff>
    </xdr:to>
    <xdr:sp macro="" textlink="">
      <xdr:nvSpPr>
        <xdr:cNvPr id="4" name="Kiti būtiniausieji produktai" descr="&quot;&quot;" title="Kiti būtiniausieji produktai (naršymo mygtukas)">
          <a:hlinkClick xmlns:r="http://schemas.openxmlformats.org/officeDocument/2006/relationships" r:id="rId2" tooltip="Spustelėkite, kad peržiūrėtumėte kitų būtiniausiųjų produktų išsamią informaciją"/>
        </xdr:cNvPr>
        <xdr:cNvSpPr/>
      </xdr:nvSpPr>
      <xdr:spPr>
        <a:xfrm>
          <a:off x="9296400" y="695325"/>
          <a:ext cx="26898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altLang="zh-CN" sz="1200" b="1" smtClean="0">
              <a:solidFill>
                <a:schemeClr val="bg1"/>
              </a:solidFill>
              <a:latin typeface="+mj-lt"/>
              <a:ea typeface="+mn-ea"/>
              <a:cs typeface="+mn-cs"/>
            </a:rPr>
            <a:t>KITI BŪTINIAUSIEJI PRODUKTAI</a:t>
          </a:r>
          <a:endParaRPr lang="en-US" sz="1200" b="1">
            <a:solidFill>
              <a:schemeClr val="bg1"/>
            </a:solidFill>
            <a:latin typeface="+mj-lt"/>
            <a:ea typeface="+mn-ea"/>
            <a:cs typeface="+mn-cs"/>
          </a:endParaRPr>
        </a:p>
      </xdr:txBody>
    </xdr:sp>
    <xdr:clientData fPrintsWithSheet="0"/>
  </xdr:twoCellAnchor>
  <xdr:twoCellAnchor>
    <xdr:from>
      <xdr:col>3</xdr:col>
      <xdr:colOff>1438273</xdr:colOff>
      <xdr:row>2</xdr:row>
      <xdr:rowOff>200025</xdr:rowOff>
    </xdr:from>
    <xdr:to>
      <xdr:col>5</xdr:col>
      <xdr:colOff>127633</xdr:colOff>
      <xdr:row>2</xdr:row>
      <xdr:rowOff>474345</xdr:rowOff>
    </xdr:to>
    <xdr:sp macro="" textlink="">
      <xdr:nvSpPr>
        <xdr:cNvPr id="6" name="Svečių sąrašas" descr="&quot;&quot;" title="Svečių sąrašas (naršymo mygtukas)">
          <a:hlinkClick xmlns:r="http://schemas.openxmlformats.org/officeDocument/2006/relationships" r:id="rId3" tooltip="Spustelėkite, kad peržiūrėtumėte svečių sąrašą"/>
        </xdr:cNvPr>
        <xdr:cNvSpPr/>
      </xdr:nvSpPr>
      <xdr:spPr>
        <a:xfrm>
          <a:off x="5095873" y="695325"/>
          <a:ext cx="20802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marL="0" indent="0" algn="ctr"/>
          <a:r>
            <a:rPr lang="en-US" sz="1200" b="1">
              <a:solidFill>
                <a:schemeClr val="bg1"/>
              </a:solidFill>
              <a:latin typeface="+mj-lt"/>
              <a:ea typeface="+mn-ea"/>
              <a:cs typeface="+mn-cs"/>
            </a:rPr>
            <a:t>SVEČIŲ SĄRAŠAS</a:t>
          </a:r>
        </a:p>
      </xdr:txBody>
    </xdr:sp>
    <xdr:clientData fPrintsWithSheet="0"/>
  </xdr:twoCellAnchor>
  <xdr:twoCellAnchor>
    <xdr:from>
      <xdr:col>5</xdr:col>
      <xdr:colOff>771525</xdr:colOff>
      <xdr:row>13</xdr:row>
      <xdr:rowOff>114301</xdr:rowOff>
    </xdr:from>
    <xdr:to>
      <xdr:col>7</xdr:col>
      <xdr:colOff>1381125</xdr:colOff>
      <xdr:row>15</xdr:row>
      <xdr:rowOff>0</xdr:rowOff>
    </xdr:to>
    <xdr:sp macro="" textlink="">
      <xdr:nvSpPr>
        <xdr:cNvPr id="1224" name="Patarimas" descr="Įveskite atskirus elementus lapuose Maistas ir Gėrimai ir Kiti būtiniausieji produktai, kad automatiškai apskaičiuotumėte bendrąją kainą." title="Duomenų įvesties patarimas"/>
        <xdr:cNvSpPr txBox="1"/>
      </xdr:nvSpPr>
      <xdr:spPr>
        <a:xfrm>
          <a:off x="7820025" y="4086226"/>
          <a:ext cx="3895725" cy="438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r>
            <a:rPr lang="lt-LT" altLang="zh-CN" sz="1000" smtClean="0">
              <a:solidFill>
                <a:schemeClr val="tx1">
                  <a:lumMod val="75000"/>
                  <a:lumOff val="25000"/>
                </a:schemeClr>
              </a:solidFill>
              <a:latin typeface="+mn-lt"/>
              <a:ea typeface="+mn-ea"/>
              <a:cs typeface="+mn-cs"/>
            </a:rPr>
            <a:t>Įveskite atskirus elementus lapuose Maistas ir Gėrimai ir Kiti būtiniausieji produktai, kad automatiškai apskaičiuotumėte bendrąją</a:t>
          </a:r>
          <a:r>
            <a:rPr lang="zh-CN" altLang="en-US" sz="1000" smtClean="0">
              <a:solidFill>
                <a:schemeClr val="tx1">
                  <a:lumMod val="75000"/>
                  <a:lumOff val="25000"/>
                </a:schemeClr>
              </a:solidFill>
              <a:latin typeface="+mn-lt"/>
              <a:ea typeface="+mn-ea"/>
              <a:cs typeface="+mn-cs"/>
            </a:rPr>
            <a:t> </a:t>
          </a:r>
          <a:r>
            <a:rPr lang="en-US" altLang="zh-CN" sz="1000" smtClean="0">
              <a:solidFill>
                <a:schemeClr val="tx1">
                  <a:lumMod val="75000"/>
                  <a:lumOff val="25000"/>
                </a:schemeClr>
              </a:solidFill>
              <a:latin typeface="+mn-lt"/>
              <a:ea typeface="+mn-ea"/>
              <a:cs typeface="+mn-cs"/>
            </a:rPr>
            <a:t>kainą.</a:t>
          </a:r>
          <a:endParaRPr lang="en-US" sz="1000">
            <a:solidFill>
              <a:schemeClr val="tx1">
                <a:lumMod val="75000"/>
                <a:lumOff val="25000"/>
              </a:schemeClr>
            </a:solidFill>
            <a:latin typeface="+mn-lt"/>
            <a:ea typeface="+mn-ea"/>
            <a:cs typeface="+mn-cs"/>
          </a:endParaRPr>
        </a:p>
      </xdr:txBody>
    </xdr:sp>
    <xdr:clientData/>
  </xdr:twoCellAnchor>
  <xdr:twoCellAnchor>
    <xdr:from>
      <xdr:col>0</xdr:col>
      <xdr:colOff>0</xdr:colOff>
      <xdr:row>0</xdr:row>
      <xdr:rowOff>0</xdr:rowOff>
    </xdr:from>
    <xdr:to>
      <xdr:col>9</xdr:col>
      <xdr:colOff>8465</xdr:colOff>
      <xdr:row>0</xdr:row>
      <xdr:rowOff>409575</xdr:rowOff>
    </xdr:to>
    <xdr:grpSp>
      <xdr:nvGrpSpPr>
        <xdr:cNvPr id="1512" name="Pavadinimo kraštinė" descr="Puošnus raštas" title="Pavadinimo kraštinė"/>
        <xdr:cNvGrpSpPr/>
      </xdr:nvGrpSpPr>
      <xdr:grpSpPr>
        <a:xfrm>
          <a:off x="0" y="0"/>
          <a:ext cx="12114740" cy="409575"/>
          <a:chOff x="0" y="0"/>
          <a:chExt cx="11267015" cy="409575"/>
        </a:xfrm>
        <a:solidFill>
          <a:schemeClr val="tx1">
            <a:lumMod val="75000"/>
            <a:lumOff val="25000"/>
          </a:schemeClr>
        </a:solidFill>
      </xdr:grpSpPr>
      <xdr:grpSp>
        <xdr:nvGrpSpPr>
          <xdr:cNvPr id="1225" name="Grupė 3"/>
          <xdr:cNvGrpSpPr>
            <a:grpSpLocks noChangeAspect="1"/>
          </xdr:cNvGrpSpPr>
        </xdr:nvGrpSpPr>
        <xdr:grpSpPr bwMode="auto">
          <a:xfrm>
            <a:off x="0" y="0"/>
            <a:ext cx="10058400" cy="409575"/>
            <a:chOff x="60" y="110"/>
            <a:chExt cx="1056" cy="43"/>
          </a:xfrm>
          <a:grpFill/>
        </xdr:grpSpPr>
        <xdr:grpSp>
          <xdr:nvGrpSpPr>
            <xdr:cNvPr id="1226" name="Grupė 204"/>
            <xdr:cNvGrpSpPr>
              <a:grpSpLocks/>
            </xdr:cNvGrpSpPr>
          </xdr:nvGrpSpPr>
          <xdr:grpSpPr bwMode="auto">
            <a:xfrm>
              <a:off x="60" y="110"/>
              <a:ext cx="1056" cy="43"/>
              <a:chOff x="60" y="110"/>
              <a:chExt cx="1056" cy="43"/>
            </a:xfrm>
            <a:grpFill/>
          </xdr:grpSpPr>
          <xdr:sp macro="" textlink="">
            <xdr:nvSpPr>
              <xdr:cNvPr id="1283" name="Faisvoji figūra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1284" name="Faisvoji figūra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1285" name="Faisvoji figūra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1286" name="Faisvoji figūra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1287" name="Faisvoji figūra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288" name="Faisvoji figūra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1289" name="Faisvoji figūra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290" name="Faisvoji figūra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291" name="Faisvoji figūra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292" name="Faisvoji figūra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293" name="Faisvoji figūra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294" name="Faisvoji figūra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1295" name="Faisvoji figūra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1296" name="Faisvoji figūra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1297" name="Faisvoji figūra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298" name="Faisvoji figūra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1299" name="Faisvoji figūra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300" name="Faisvoji figūra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301" name="Faisvoji figūra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302" name="Faisvoji figūra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303" name="Faisvoji figūra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304" name="Faisvoji figūra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1305" name="Faisvoji figūra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306" name="Faisvoji figūra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1307" name="Faisvoji figūra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308" name="Faisvoji figūra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309" name="Faisvoji figūra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310" name="Faisvoji figūra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1311" name="Faisvoji figūra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1312" name="Faisvoji figūra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313" name="Faisvoji figūra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314" name="Faisvoji figūra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1315" name="Faisvoji figūra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1316" name="Faisvoji figūra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317" name="Faisvoji figūra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318" name="Faisvoji figūra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319" name="Faisvoji figūra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320" name="Faisvoji figūra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321" name="Faisvoji figūra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322" name="Faisvoji figūra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323" name="Faisvoji figūra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324" name="Faisvoji figūra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325" name="Faisvoji figūra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326" name="Faisvoji figūra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327" name="Faisvoji figūra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328" name="Faisvoji figūra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329" name="Faisvoji figūra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330" name="Faisvoji figūra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1331" name="Faisvoji figūra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1332" name="Faisvoji figūra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1333" name="Faisvoji figūra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334" name="Faisvoji figūra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335" name="Faisvoji figūra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336" name="Faisvoji figūra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337" name="Faisvoji figūra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338" name="Faisvoji figūra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339" name="Faisvoji figūra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340" name="Faisvoji figūra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1341" name="Faisvoji figūra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342" name="Faisvoji figūra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1343" name="Faisvoji figūra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1344" name="Faisvoji figūra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45" name="Faisvoji figūra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1346" name="Faisvoji figūra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1347" name="Faisvoji figūra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48" name="Faisvoji figūra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1349" name="Faisvoji figūra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1350" name="Faisvoji figūra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1351" name="Faisvoji figūra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352" name="Faisvoji figūra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353" name="Faisvoji figūra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354" name="Faisvoji figūra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355" name="Faisvoji figūra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1356" name="Faisvoji figūra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57" name="Faisvoji figūra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358" name="Faisvoji figūra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359" name="Faisvoji figūra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360" name="Faisvoji figūra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1361" name="Faisvoji figūra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362" name="Faisvoji figūra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363" name="Faisvoji figūra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1364" name="Faisvoji figūra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365" name="Faisvoji figūra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1366" name="Faisvoji figūra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1367" name="Faisvoji figūra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1368" name="Faisvoji figūra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369" name="Faisvoji figūra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370" name="Faisvoji figūra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1371" name="Faisvoji figūra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2" name="Faisvoji figūra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1373" name="Faisvoji figūra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374" name="Faisvoji figūra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5" name="Faisvoji figūra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6" name="Faisvoji figūra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1377" name="Faisvoji figūra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1378" name="Faisvoji figūra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1379" name="Faisvoji figūra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1380" name="Faisvoji figūra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1381" name="Faisvoji figūra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382" name="Faisvoji figūra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1383" name="Faisvoji figūra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1384" name="Faisvoji figūra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1385" name="Faisvoji figūra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386" name="Faisvoji figūra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387" name="Faisvoji figūra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388" name="Faisvoji figūra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389" name="Faisvoji figūra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390" name="Faisvoji figūra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391" name="Faisvoji figūra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392" name="Faisvoji figūra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393" name="Faisvoji figūra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394" name="Faisvoji figūra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395" name="Faisvoji figūra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396" name="Faisvoji figūra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397" name="Faisvoji figūra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1398" name="Faisvoji figūra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1399" name="Faisvoji figūra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1400" name="Faisvoji figūra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01" name="Faisvoji figūra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402" name="Faisvoji figūra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1403" name="Faisvoji figūra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1404" name="Faisvoji figūra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05" name="Faisvoji figūra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06" name="Faisvoji figūra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1407" name="Faisvoji figūra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1408" name="Faisvoji figūra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09" name="Faisvoji figūra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1410" name="Faisvoji figūra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1411" name="Faisvoji figūra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1412" name="Faisvoji figūra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1413" name="Faisvoji figūra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414" name="Faisvoji figūra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15" name="Faisvoji figūra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1416" name="Faisvoji figūra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17" name="Faisvoji figūra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18" name="Faisvoji figūra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1419" name="Faisvoji figūra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420" name="Faisvoji figūra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1421" name="Faisvoji figūra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1422" name="Faisvoji figūra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1423" name="Faisvoji figūra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1424" name="Faisvoji figūra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425" name="Faisvoji figūra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426" name="Faisvoji figūra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427" name="Faisvoji figūra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1428" name="Faisvoji figūra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429" name="Faisvoji figūra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430" name="Faisvoji figūra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431" name="Faisvoji figūra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432" name="Faisvoji figūra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433" name="Faisvoji figūra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1434" name="Faisvoji figūra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1435" name="Faisvoji figūra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1436" name="Faisvoji figūra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1437" name="Faisvoji figūra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1438" name="Faisvoji figūra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439" name="Faisvoji figūra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440" name="Faisvoji figūra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441" name="Faisvoji figūra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442" name="Faisvoji figūra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43" name="Faisvoji figūra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1444" name="Faisvoji figūra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445" name="Faisvoji figūra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446" name="Faisvoji figūra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1447" name="Faisvoji figūra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448" name="Faisvoji figūra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1449" name="Faisvoji figūra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450" name="Faisvoji figūra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1451" name="Faisvoji figūra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1452" name="Faisvoji figūra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1453" name="Faisvoji figūra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1454" name="Faisvoji figūra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1455" name="Faisvoji figūra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1456" name="Faisvoji figūra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457" name="Faisvoji figūra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1458" name="Faisvoji figūra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1459" name="Faisvoji figūra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1460" name="Faisvoji figūra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461" name="Faisvoji figūra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462" name="Faisvoji figūra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1463" name="Faisvoji figūra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1464" name="Faisvoji figūra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1465" name="Faisvoji figūra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466" name="Faisvoji figūra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1467" name="Faisvoji figūra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1468" name="Faisvoji figūra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1469" name="Faisvoji figūra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1470" name="Faisvoji figūra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471" name="Faisvoji figūra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1472" name="Faisvoji figūra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1473" name="Faisvoji figūra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1474" name="Faisvoji figūra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1475" name="Faisvoji figūra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1476" name="Faisvoji figūra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477" name="Faisvoji figūra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478" name="Faisvoji figūra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1479" name="Faisvoji figūra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1480" name="Faisvoji figūra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1481" name="Faisvoji figūra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1227" name="Faisvoji figūra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1228" name="Faisvoji figūra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1229" name="Faisvoji figūra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1230" name="Faisvoji figūra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1231" name="Faisvoji figūra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1232" name="Faisvoji figūra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1233" name="Faisvoji figūra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234" name="Faisvoji figūra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1235" name="Faisvoji figūra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1236" name="Faisvoji figūra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237" name="Faisvoji figūra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1238" name="Faisvoji figūra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1239" name="Faisvoji figūra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1240" name="Faisvoji figūra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1241" name="Faisvoji figūra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1242" name="Faisvoji figūra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243" name="Faisvoji figūra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1244" name="Faisvoji figūra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1245" name="Faisvoji figūra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1246" name="Faisvoji figūra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1247" name="Faisvoji figūra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248" name="Faisvoji figūra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49" name="Faisvoji figūra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50" name="Faisvoji figūra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1251" name="Faisvoji figūra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1252" name="Faisvoji figūra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53" name="Faisvoji figūra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1254" name="Faisvoji figūra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1255" name="Faisvoji figūra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256" name="Faisvoji figūra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1257" name="Faisvoji figūra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1258" name="Faisvoji figūra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1259" name="Stačiakampis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1260" name="Faisvoji figūra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1261" name="Faisvoji figūra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1262" name="Faisvoji figūra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263" name="Faisvoji figūra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1264" name="Faisvoji figūra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1265" name="Faisvoji figūra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266" name="Faisvoji figūra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267" name="Faisvoji figūra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1268" name="Faisvoji figūra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1269" name="Faisvoji figūra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270" name="Faisvoji figūra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1271" name="Faisvoji figūra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1272" name="Faisvoji figūra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1273" name="Faisvoji figūra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1274" name="Faisvoji figūra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275" name="Faisvoji figūra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1276" name="Faisvoji figūra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1277" name="Faisvoji figūra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278" name="Faisvoji figūra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1279" name="Faisvoji figūra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280" name="Faisvoji figūra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1281" name="Faisvoji figūra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282" name="Faisvoji figūra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1482" name="Faisvoji figūra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483" name="Faisvoji figūra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484" name="Faisvoji figūra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485" name="Faisvoji figūra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486" name="Faisvoji figūra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487" name="Faisvoji figūra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488" name="Faisvoji figūra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489" name="Faisvoji figūra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90" name="Faisvoji figūra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491" name="Faisvoji figūra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492" name="Faisvoji figūra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493" name="Faisvoji figūra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494" name="Faisvoji figūra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495" name="Faisvoji figūra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496" name="Faisvoji figūra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497" name="Faisvoji figūra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498" name="Faisvoji figūra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499" name="Faisvoji figūra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500" name="Faisvoji figūra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501" name="Faisvoji figūra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502" name="Faisvoji figūra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503" name="Faisvoji figūra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504" name="Faisvoji figūra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505" name="Faisvoji figūra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506" name="Faisvoji figūra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507" name="Faisvoji figūra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508" name="Faisvoji figūra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509" name="Faisvoji figūra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510" name="Faisvoji figūra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511" name="Faisvoji figūra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7421</xdr:colOff>
      <xdr:row>0</xdr:row>
      <xdr:rowOff>409575</xdr:rowOff>
    </xdr:to>
    <xdr:grpSp>
      <xdr:nvGrpSpPr>
        <xdr:cNvPr id="4" name="Pavadinimo kraštinė" descr="Puošnus raštas" title="Pavadinimo kraštinė"/>
        <xdr:cNvGrpSpPr/>
      </xdr:nvGrpSpPr>
      <xdr:grpSpPr>
        <a:xfrm>
          <a:off x="0" y="0"/>
          <a:ext cx="14694971" cy="409575"/>
          <a:chOff x="0" y="0"/>
          <a:chExt cx="13732946" cy="409575"/>
        </a:xfrm>
        <a:solidFill>
          <a:schemeClr val="tx1">
            <a:lumMod val="75000"/>
            <a:lumOff val="25000"/>
          </a:schemeClr>
        </a:solidFill>
      </xdr:grpSpPr>
      <xdr:grpSp>
        <xdr:nvGrpSpPr>
          <xdr:cNvPr id="2428" name="Grupė 2427"/>
          <xdr:cNvGrpSpPr/>
        </xdr:nvGrpSpPr>
        <xdr:grpSpPr>
          <a:xfrm>
            <a:off x="0" y="0"/>
            <a:ext cx="11314099" cy="409575"/>
            <a:chOff x="0" y="0"/>
            <a:chExt cx="11267015" cy="409575"/>
          </a:xfrm>
          <a:grpFill/>
        </xdr:grpSpPr>
        <xdr:grpSp>
          <xdr:nvGrpSpPr>
            <xdr:cNvPr id="2429" name="Grupė 3"/>
            <xdr:cNvGrpSpPr>
              <a:grpSpLocks noChangeAspect="1"/>
            </xdr:cNvGrpSpPr>
          </xdr:nvGrpSpPr>
          <xdr:grpSpPr bwMode="auto">
            <a:xfrm>
              <a:off x="0" y="0"/>
              <a:ext cx="10058400" cy="409575"/>
              <a:chOff x="60" y="110"/>
              <a:chExt cx="1056" cy="43"/>
            </a:xfrm>
            <a:grpFill/>
          </xdr:grpSpPr>
          <xdr:grpSp>
            <xdr:nvGrpSpPr>
              <xdr:cNvPr id="2460" name="Grupė 204"/>
              <xdr:cNvGrpSpPr>
                <a:grpSpLocks/>
              </xdr:cNvGrpSpPr>
            </xdr:nvGrpSpPr>
            <xdr:grpSpPr bwMode="auto">
              <a:xfrm>
                <a:off x="60" y="110"/>
                <a:ext cx="1056" cy="43"/>
                <a:chOff x="60" y="110"/>
                <a:chExt cx="1056" cy="43"/>
              </a:xfrm>
              <a:grpFill/>
            </xdr:grpSpPr>
            <xdr:sp macro="" textlink="">
              <xdr:nvSpPr>
                <xdr:cNvPr id="2517" name="Faisvoji figūra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2518" name="Faisvoji figūra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2519" name="Faisvoji figūra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2520" name="Faisvoji figūra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2521" name="Faisvoji figūra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522" name="Faisvoji figūra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2523" name="Faisvoji figūra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524" name="Faisvoji figūra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525" name="Faisvoji figūra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526" name="Faisvoji figūra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527" name="Faisvoji figūra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28" name="Faisvoji figūra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2529" name="Faisvoji figūra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2530" name="Faisvoji figūra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2531" name="Faisvoji figūra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532" name="Faisvoji figūra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533" name="Faisvoji figūra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534" name="Faisvoji figūra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535" name="Faisvoji figūra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536" name="Faisvoji figūra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537" name="Faisvoji figūra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538" name="Faisvoji figūra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2539" name="Faisvoji figūra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540" name="Faisvoji figūra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2541" name="Faisvoji figūra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542" name="Faisvoji figūra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43" name="Faisvoji figūra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44" name="Faisvoji figūra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545" name="Faisvoji figūra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546" name="Faisvoji figūra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547" name="Faisvoji figūra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48" name="Faisvoji figūra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2549" name="Faisvoji figūra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550" name="Faisvoji figūra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551" name="Faisvoji figūra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552" name="Faisvoji figūra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553" name="Faisvoji figūra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554" name="Faisvoji figūra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555" name="Faisvoji figūra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556" name="Faisvoji figūra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57" name="Faisvoji figūra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58" name="Faisvoji figūra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559" name="Faisvoji figūra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560" name="Faisvoji figūra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561" name="Faisvoji figūra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562" name="Faisvoji figūra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563" name="Faisvoji figūra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564" name="Faisvoji figūra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565" name="Faisvoji figūra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2566" name="Faisvoji figūra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2567" name="Faisvoji figūra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568" name="Faisvoji figūra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569" name="Faisvoji figūra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570" name="Faisvoji figūra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571" name="Faisvoji figūra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572" name="Faisvoji figūra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573" name="Faisvoji figūra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574" name="Faisvoji figūra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575" name="Faisvoji figūra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576" name="Faisvoji figūra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577" name="Faisvoji figūra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578" name="Faisvoji figūra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79" name="Faisvoji figūra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2580" name="Faisvoji figūra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2581" name="Faisvoji figūra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82" name="Faisvoji figūra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2583" name="Faisvoji figūra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2584" name="Faisvoji figūra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2585" name="Faisvoji figūra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586" name="Faisvoji figūra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587" name="Faisvoji figūra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588" name="Faisvoji figūra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589" name="Faisvoji figūra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2590" name="Faisvoji figūra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91" name="Faisvoji figūra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592" name="Faisvoji figūra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593" name="Faisvoji figūra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594" name="Faisvoji figūra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595" name="Faisvoji figūra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596" name="Faisvoji figūra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597" name="Faisvoji figūra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2598" name="Faisvoji figūra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599" name="Faisvoji figūra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2600" name="Faisvoji figūra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2601" name="Faisvoji figūra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2602" name="Faisvoji figūra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603" name="Faisvoji figūra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604" name="Faisvoji figūra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2605" name="Faisvoji figūra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06" name="Faisvoji figūra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607" name="Faisvoji figūra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608" name="Faisvoji figūra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09" name="Faisvoji figūra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10" name="Faisvoji figūra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611" name="Faisvoji figūra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2612" name="Faisvoji figūra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2613" name="Faisvoji figūra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2614" name="Faisvoji figūra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2615" name="Faisvoji figūra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616" name="Faisvoji figūra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2617" name="Faisvoji figūra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2618" name="Faisvoji figūra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2619" name="Faisvoji figūra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620" name="Faisvoji figūra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621" name="Faisvoji figūra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622" name="Faisvoji figūra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623" name="Faisvoji figūra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624" name="Faisvoji figūra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625" name="Faisvoji figūra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626" name="Faisvoji figūra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627" name="Faisvoji figūra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628" name="Faisvoji figūra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629" name="Faisvoji figūra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630" name="Faisvoji figūra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631" name="Faisvoji figūra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2632" name="Faisvoji figūra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2633" name="Faisvoji figūra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2634" name="Faisvoji figūra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35" name="Faisvoji figūra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636" name="Faisvoji figūra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2637" name="Faisvoji figūra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2638" name="Faisvoji figūra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639" name="Faisvoji figūra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640" name="Faisvoji figūra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2641" name="Faisvoji figūra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2642" name="Faisvoji figūra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43" name="Faisvoji figūra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2644" name="Faisvoji figūra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2645" name="Faisvoji figūra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2646" name="Faisvoji figūra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2647" name="Faisvoji figūra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648" name="Faisvoji figūra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49" name="Faisvoji figūra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2650" name="Faisvoji figūra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51" name="Faisvoji figūra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52" name="Faisvoji figūra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2653" name="Faisvoji figūra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654" name="Faisvoji figūra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2655" name="Faisvoji figūra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2656" name="Faisvoji figūra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2657" name="Faisvoji figūra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2658" name="Faisvoji figūra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659" name="Faisvoji figūra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660" name="Faisvoji figūra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661" name="Faisvoji figūra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2662" name="Faisvoji figūra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663" name="Faisvoji figūra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664" name="Faisvoji figūra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665" name="Faisvoji figūra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666" name="Faisvoji figūra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667" name="Faisvoji figūra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2668" name="Faisvoji figūra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2669" name="Faisvoji figūra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2670" name="Faisvoji figūra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2671" name="Faisvoji figūra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2672" name="Faisvoji figūra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673" name="Faisvoji figūra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674" name="Faisvoji figūra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675" name="Faisvoji figūra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676" name="Faisvoji figūra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77" name="Faisvoji figūra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2678" name="Faisvoji figūra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679" name="Faisvoji figūra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680" name="Faisvoji figūra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2681" name="Faisvoji figūra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682" name="Faisvoji figūra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2683" name="Faisvoji figūra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684" name="Faisvoji figūra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2685" name="Faisvoji figūra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2686" name="Faisvoji figūra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2687" name="Faisvoji figūra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2688" name="Faisvoji figūra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2689" name="Faisvoji figūra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2690" name="Faisvoji figūra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691" name="Faisvoji figūra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2692" name="Faisvoji figūra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2693" name="Faisvoji figūra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2694" name="Faisvoji figūra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695" name="Faisvoji figūra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696" name="Faisvoji figūra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2697" name="Faisvoji figūra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2698" name="Faisvoji figūra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2699" name="Faisvoji figūra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700" name="Faisvoji figūra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2701" name="Faisvoji figūra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2702" name="Faisvoji figūra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2703" name="Faisvoji figūra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2704" name="Faisvoji figūra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705" name="Faisvoji figūra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2706" name="Faisvoji figūra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2707" name="Faisvoji figūra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2708" name="Faisvoji figūra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2709" name="Faisvoji figūra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2710" name="Faisvoji figūra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711" name="Faisvoji figūra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712" name="Faisvoji figūra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2713" name="Faisvoji figūra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2714" name="Faisvoji figūra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2715" name="Faisvoji figūra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2461" name="Faisvoji figūra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2462" name="Faisvoji figūra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2463" name="Faisvoji figūra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2464" name="Faisvoji figūra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2465" name="Faisvoji figūra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2466" name="Faisvoji figūra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2467" name="Faisvoji figūra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468" name="Faisvoji figūra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2469" name="Faisvoji figūra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2470" name="Faisvoji figūra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471" name="Faisvoji figūra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2472" name="Faisvoji figūra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2473" name="Faisvoji figūra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2474" name="Faisvoji figūra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2475" name="Faisvoji figūra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2476" name="Faisvoji figūra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477" name="Faisvoji figūra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2478" name="Faisvoji figūra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2479" name="Faisvoji figūra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2480" name="Faisvoji figūra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2481" name="Faisvoji figūra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82" name="Faisvoji figūra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3" name="Faisvoji figūra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4" name="Faisvoji figūra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2485" name="Faisvoji figūra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2486" name="Faisvoji figūra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7" name="Faisvoji figūra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2488" name="Faisvoji figūra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2489" name="Faisvoji figūra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490" name="Faisvoji figūra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2491" name="Faisvoji figūra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2492" name="Faisvoji figūra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2493" name="237 stačiakampis"/>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2494" name="Faisvoji figūra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2495" name="Faisvoji figūra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2496" name="Faisvoji figūra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497" name="Faisvoji figūra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2498" name="Faisvoji figūra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2499" name="Faisvoji figūra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500" name="Faisvoji figūra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501" name="Faisvoji figūra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2502" name="Faisvoji figūra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2503" name="Faisvoji figūra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504" name="Faisvoji figūra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2505" name="Faisvoji figūra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2506" name="Faisvoji figūra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2507" name="Faisvoji figūra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2508" name="Faisvoji figūra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509" name="Faisvoji figūra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2510" name="Faisvoji figūra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2511" name="Faisvoji figūra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512" name="Faisvoji figūra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2513" name="Faisvoji figūra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514" name="Faisvoji figūra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2515" name="Faisvoji figūra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516" name="Faisvoji figūra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2430" name="Faisvoji figūra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31" name="Faisvoji figūra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432" name="Faisvoji figūra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433" name="Faisvoji figūra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434" name="Faisvoji figūra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435" name="Faisvoji figūra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436" name="Faisvoji figūra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37" name="Faisvoji figūra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38" name="Faisvoji figūra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439" name="Faisvoji figūra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440" name="Faisvoji figūra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441" name="Faisvoji figūra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442" name="Faisvoji figūra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443" name="Faisvoji figūra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444" name="Faisvoji figūra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45" name="Faisvoji figūra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446" name="Faisvoji figūra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447" name="Faisvoji figūra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448" name="Faisvoji figūra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449" name="Faisvoji figūra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450" name="Faisvoji figūra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451" name="Faisvoji figūra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52" name="Faisvoji figūra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453" name="Faisvoji figūra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454" name="Faisvoji figūra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455" name="Faisvoji figūra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456" name="Faisvoji figūra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57" name="Faisvoji figūra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458" name="Faisvoji figūra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59" name="Faisvoji figūra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sp macro="" textlink="">
        <xdr:nvSpPr>
          <xdr:cNvPr id="2716" name="Faisvoji figūra 20"/>
          <xdr:cNvSpPr>
            <a:spLocks/>
          </xdr:cNvSpPr>
        </xdr:nvSpPr>
        <xdr:spPr bwMode="auto">
          <a:xfrm>
            <a:off x="11974552" y="360576"/>
            <a:ext cx="38226" cy="28467"/>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717" name="Faisvoji figūra 21"/>
          <xdr:cNvSpPr>
            <a:spLocks/>
          </xdr:cNvSpPr>
        </xdr:nvSpPr>
        <xdr:spPr bwMode="auto">
          <a:xfrm>
            <a:off x="12022335" y="351087"/>
            <a:ext cx="38226" cy="28467"/>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718" name="Faisvoji figūra 22"/>
          <xdr:cNvSpPr>
            <a:spLocks/>
          </xdr:cNvSpPr>
        </xdr:nvSpPr>
        <xdr:spPr bwMode="auto">
          <a:xfrm>
            <a:off x="11926771" y="341598"/>
            <a:ext cx="38226" cy="37955"/>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719" name="Faisvoji figūra 23"/>
          <xdr:cNvSpPr>
            <a:spLocks/>
          </xdr:cNvSpPr>
        </xdr:nvSpPr>
        <xdr:spPr bwMode="auto">
          <a:xfrm>
            <a:off x="12232577" y="341598"/>
            <a:ext cx="38226" cy="37955"/>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720" name="Faisvoji figūra 24"/>
          <xdr:cNvSpPr>
            <a:spLocks/>
          </xdr:cNvSpPr>
        </xdr:nvSpPr>
        <xdr:spPr bwMode="auto">
          <a:xfrm>
            <a:off x="12137012" y="351087"/>
            <a:ext cx="28669"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721" name="Faisvoji figūra 25"/>
          <xdr:cNvSpPr>
            <a:spLocks/>
          </xdr:cNvSpPr>
        </xdr:nvSpPr>
        <xdr:spPr bwMode="auto">
          <a:xfrm>
            <a:off x="12184795" y="360576"/>
            <a:ext cx="28669" cy="28467"/>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722" name="Faisvoji figūra 29"/>
          <xdr:cNvSpPr>
            <a:spLocks/>
          </xdr:cNvSpPr>
        </xdr:nvSpPr>
        <xdr:spPr bwMode="auto">
          <a:xfrm>
            <a:off x="13685163" y="75911"/>
            <a:ext cx="28669"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723" name="Faisvoji figūra 30"/>
          <xdr:cNvSpPr>
            <a:spLocks/>
          </xdr:cNvSpPr>
        </xdr:nvSpPr>
        <xdr:spPr bwMode="auto">
          <a:xfrm>
            <a:off x="12471489" y="28467"/>
            <a:ext cx="28669"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724" name="Faisvoji figūra 31"/>
          <xdr:cNvSpPr>
            <a:spLocks/>
          </xdr:cNvSpPr>
        </xdr:nvSpPr>
        <xdr:spPr bwMode="auto">
          <a:xfrm>
            <a:off x="11687858" y="75911"/>
            <a:ext cx="28669" cy="28467"/>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725" name="Faisvoji figūra 32"/>
          <xdr:cNvSpPr>
            <a:spLocks/>
          </xdr:cNvSpPr>
        </xdr:nvSpPr>
        <xdr:spPr bwMode="auto">
          <a:xfrm>
            <a:off x="12461934" y="113866"/>
            <a:ext cx="38226" cy="47444"/>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726" name="Faisvoji figūra 33"/>
          <xdr:cNvSpPr>
            <a:spLocks/>
          </xdr:cNvSpPr>
        </xdr:nvSpPr>
        <xdr:spPr bwMode="auto">
          <a:xfrm>
            <a:off x="12433264" y="170799"/>
            <a:ext cx="47783"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727" name="Faisvoji figūra 34"/>
          <xdr:cNvSpPr>
            <a:spLocks/>
          </xdr:cNvSpPr>
        </xdr:nvSpPr>
        <xdr:spPr bwMode="auto">
          <a:xfrm>
            <a:off x="11697414" y="28467"/>
            <a:ext cx="28669" cy="28467"/>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728" name="Faisvoji figūra 35"/>
          <xdr:cNvSpPr>
            <a:spLocks/>
          </xdr:cNvSpPr>
        </xdr:nvSpPr>
        <xdr:spPr bwMode="auto">
          <a:xfrm>
            <a:off x="11716528" y="170799"/>
            <a:ext cx="47783"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729" name="Faisvoji figūra 37"/>
          <xdr:cNvSpPr>
            <a:spLocks/>
          </xdr:cNvSpPr>
        </xdr:nvSpPr>
        <xdr:spPr bwMode="auto">
          <a:xfrm>
            <a:off x="11697414" y="113866"/>
            <a:ext cx="38226" cy="47444"/>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730" name="Faisvoji figūra 38"/>
          <xdr:cNvSpPr>
            <a:spLocks/>
          </xdr:cNvSpPr>
        </xdr:nvSpPr>
        <xdr:spPr bwMode="auto">
          <a:xfrm>
            <a:off x="12901532" y="28467"/>
            <a:ext cx="28669"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731" name="Faisvoji figūra 39"/>
          <xdr:cNvSpPr>
            <a:spLocks/>
          </xdr:cNvSpPr>
        </xdr:nvSpPr>
        <xdr:spPr bwMode="auto">
          <a:xfrm>
            <a:off x="12471489" y="75911"/>
            <a:ext cx="38226" cy="28467"/>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732" name="Faisvoji figūra 40"/>
          <xdr:cNvSpPr>
            <a:spLocks/>
          </xdr:cNvSpPr>
        </xdr:nvSpPr>
        <xdr:spPr bwMode="auto">
          <a:xfrm>
            <a:off x="13637381" y="170799"/>
            <a:ext cx="57339"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733" name="Faisvoji figūra 41"/>
          <xdr:cNvSpPr>
            <a:spLocks/>
          </xdr:cNvSpPr>
        </xdr:nvSpPr>
        <xdr:spPr bwMode="auto">
          <a:xfrm>
            <a:off x="12901532" y="75911"/>
            <a:ext cx="28669"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734" name="Faisvoji figūra 42"/>
          <xdr:cNvSpPr>
            <a:spLocks/>
          </xdr:cNvSpPr>
        </xdr:nvSpPr>
        <xdr:spPr bwMode="auto">
          <a:xfrm>
            <a:off x="13675607" y="113866"/>
            <a:ext cx="38226"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735" name="Faisvoji figūra 43"/>
          <xdr:cNvSpPr>
            <a:spLocks/>
          </xdr:cNvSpPr>
        </xdr:nvSpPr>
        <xdr:spPr bwMode="auto">
          <a:xfrm>
            <a:off x="12901532" y="113866"/>
            <a:ext cx="38226"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736" name="Faisvoji figūra 44"/>
          <xdr:cNvSpPr>
            <a:spLocks/>
          </xdr:cNvSpPr>
        </xdr:nvSpPr>
        <xdr:spPr bwMode="auto">
          <a:xfrm>
            <a:off x="13685163" y="28467"/>
            <a:ext cx="28669"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737" name="Faisvoji figūra 45"/>
          <xdr:cNvSpPr>
            <a:spLocks/>
          </xdr:cNvSpPr>
        </xdr:nvSpPr>
        <xdr:spPr bwMode="auto">
          <a:xfrm>
            <a:off x="12930201" y="170799"/>
            <a:ext cx="47783"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738" name="Faisvoji figūra 48"/>
          <xdr:cNvSpPr>
            <a:spLocks/>
          </xdr:cNvSpPr>
        </xdr:nvSpPr>
        <xdr:spPr bwMode="auto">
          <a:xfrm>
            <a:off x="11859874" y="313132"/>
            <a:ext cx="57339" cy="47444"/>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739" name="Faisvoji figūra 49"/>
          <xdr:cNvSpPr>
            <a:spLocks/>
          </xdr:cNvSpPr>
        </xdr:nvSpPr>
        <xdr:spPr bwMode="auto">
          <a:xfrm>
            <a:off x="13188226" y="360576"/>
            <a:ext cx="28669"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740" name="Faisvoji figūra 50"/>
          <xdr:cNvSpPr>
            <a:spLocks/>
          </xdr:cNvSpPr>
        </xdr:nvSpPr>
        <xdr:spPr bwMode="auto">
          <a:xfrm>
            <a:off x="13130888" y="341598"/>
            <a:ext cx="38226"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741" name="Faisvoji figūra 52"/>
          <xdr:cNvSpPr>
            <a:spLocks/>
          </xdr:cNvSpPr>
        </xdr:nvSpPr>
        <xdr:spPr bwMode="auto">
          <a:xfrm>
            <a:off x="12280360" y="313132"/>
            <a:ext cx="47783" cy="47444"/>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742" name="Faisvoji figūra 55"/>
          <xdr:cNvSpPr>
            <a:spLocks/>
          </xdr:cNvSpPr>
        </xdr:nvSpPr>
        <xdr:spPr bwMode="auto">
          <a:xfrm>
            <a:off x="13494034" y="313132"/>
            <a:ext cx="47783"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743" name="Faisvoji figūra 56"/>
          <xdr:cNvSpPr>
            <a:spLocks/>
          </xdr:cNvSpPr>
        </xdr:nvSpPr>
        <xdr:spPr bwMode="auto">
          <a:xfrm>
            <a:off x="13073549" y="313132"/>
            <a:ext cx="47783"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744" name="Faisvoji figūra 57"/>
          <xdr:cNvSpPr>
            <a:spLocks/>
          </xdr:cNvSpPr>
        </xdr:nvSpPr>
        <xdr:spPr bwMode="auto">
          <a:xfrm>
            <a:off x="13398469" y="360576"/>
            <a:ext cx="28669"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745" name="Faisvoji figūra 58"/>
          <xdr:cNvSpPr>
            <a:spLocks/>
          </xdr:cNvSpPr>
        </xdr:nvSpPr>
        <xdr:spPr bwMode="auto">
          <a:xfrm>
            <a:off x="13446251" y="341598"/>
            <a:ext cx="38226"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746" name="Faisvoji figūra 59"/>
          <xdr:cNvSpPr>
            <a:spLocks/>
          </xdr:cNvSpPr>
        </xdr:nvSpPr>
        <xdr:spPr bwMode="auto">
          <a:xfrm>
            <a:off x="13350686" y="351087"/>
            <a:ext cx="28669"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747" name="Faisvoji figūra 60"/>
          <xdr:cNvSpPr>
            <a:spLocks/>
          </xdr:cNvSpPr>
        </xdr:nvSpPr>
        <xdr:spPr bwMode="auto">
          <a:xfrm>
            <a:off x="13236009" y="351087"/>
            <a:ext cx="28669"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748" name="Faisvoji figūra 61"/>
          <xdr:cNvSpPr>
            <a:spLocks/>
          </xdr:cNvSpPr>
        </xdr:nvSpPr>
        <xdr:spPr bwMode="auto">
          <a:xfrm>
            <a:off x="13723389" y="94888"/>
            <a:ext cx="955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749" name="Faisvoji figūra 62"/>
          <xdr:cNvSpPr>
            <a:spLocks/>
          </xdr:cNvSpPr>
        </xdr:nvSpPr>
        <xdr:spPr bwMode="auto">
          <a:xfrm>
            <a:off x="11305599" y="0"/>
            <a:ext cx="382260" cy="208754"/>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750" name="Faisvoji figūra 63"/>
          <xdr:cNvSpPr>
            <a:spLocks/>
          </xdr:cNvSpPr>
        </xdr:nvSpPr>
        <xdr:spPr bwMode="auto">
          <a:xfrm>
            <a:off x="11468059" y="161310"/>
            <a:ext cx="38226" cy="94888"/>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751" name="Faisvoji figūra 64"/>
          <xdr:cNvSpPr>
            <a:spLocks/>
          </xdr:cNvSpPr>
        </xdr:nvSpPr>
        <xdr:spPr bwMode="auto">
          <a:xfrm>
            <a:off x="11372494" y="0"/>
            <a:ext cx="38226" cy="9489"/>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752" name="Faisvoji figūra 65"/>
          <xdr:cNvSpPr>
            <a:spLocks/>
          </xdr:cNvSpPr>
        </xdr:nvSpPr>
        <xdr:spPr bwMode="auto">
          <a:xfrm>
            <a:off x="11554068" y="0"/>
            <a:ext cx="57339" cy="9489"/>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753" name="Faisvoji figūra 66"/>
          <xdr:cNvSpPr>
            <a:spLocks/>
          </xdr:cNvSpPr>
        </xdr:nvSpPr>
        <xdr:spPr bwMode="auto">
          <a:xfrm>
            <a:off x="11936326" y="113866"/>
            <a:ext cx="28669" cy="28467"/>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754" name="Faisvoji figūra 73"/>
          <xdr:cNvSpPr>
            <a:spLocks/>
          </xdr:cNvSpPr>
        </xdr:nvSpPr>
        <xdr:spPr bwMode="auto">
          <a:xfrm>
            <a:off x="13388912" y="0"/>
            <a:ext cx="1911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755" name="Faisvoji figūra 74"/>
          <xdr:cNvSpPr>
            <a:spLocks noEditPoints="1"/>
          </xdr:cNvSpPr>
        </xdr:nvSpPr>
        <xdr:spPr bwMode="auto">
          <a:xfrm>
            <a:off x="13188226" y="0"/>
            <a:ext cx="200686"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756" name="Faisvoji figūra 75"/>
          <xdr:cNvSpPr>
            <a:spLocks/>
          </xdr:cNvSpPr>
        </xdr:nvSpPr>
        <xdr:spPr bwMode="auto">
          <a:xfrm>
            <a:off x="13188226"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757" name="Faisvoji figūra 76"/>
          <xdr:cNvSpPr>
            <a:spLocks/>
          </xdr:cNvSpPr>
        </xdr:nvSpPr>
        <xdr:spPr bwMode="auto">
          <a:xfrm>
            <a:off x="13446251" y="113866"/>
            <a:ext cx="1911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758" name="Faisvoji figūra 78"/>
          <xdr:cNvSpPr>
            <a:spLocks/>
          </xdr:cNvSpPr>
        </xdr:nvSpPr>
        <xdr:spPr bwMode="auto">
          <a:xfrm>
            <a:off x="13150000" y="113866"/>
            <a:ext cx="1911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759" name="Faisvoji figūra 79"/>
          <xdr:cNvSpPr>
            <a:spLocks/>
          </xdr:cNvSpPr>
        </xdr:nvSpPr>
        <xdr:spPr bwMode="auto">
          <a:xfrm>
            <a:off x="12672176" y="161310"/>
            <a:ext cx="38226"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760" name="Faisvoji figūra 80"/>
          <xdr:cNvSpPr>
            <a:spLocks/>
          </xdr:cNvSpPr>
        </xdr:nvSpPr>
        <xdr:spPr bwMode="auto">
          <a:xfrm>
            <a:off x="12232577" y="113866"/>
            <a:ext cx="19113" cy="28467"/>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761" name="Faisvoji figūra 81"/>
          <xdr:cNvSpPr>
            <a:spLocks/>
          </xdr:cNvSpPr>
        </xdr:nvSpPr>
        <xdr:spPr bwMode="auto">
          <a:xfrm>
            <a:off x="12509715" y="0"/>
            <a:ext cx="382260"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762" name="Faisvoji figūra 82"/>
          <xdr:cNvSpPr>
            <a:spLocks noEditPoints="1"/>
          </xdr:cNvSpPr>
        </xdr:nvSpPr>
        <xdr:spPr bwMode="auto">
          <a:xfrm>
            <a:off x="11984109" y="0"/>
            <a:ext cx="229355" cy="104377"/>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763" name="Faisvoji figūra 83"/>
          <xdr:cNvSpPr>
            <a:spLocks/>
          </xdr:cNvSpPr>
        </xdr:nvSpPr>
        <xdr:spPr bwMode="auto">
          <a:xfrm>
            <a:off x="12576611" y="0"/>
            <a:ext cx="47783"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764" name="Faisvoji figūra 84"/>
          <xdr:cNvSpPr>
            <a:spLocks/>
          </xdr:cNvSpPr>
        </xdr:nvSpPr>
        <xdr:spPr bwMode="auto">
          <a:xfrm>
            <a:off x="12777297" y="0"/>
            <a:ext cx="38226"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765" name="Faisvoji figūra 90"/>
          <xdr:cNvSpPr>
            <a:spLocks/>
          </xdr:cNvSpPr>
        </xdr:nvSpPr>
        <xdr:spPr bwMode="auto">
          <a:xfrm>
            <a:off x="11477615" y="351087"/>
            <a:ext cx="28669"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766" name="Faisvoji figūra 91"/>
          <xdr:cNvSpPr>
            <a:spLocks/>
          </xdr:cNvSpPr>
        </xdr:nvSpPr>
        <xdr:spPr bwMode="auto">
          <a:xfrm>
            <a:off x="12691289" y="351087"/>
            <a:ext cx="28669"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767" name="Faisvoji figūra 94"/>
          <xdr:cNvSpPr>
            <a:spLocks/>
          </xdr:cNvSpPr>
        </xdr:nvSpPr>
        <xdr:spPr bwMode="auto">
          <a:xfrm>
            <a:off x="11315155" y="227732"/>
            <a:ext cx="353590" cy="180288"/>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768" name="Faisvoji figūra 95"/>
          <xdr:cNvSpPr>
            <a:spLocks/>
          </xdr:cNvSpPr>
        </xdr:nvSpPr>
        <xdr:spPr bwMode="auto">
          <a:xfrm>
            <a:off x="12528829" y="227732"/>
            <a:ext cx="344034"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769" name="Faisvoji figūra 96"/>
          <xdr:cNvSpPr>
            <a:spLocks noEditPoints="1"/>
          </xdr:cNvSpPr>
        </xdr:nvSpPr>
        <xdr:spPr bwMode="auto">
          <a:xfrm>
            <a:off x="12844192" y="0"/>
            <a:ext cx="888754"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770" name="Faisvoji figūra 97"/>
          <xdr:cNvSpPr>
            <a:spLocks noEditPoints="1"/>
          </xdr:cNvSpPr>
        </xdr:nvSpPr>
        <xdr:spPr bwMode="auto">
          <a:xfrm>
            <a:off x="11630519" y="0"/>
            <a:ext cx="898309" cy="408020"/>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771" name="Faisvoji figūra 98"/>
          <xdr:cNvSpPr>
            <a:spLocks/>
          </xdr:cNvSpPr>
        </xdr:nvSpPr>
        <xdr:spPr bwMode="auto">
          <a:xfrm>
            <a:off x="13083105" y="0"/>
            <a:ext cx="449155"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772" name="Faisvoji figūra 99"/>
          <xdr:cNvSpPr>
            <a:spLocks/>
          </xdr:cNvSpPr>
        </xdr:nvSpPr>
        <xdr:spPr bwMode="auto">
          <a:xfrm>
            <a:off x="11878988" y="0"/>
            <a:ext cx="439598"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grpSp>
    <xdr:clientData/>
  </xdr:twoCellAnchor>
  <xdr:twoCellAnchor>
    <xdr:from>
      <xdr:col>10</xdr:col>
      <xdr:colOff>171452</xdr:colOff>
      <xdr:row>2</xdr:row>
      <xdr:rowOff>200025</xdr:rowOff>
    </xdr:from>
    <xdr:to>
      <xdr:col>12</xdr:col>
      <xdr:colOff>13337</xdr:colOff>
      <xdr:row>2</xdr:row>
      <xdr:rowOff>474345</xdr:rowOff>
    </xdr:to>
    <xdr:sp macro="" textlink="">
      <xdr:nvSpPr>
        <xdr:cNvPr id="2777" name="Šalių apžvalga" descr="&quot;&quot;" title="Apžvalga (naršymo mygtukas)">
          <a:hlinkClick xmlns:r="http://schemas.openxmlformats.org/officeDocument/2006/relationships" r:id="rId1" tooltip="Spustelėkite, kad peržiūrėtumėte šalies apžvalgą"/>
        </xdr:cNvPr>
        <xdr:cNvSpPr/>
      </xdr:nvSpPr>
      <xdr:spPr>
        <a:xfrm>
          <a:off x="11715752"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200" b="1">
              <a:solidFill>
                <a:schemeClr val="bg1"/>
              </a:solidFill>
              <a:latin typeface="+mj-lt"/>
              <a:ea typeface="+mn-ea"/>
              <a:cs typeface="+mn-cs"/>
            </a:rPr>
            <a:t>ŠALIŲ APŽVALGA</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7421</xdr:colOff>
      <xdr:row>0</xdr:row>
      <xdr:rowOff>409575</xdr:rowOff>
    </xdr:to>
    <xdr:grpSp>
      <xdr:nvGrpSpPr>
        <xdr:cNvPr id="2258" name="Grupė 2257" descr="Puošnus raštas" title="Pavadinimo kraštinė"/>
        <xdr:cNvGrpSpPr/>
      </xdr:nvGrpSpPr>
      <xdr:grpSpPr>
        <a:xfrm>
          <a:off x="0" y="0"/>
          <a:ext cx="15418871" cy="409575"/>
          <a:chOff x="0" y="0"/>
          <a:chExt cx="13675796" cy="409575"/>
        </a:xfrm>
        <a:solidFill>
          <a:schemeClr val="tx1">
            <a:lumMod val="75000"/>
            <a:lumOff val="25000"/>
          </a:schemeClr>
        </a:solidFill>
      </xdr:grpSpPr>
      <xdr:grpSp>
        <xdr:nvGrpSpPr>
          <xdr:cNvPr id="2259" name="Grupė 2258"/>
          <xdr:cNvGrpSpPr/>
        </xdr:nvGrpSpPr>
        <xdr:grpSpPr>
          <a:xfrm>
            <a:off x="0" y="0"/>
            <a:ext cx="11267015" cy="409575"/>
            <a:chOff x="0" y="0"/>
            <a:chExt cx="11267015" cy="409575"/>
          </a:xfrm>
          <a:grpFill/>
        </xdr:grpSpPr>
        <xdr:grpSp>
          <xdr:nvGrpSpPr>
            <xdr:cNvPr id="2317" name="Grupė 3"/>
            <xdr:cNvGrpSpPr>
              <a:grpSpLocks noChangeAspect="1"/>
            </xdr:cNvGrpSpPr>
          </xdr:nvGrpSpPr>
          <xdr:grpSpPr bwMode="auto">
            <a:xfrm>
              <a:off x="0" y="0"/>
              <a:ext cx="10058400" cy="409575"/>
              <a:chOff x="60" y="110"/>
              <a:chExt cx="1056" cy="43"/>
            </a:xfrm>
            <a:grpFill/>
          </xdr:grpSpPr>
          <xdr:grpSp>
            <xdr:nvGrpSpPr>
              <xdr:cNvPr id="2348" name="Grupė 204"/>
              <xdr:cNvGrpSpPr>
                <a:grpSpLocks/>
              </xdr:cNvGrpSpPr>
            </xdr:nvGrpSpPr>
            <xdr:grpSpPr bwMode="auto">
              <a:xfrm>
                <a:off x="60" y="110"/>
                <a:ext cx="1056" cy="43"/>
                <a:chOff x="60" y="110"/>
                <a:chExt cx="1056" cy="43"/>
              </a:xfrm>
              <a:grpFill/>
            </xdr:grpSpPr>
            <xdr:sp macro="" textlink="">
              <xdr:nvSpPr>
                <xdr:cNvPr id="2405" name="Faisvoji figūra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2406" name="Faisvoji figūra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2407" name="Faisvoji figūra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2408" name="Faisvoji figūra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2409" name="Faisvoji figūra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410" name="Faisvoji figūra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2411" name="Faisvoji figūra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412" name="Faisvoji figūra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413" name="Faisvoji figūra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414" name="Faisvoji figūra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415" name="Faisvoji figūra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416" name="Faisvoji figūra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2417" name="Faisvoji figūra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2418" name="Faisvoji figūra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2419" name="Faisvoji figūra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420" name="Faisvoji figūra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421" name="Faisvoji figūra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422" name="Faisvoji figūra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423" name="Faisvoji figūra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424" name="Faisvoji figūra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25" name="Faisvoji figūra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426" name="Faisvoji figūra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2427" name="Faisvoji figūra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428" name="Faisvoji figūra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2429" name="Faisvoji figūra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30" name="Faisvoji figūra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31" name="Faisvoji figūra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432" name="Faisvoji figūra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433" name="Faisvoji figūra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434" name="Faisvoji figūra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435" name="Faisvoji figūra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36" name="Faisvoji figūra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2437" name="Faisvoji figūra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438" name="Faisvoji figūra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439" name="Faisvoji figūra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40" name="Faisvoji figūra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441" name="Faisvoji figūra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442" name="Faisvoji figūra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443" name="Faisvoji figūra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444" name="Faisvoji figūra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45" name="Faisvoji figūra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46" name="Faisvoji figūra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447" name="Faisvoji figūra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448" name="Faisvoji figūra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449" name="Faisvoji figūra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450" name="Faisvoji figūra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451" name="Faisvoji figūra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452" name="Faisvoji figūra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453" name="Faisvoji figūra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2454" name="Faisvoji figūra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2455" name="Faisvoji figūra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456" name="Faisvoji figūra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457" name="Faisvoji figūra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458" name="Faisvoji figūra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459" name="Faisvoji figūra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60" name="Faisvoji figūra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461" name="Faisvoji figūra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462" name="Faisvoji figūra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463" name="Faisvoji figūra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464" name="Faisvoji figūra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465" name="Faisvoji figūra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466" name="Faisvoji figūra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67" name="Faisvoji figūra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2468" name="Faisvoji figūra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2469" name="Faisvoji figūra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70" name="Faisvoji figūra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2471" name="Faisvoji figūra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2472" name="Faisvoji figūra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2473" name="Faisvoji figūra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474" name="Faisvoji figūra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475" name="Faisvoji figūra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476" name="Faisvoji figūra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477" name="Faisvoji figūra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2478" name="Faisvoji figūra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79" name="Faisvoji figūra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480" name="Faisvoji figūra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481" name="Faisvoji figūra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482" name="Faisvoji figūra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483" name="Faisvoji figūra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484" name="Faisvoji figūra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485" name="Faisvoji figūra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2486" name="Faisvoji figūra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487" name="Faisvoji figūra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2488" name="Faisvoji figūra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2489" name="Faisvoji figūra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2490" name="Faisvoji figūra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91" name="Faisvoji figūra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92" name="Faisvoji figūra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2493" name="Faisvoji figūra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4" name="Faisvoji figūra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495" name="Faisvoji figūra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496" name="Faisvoji figūra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7" name="Faisvoji figūra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8" name="Faisvoji figūra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499" name="Faisvoji figūra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2500" name="Faisvoji figūra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2501" name="Faisvoji figūra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2502" name="Faisvoji figūra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2503" name="Faisvoji figūra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504" name="Faisvoji figūra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2505" name="Faisvoji figūra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2506" name="Faisvoji figūra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2507" name="Faisvoji figūra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508" name="Faisvoji figūra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509" name="Faisvoji figūra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510" name="Faisvoji figūra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511" name="Faisvoji figūra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512" name="Faisvoji figūra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513" name="Faisvoji figūra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514" name="Faisvoji figūra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515" name="Faisvoji figūra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516" name="Faisvoji figūra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517" name="Faisvoji figūra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518" name="Faisvoji figūra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519" name="Faisvoji figūra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2520" name="Faisvoji figūra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2521" name="Faisvoji figūra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2522" name="Faisvoji figūra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23" name="Faisvoji figūra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24" name="Faisvoji figūra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2525" name="Faisvoji figūra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2526" name="Faisvoji figūra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27" name="Faisvoji figūra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28" name="Faisvoji figūra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2529" name="Faisvoji figūra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2530" name="Faisvoji figūra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31" name="Faisvoji figūra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2532" name="Faisvoji figūra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2533" name="Faisvoji figūra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2534" name="Faisvoji figūra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2535" name="Faisvoji figūra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536" name="Faisvoji figūra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37" name="Faisvoji figūra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2538" name="Faisvoji figūra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39" name="Faisvoji figūra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40" name="Faisvoji figūra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2541" name="Faisvoji figūra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542" name="Faisvoji figūra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2543" name="Faisvoji figūra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2544" name="Faisvoji figūra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2545" name="Faisvoji figūra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2546" name="Faisvoji figūra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547" name="Faisvoji figūra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548" name="Faisvoji figūra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549" name="Faisvoji figūra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2550" name="Faisvoji figūra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551" name="Faisvoji figūra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552" name="Faisvoji figūra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553" name="Faisvoji figūra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554" name="Faisvoji figūra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555" name="Faisvoji figūra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2556" name="Faisvoji figūra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2557" name="Faisvoji figūra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2558" name="Faisvoji figūra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2559" name="Faisvoji figūra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2560" name="Faisvoji figūra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561" name="Faisvoji figūra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562" name="Faisvoji figūra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563" name="Faisvoji figūra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564" name="Faisvoji figūra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65" name="Faisvoji figūra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2566" name="Faisvoji figūra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567" name="Faisvoji figūra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568" name="Faisvoji figūra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2569" name="Faisvoji figūra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570" name="Faisvoji figūra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2571" name="Faisvoji figūra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572" name="Faisvoji figūra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2573" name="Faisvoji figūra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2574" name="Faisvoji figūra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2575" name="Faisvoji figūra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2576" name="Faisvoji figūra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2577" name="Faisvoji figūra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2578" name="Faisvoji figūra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79" name="Faisvoji figūra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2580" name="Faisvoji figūra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2581" name="Faisvoji figūra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2582" name="Faisvoji figūra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583" name="Faisvoji figūra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584" name="Faisvoji figūra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2585" name="Faisvoji figūra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2586" name="Faisvoji figūra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2587" name="Faisvoji figūra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588" name="Faisvoji figūra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2589" name="Faisvoji figūra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2590" name="Faisvoji figūra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2591" name="Faisvoji figūra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2592" name="Faisvoji figūra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593" name="Faisvoji figūra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2594" name="Faisvoji figūra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2595" name="Faisvoji figūra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2596" name="Faisvoji figūra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2597" name="Faisvoji figūra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2598" name="Faisvoji figūra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599" name="Faisvoji figūra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600" name="Faisvoji figūra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2601" name="Faisvoji figūra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2602" name="Faisvoji figūra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2603" name="Faisvoji figūra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2349" name="Faisvoji figūra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2350" name="Faisvoji figūra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2351" name="Faisvoji figūra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2352" name="Faisvoji figūra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2353" name="Faisvoji figūra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2354" name="Faisvoji figūra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2355" name="Faisvoji figūra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356" name="Faisvoji figūra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2357" name="Faisvoji figūra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2358" name="Faisvoji figūra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359" name="Faisvoji figūra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2360" name="Faisvoji figūra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2361" name="Faisvoji figūra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2362" name="Faisvoji figūra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2363" name="Faisvoji figūra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2364" name="Faisvoji figūra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365" name="Faisvoji figūra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2366" name="Faisvoji figūra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2367" name="Faisvoji figūra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2368" name="Faisvoji figūra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2369" name="Faisvoji figūra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70" name="Faisvoji figūra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1" name="Faisvoji figūra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2" name="Faisvoji figūra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2373" name="Faisvoji figūra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2374" name="Faisvoji figūra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5" name="Faisvoji figūra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2376" name="Faisvoji figūra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2377" name="Faisvoji figūra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378" name="Faisvoji figūra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2379" name="Faisvoji figūra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2380" name="Faisvoji figūra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2381" name="Rectangle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2382" name="Faisvoji figūra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2383" name="Faisvoji figūra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2384" name="Faisvoji figūra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385" name="Faisvoji figūra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2386" name="Faisvoji figūra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2387" name="Faisvoji figūra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388" name="Faisvoji figūra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89" name="Faisvoji figūra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2390" name="Faisvoji figūra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2391" name="Faisvoji figūra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392" name="Faisvoji figūra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2393" name="Faisvoji figūra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2394" name="Faisvoji figūra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2395" name="Faisvoji figūra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2396" name="Faisvoji figūra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397" name="Faisvoji figūra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2398" name="Faisvoji figūra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2399" name="Faisvoji figūra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400" name="Faisvoji figūra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2401" name="Faisvoji figūra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402" name="Faisvoji figūra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2403" name="Faisvoji figūra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404" name="Faisvoji figūra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2318" name="Faisvoji figūra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319" name="Faisvoji figūra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320" name="Faisvoji figūra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321" name="Faisvoji figūra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322" name="Faisvoji figūra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323" name="Faisvoji figūra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324" name="Faisvoji figūra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325" name="Faisvoji figūra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326" name="Faisvoji figūra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327" name="Faisvoji figūra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328" name="Faisvoji figūra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329" name="Faisvoji figūra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330" name="Faisvoji figūra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331" name="Faisvoji figūra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332" name="Faisvoji figūra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333" name="Faisvoji figūra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334" name="Faisvoji figūra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335" name="Faisvoji figūra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336" name="Faisvoji figūra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337" name="Faisvoji figūra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338" name="Faisvoji figūra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339" name="Faisvoji figūra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40" name="Faisvoji figūra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341" name="Faisvoji figūra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342" name="Faisvoji figūra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343" name="Faisvoji figūra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344" name="Faisvoji figūra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45" name="Faisvoji figūra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346" name="Faisvoji figūra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47" name="Faisvoji figūra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sp macro="" textlink="">
        <xdr:nvSpPr>
          <xdr:cNvPr id="2260" name="Faisvoji figūra 20"/>
          <xdr:cNvSpPr>
            <a:spLocks/>
          </xdr:cNvSpPr>
        </xdr:nvSpPr>
        <xdr:spPr bwMode="auto">
          <a:xfrm>
            <a:off x="11924720" y="360576"/>
            <a:ext cx="38067" cy="28467"/>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261" name="Faisvoji figūra 21"/>
          <xdr:cNvSpPr>
            <a:spLocks/>
          </xdr:cNvSpPr>
        </xdr:nvSpPr>
        <xdr:spPr bwMode="auto">
          <a:xfrm>
            <a:off x="11972304" y="351087"/>
            <a:ext cx="38067" cy="28467"/>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262" name="Faisvoji figūra 22"/>
          <xdr:cNvSpPr>
            <a:spLocks/>
          </xdr:cNvSpPr>
        </xdr:nvSpPr>
        <xdr:spPr bwMode="auto">
          <a:xfrm>
            <a:off x="11877137" y="341598"/>
            <a:ext cx="38067" cy="37955"/>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263" name="Faisvoji figūra 23"/>
          <xdr:cNvSpPr>
            <a:spLocks/>
          </xdr:cNvSpPr>
        </xdr:nvSpPr>
        <xdr:spPr bwMode="auto">
          <a:xfrm>
            <a:off x="12181671" y="341598"/>
            <a:ext cx="38067" cy="37955"/>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264" name="Faisvoji figūra 24"/>
          <xdr:cNvSpPr>
            <a:spLocks/>
          </xdr:cNvSpPr>
        </xdr:nvSpPr>
        <xdr:spPr bwMode="auto">
          <a:xfrm>
            <a:off x="12086504"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265" name="Faisvoji figūra 25"/>
          <xdr:cNvSpPr>
            <a:spLocks/>
          </xdr:cNvSpPr>
        </xdr:nvSpPr>
        <xdr:spPr bwMode="auto">
          <a:xfrm>
            <a:off x="12134088" y="360576"/>
            <a:ext cx="28550" cy="28467"/>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266" name="Faisvoji figūra 29"/>
          <xdr:cNvSpPr>
            <a:spLocks/>
          </xdr:cNvSpPr>
        </xdr:nvSpPr>
        <xdr:spPr bwMode="auto">
          <a:xfrm>
            <a:off x="13628212"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267" name="Faisvoji figūra 30"/>
          <xdr:cNvSpPr>
            <a:spLocks/>
          </xdr:cNvSpPr>
        </xdr:nvSpPr>
        <xdr:spPr bwMode="auto">
          <a:xfrm>
            <a:off x="12419589"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268" name="Faisvoji figūra 31"/>
          <xdr:cNvSpPr>
            <a:spLocks/>
          </xdr:cNvSpPr>
        </xdr:nvSpPr>
        <xdr:spPr bwMode="auto">
          <a:xfrm>
            <a:off x="11639219" y="75911"/>
            <a:ext cx="28550" cy="28467"/>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269" name="Faisvoji figūra 32"/>
          <xdr:cNvSpPr>
            <a:spLocks/>
          </xdr:cNvSpPr>
        </xdr:nvSpPr>
        <xdr:spPr bwMode="auto">
          <a:xfrm>
            <a:off x="12410073" y="113866"/>
            <a:ext cx="38067" cy="47444"/>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270" name="Faisvoji figūra 33"/>
          <xdr:cNvSpPr>
            <a:spLocks/>
          </xdr:cNvSpPr>
        </xdr:nvSpPr>
        <xdr:spPr bwMode="auto">
          <a:xfrm>
            <a:off x="12381523" y="170799"/>
            <a:ext cx="47584"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271" name="Faisvoji figūra 34"/>
          <xdr:cNvSpPr>
            <a:spLocks/>
          </xdr:cNvSpPr>
        </xdr:nvSpPr>
        <xdr:spPr bwMode="auto">
          <a:xfrm>
            <a:off x="11648735" y="28467"/>
            <a:ext cx="28550" cy="28467"/>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272" name="Faisvoji figūra 35"/>
          <xdr:cNvSpPr>
            <a:spLocks/>
          </xdr:cNvSpPr>
        </xdr:nvSpPr>
        <xdr:spPr bwMode="auto">
          <a:xfrm>
            <a:off x="11667769"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273" name="Faisvoji figūra 37"/>
          <xdr:cNvSpPr>
            <a:spLocks/>
          </xdr:cNvSpPr>
        </xdr:nvSpPr>
        <xdr:spPr bwMode="auto">
          <a:xfrm>
            <a:off x="11648735" y="113866"/>
            <a:ext cx="38067" cy="47444"/>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274" name="Faisvoji figūra 38"/>
          <xdr:cNvSpPr>
            <a:spLocks/>
          </xdr:cNvSpPr>
        </xdr:nvSpPr>
        <xdr:spPr bwMode="auto">
          <a:xfrm>
            <a:off x="12847842"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275" name="Faisvoji figūra 39"/>
          <xdr:cNvSpPr>
            <a:spLocks/>
          </xdr:cNvSpPr>
        </xdr:nvSpPr>
        <xdr:spPr bwMode="auto">
          <a:xfrm>
            <a:off x="12419589" y="75911"/>
            <a:ext cx="38067" cy="28467"/>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276" name="Faisvoji figūra 40"/>
          <xdr:cNvSpPr>
            <a:spLocks/>
          </xdr:cNvSpPr>
        </xdr:nvSpPr>
        <xdr:spPr bwMode="auto">
          <a:xfrm>
            <a:off x="13580629"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277" name="Faisvoji figūra 41"/>
          <xdr:cNvSpPr>
            <a:spLocks/>
          </xdr:cNvSpPr>
        </xdr:nvSpPr>
        <xdr:spPr bwMode="auto">
          <a:xfrm>
            <a:off x="12847842"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278" name="Faisvoji figūra 42"/>
          <xdr:cNvSpPr>
            <a:spLocks/>
          </xdr:cNvSpPr>
        </xdr:nvSpPr>
        <xdr:spPr bwMode="auto">
          <a:xfrm>
            <a:off x="13618696"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279" name="Faisvoji figūra 43"/>
          <xdr:cNvSpPr>
            <a:spLocks/>
          </xdr:cNvSpPr>
        </xdr:nvSpPr>
        <xdr:spPr bwMode="auto">
          <a:xfrm>
            <a:off x="12847842"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280" name="Faisvoji figūra 44"/>
          <xdr:cNvSpPr>
            <a:spLocks/>
          </xdr:cNvSpPr>
        </xdr:nvSpPr>
        <xdr:spPr bwMode="auto">
          <a:xfrm>
            <a:off x="13628212"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281" name="Faisvoji figūra 45"/>
          <xdr:cNvSpPr>
            <a:spLocks/>
          </xdr:cNvSpPr>
        </xdr:nvSpPr>
        <xdr:spPr bwMode="auto">
          <a:xfrm>
            <a:off x="12876392"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282" name="Faisvoji figūra 48"/>
          <xdr:cNvSpPr>
            <a:spLocks/>
          </xdr:cNvSpPr>
        </xdr:nvSpPr>
        <xdr:spPr bwMode="auto">
          <a:xfrm>
            <a:off x="11810519" y="313132"/>
            <a:ext cx="57100" cy="47444"/>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283" name="Faisvoji figūra 49"/>
          <xdr:cNvSpPr>
            <a:spLocks/>
          </xdr:cNvSpPr>
        </xdr:nvSpPr>
        <xdr:spPr bwMode="auto">
          <a:xfrm>
            <a:off x="13133343"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284" name="Faisvoji figūra 50"/>
          <xdr:cNvSpPr>
            <a:spLocks/>
          </xdr:cNvSpPr>
        </xdr:nvSpPr>
        <xdr:spPr bwMode="auto">
          <a:xfrm>
            <a:off x="13076243"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285" name="Faisvoji figūra 52"/>
          <xdr:cNvSpPr>
            <a:spLocks/>
          </xdr:cNvSpPr>
        </xdr:nvSpPr>
        <xdr:spPr bwMode="auto">
          <a:xfrm>
            <a:off x="12229255" y="313132"/>
            <a:ext cx="47584" cy="47444"/>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286" name="Faisvoji figūra 55"/>
          <xdr:cNvSpPr>
            <a:spLocks/>
          </xdr:cNvSpPr>
        </xdr:nvSpPr>
        <xdr:spPr bwMode="auto">
          <a:xfrm>
            <a:off x="13437878"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287" name="Faisvoji figūra 56"/>
          <xdr:cNvSpPr>
            <a:spLocks/>
          </xdr:cNvSpPr>
        </xdr:nvSpPr>
        <xdr:spPr bwMode="auto">
          <a:xfrm>
            <a:off x="13019143"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288" name="Faisvoji figūra 57"/>
          <xdr:cNvSpPr>
            <a:spLocks/>
          </xdr:cNvSpPr>
        </xdr:nvSpPr>
        <xdr:spPr bwMode="auto">
          <a:xfrm>
            <a:off x="13342711"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289" name="Faisvoji figūra 58"/>
          <xdr:cNvSpPr>
            <a:spLocks/>
          </xdr:cNvSpPr>
        </xdr:nvSpPr>
        <xdr:spPr bwMode="auto">
          <a:xfrm>
            <a:off x="13390294"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290" name="Faisvoji figūra 59"/>
          <xdr:cNvSpPr>
            <a:spLocks/>
          </xdr:cNvSpPr>
        </xdr:nvSpPr>
        <xdr:spPr bwMode="auto">
          <a:xfrm>
            <a:off x="13295127"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291" name="Faisvoji figūra 60"/>
          <xdr:cNvSpPr>
            <a:spLocks/>
          </xdr:cNvSpPr>
        </xdr:nvSpPr>
        <xdr:spPr bwMode="auto">
          <a:xfrm>
            <a:off x="13180927"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292" name="Faisvoji figūra 61"/>
          <xdr:cNvSpPr>
            <a:spLocks/>
          </xdr:cNvSpPr>
        </xdr:nvSpPr>
        <xdr:spPr bwMode="auto">
          <a:xfrm>
            <a:off x="13666279"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293" name="Faisvoji figūra 62"/>
          <xdr:cNvSpPr>
            <a:spLocks/>
          </xdr:cNvSpPr>
        </xdr:nvSpPr>
        <xdr:spPr bwMode="auto">
          <a:xfrm>
            <a:off x="11258550" y="0"/>
            <a:ext cx="380669" cy="208754"/>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294" name="Faisvoji figūra 63"/>
          <xdr:cNvSpPr>
            <a:spLocks/>
          </xdr:cNvSpPr>
        </xdr:nvSpPr>
        <xdr:spPr bwMode="auto">
          <a:xfrm>
            <a:off x="11420334" y="161310"/>
            <a:ext cx="38067" cy="94888"/>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295" name="Faisvoji figūra 64"/>
          <xdr:cNvSpPr>
            <a:spLocks/>
          </xdr:cNvSpPr>
        </xdr:nvSpPr>
        <xdr:spPr bwMode="auto">
          <a:xfrm>
            <a:off x="11325167" y="0"/>
            <a:ext cx="38067" cy="9489"/>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296" name="Faisvoji figūra 65"/>
          <xdr:cNvSpPr>
            <a:spLocks/>
          </xdr:cNvSpPr>
        </xdr:nvSpPr>
        <xdr:spPr bwMode="auto">
          <a:xfrm>
            <a:off x="11505985" y="0"/>
            <a:ext cx="57100" cy="9489"/>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297" name="Faisvoji figūra 66"/>
          <xdr:cNvSpPr>
            <a:spLocks/>
          </xdr:cNvSpPr>
        </xdr:nvSpPr>
        <xdr:spPr bwMode="auto">
          <a:xfrm>
            <a:off x="11886653" y="113866"/>
            <a:ext cx="28550" cy="28467"/>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298" name="Faisvoji figūra 73"/>
          <xdr:cNvSpPr>
            <a:spLocks/>
          </xdr:cNvSpPr>
        </xdr:nvSpPr>
        <xdr:spPr bwMode="auto">
          <a:xfrm>
            <a:off x="13333194"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299" name="Faisvoji figūra 74"/>
          <xdr:cNvSpPr>
            <a:spLocks noEditPoints="1"/>
          </xdr:cNvSpPr>
        </xdr:nvSpPr>
        <xdr:spPr bwMode="auto">
          <a:xfrm>
            <a:off x="13133343"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300" name="Faisvoji figūra 75"/>
          <xdr:cNvSpPr>
            <a:spLocks/>
          </xdr:cNvSpPr>
        </xdr:nvSpPr>
        <xdr:spPr bwMode="auto">
          <a:xfrm>
            <a:off x="13133343"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301" name="Faisvoji figūra 76"/>
          <xdr:cNvSpPr>
            <a:spLocks/>
          </xdr:cNvSpPr>
        </xdr:nvSpPr>
        <xdr:spPr bwMode="auto">
          <a:xfrm>
            <a:off x="13390294"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302" name="Faisvoji figūra 78"/>
          <xdr:cNvSpPr>
            <a:spLocks/>
          </xdr:cNvSpPr>
        </xdr:nvSpPr>
        <xdr:spPr bwMode="auto">
          <a:xfrm>
            <a:off x="13095276"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03" name="Faisvoji figūra 79"/>
          <xdr:cNvSpPr>
            <a:spLocks/>
          </xdr:cNvSpPr>
        </xdr:nvSpPr>
        <xdr:spPr bwMode="auto">
          <a:xfrm>
            <a:off x="12619440"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304" name="Faisvoji figūra 80"/>
          <xdr:cNvSpPr>
            <a:spLocks/>
          </xdr:cNvSpPr>
        </xdr:nvSpPr>
        <xdr:spPr bwMode="auto">
          <a:xfrm>
            <a:off x="12181671" y="113866"/>
            <a:ext cx="19033" cy="28467"/>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305" name="Faisvoji figūra 81"/>
          <xdr:cNvSpPr>
            <a:spLocks/>
          </xdr:cNvSpPr>
        </xdr:nvSpPr>
        <xdr:spPr bwMode="auto">
          <a:xfrm>
            <a:off x="12457656"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306" name="Faisvoji figūra 82"/>
          <xdr:cNvSpPr>
            <a:spLocks noEditPoints="1"/>
          </xdr:cNvSpPr>
        </xdr:nvSpPr>
        <xdr:spPr bwMode="auto">
          <a:xfrm>
            <a:off x="11934237" y="0"/>
            <a:ext cx="228401" cy="104377"/>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307" name="Faisvoji figūra 83"/>
          <xdr:cNvSpPr>
            <a:spLocks/>
          </xdr:cNvSpPr>
        </xdr:nvSpPr>
        <xdr:spPr bwMode="auto">
          <a:xfrm>
            <a:off x="12524273"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308" name="Faisvoji figūra 84"/>
          <xdr:cNvSpPr>
            <a:spLocks/>
          </xdr:cNvSpPr>
        </xdr:nvSpPr>
        <xdr:spPr bwMode="auto">
          <a:xfrm>
            <a:off x="12724124"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309" name="Faisvoji figūra 90"/>
          <xdr:cNvSpPr>
            <a:spLocks/>
          </xdr:cNvSpPr>
        </xdr:nvSpPr>
        <xdr:spPr bwMode="auto">
          <a:xfrm>
            <a:off x="11429851"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10" name="Faisvoji figūra 91"/>
          <xdr:cNvSpPr>
            <a:spLocks/>
          </xdr:cNvSpPr>
        </xdr:nvSpPr>
        <xdr:spPr bwMode="auto">
          <a:xfrm>
            <a:off x="12638474"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11" name="Faisvoji figūra 94"/>
          <xdr:cNvSpPr>
            <a:spLocks/>
          </xdr:cNvSpPr>
        </xdr:nvSpPr>
        <xdr:spPr bwMode="auto">
          <a:xfrm>
            <a:off x="11268067" y="227732"/>
            <a:ext cx="352119" cy="180288"/>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312" name="Faisvoji figūra 95"/>
          <xdr:cNvSpPr>
            <a:spLocks/>
          </xdr:cNvSpPr>
        </xdr:nvSpPr>
        <xdr:spPr bwMode="auto">
          <a:xfrm>
            <a:off x="12476690"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313" name="Faisvoji figūra 96"/>
          <xdr:cNvSpPr>
            <a:spLocks noEditPoints="1"/>
          </xdr:cNvSpPr>
        </xdr:nvSpPr>
        <xdr:spPr bwMode="auto">
          <a:xfrm>
            <a:off x="12790741"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14" name="Faisvoji figūra 97"/>
          <xdr:cNvSpPr>
            <a:spLocks noEditPoints="1"/>
          </xdr:cNvSpPr>
        </xdr:nvSpPr>
        <xdr:spPr bwMode="auto">
          <a:xfrm>
            <a:off x="11582118" y="0"/>
            <a:ext cx="894571" cy="408020"/>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15" name="Faisvoji figūra 98"/>
          <xdr:cNvSpPr>
            <a:spLocks/>
          </xdr:cNvSpPr>
        </xdr:nvSpPr>
        <xdr:spPr bwMode="auto">
          <a:xfrm>
            <a:off x="13028659"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316" name="Faisvoji figūra 99"/>
          <xdr:cNvSpPr>
            <a:spLocks/>
          </xdr:cNvSpPr>
        </xdr:nvSpPr>
        <xdr:spPr bwMode="auto">
          <a:xfrm>
            <a:off x="11829553" y="0"/>
            <a:ext cx="437769"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grpSp>
    <xdr:clientData/>
  </xdr:twoCellAnchor>
  <xdr:twoCellAnchor>
    <xdr:from>
      <xdr:col>8</xdr:col>
      <xdr:colOff>1276350</xdr:colOff>
      <xdr:row>2</xdr:row>
      <xdr:rowOff>200025</xdr:rowOff>
    </xdr:from>
    <xdr:to>
      <xdr:col>9</xdr:col>
      <xdr:colOff>2518410</xdr:colOff>
      <xdr:row>2</xdr:row>
      <xdr:rowOff>474345</xdr:rowOff>
    </xdr:to>
    <xdr:sp macro="" textlink="">
      <xdr:nvSpPr>
        <xdr:cNvPr id="2605" name="Kiti būtiniausieji produktai" descr="&quot;&quot;" title="Kiti būtiniausieji produktai (naršymo mygtukas)">
          <a:hlinkClick xmlns:r="http://schemas.openxmlformats.org/officeDocument/2006/relationships" r:id="rId1" tooltip="Spustelėkite, kad peržiūrėtumėte kitų būtiniausiųjų produktų išsamią informaciją"/>
        </xdr:cNvPr>
        <xdr:cNvSpPr/>
      </xdr:nvSpPr>
      <xdr:spPr>
        <a:xfrm>
          <a:off x="10639425" y="695325"/>
          <a:ext cx="263271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rtl="0"/>
          <a:r>
            <a:rPr lang="en-US" altLang="zh-CN" sz="1200" b="1" smtClean="0">
              <a:solidFill>
                <a:schemeClr val="bg1"/>
              </a:solidFill>
              <a:latin typeface="+mj-lt"/>
              <a:ea typeface="+mn-ea"/>
              <a:cs typeface="+mn-cs"/>
            </a:rPr>
            <a:t>KITI BŪTINIAUSIEJI PRODUKTAI</a:t>
          </a:r>
          <a:r>
            <a:rPr lang="zh-CN" altLang="en-US" sz="1200" b="1" smtClean="0">
              <a:solidFill>
                <a:schemeClr val="bg1"/>
              </a:solidFill>
              <a:latin typeface="+mj-lt"/>
              <a:ea typeface="+mn-ea"/>
              <a:cs typeface="+mn-cs"/>
            </a:rPr>
            <a:t>	</a:t>
          </a:r>
        </a:p>
      </xdr:txBody>
    </xdr:sp>
    <xdr:clientData fPrintsWithSheet="0"/>
  </xdr:twoCellAnchor>
  <xdr:twoCellAnchor>
    <xdr:from>
      <xdr:col>9</xdr:col>
      <xdr:colOff>2657475</xdr:colOff>
      <xdr:row>2</xdr:row>
      <xdr:rowOff>200025</xdr:rowOff>
    </xdr:from>
    <xdr:to>
      <xdr:col>10</xdr:col>
      <xdr:colOff>60960</xdr:colOff>
      <xdr:row>2</xdr:row>
      <xdr:rowOff>474345</xdr:rowOff>
    </xdr:to>
    <xdr:sp macro="" textlink="">
      <xdr:nvSpPr>
        <xdr:cNvPr id="2606" name="Kiti būtiniausieji produktai" descr="&quot;&quot;" title="Apžvalga (naršymo mygtukas)">
          <a:hlinkClick xmlns:r="http://schemas.openxmlformats.org/officeDocument/2006/relationships" r:id="rId2" tooltip="Spustelėkite, kad peržiūrėtumėte šalies apžvalgą"/>
        </xdr:cNvPr>
        <xdr:cNvSpPr/>
      </xdr:nvSpPr>
      <xdr:spPr>
        <a:xfrm>
          <a:off x="11706225"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200" b="1">
              <a:solidFill>
                <a:schemeClr val="bg1"/>
              </a:solidFill>
              <a:latin typeface="+mj-lt"/>
              <a:ea typeface="+mn-ea"/>
              <a:cs typeface="+mn-cs"/>
            </a:rPr>
            <a:t>ŠALIŲ APŽVALGA</a:t>
          </a:r>
        </a:p>
      </xdr:txBody>
    </xdr:sp>
    <xdr:clientData fPrintsWithSheet="0"/>
  </xdr:twoCellAnchor>
  <xdr:twoCellAnchor editAs="oneCell">
    <xdr:from>
      <xdr:col>0</xdr:col>
      <xdr:colOff>0</xdr:colOff>
      <xdr:row>0</xdr:row>
      <xdr:rowOff>0</xdr:rowOff>
    </xdr:from>
    <xdr:to>
      <xdr:col>8</xdr:col>
      <xdr:colOff>657225</xdr:colOff>
      <xdr:row>0</xdr:row>
      <xdr:rowOff>409575</xdr:rowOff>
    </xdr:to>
    <xdr:sp macro="" textlink="">
      <xdr:nvSpPr>
        <xdr:cNvPr id="3073" name="Automatinė figūra 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8</xdr:col>
      <xdr:colOff>657225</xdr:colOff>
      <xdr:row>0</xdr:row>
      <xdr:rowOff>409575</xdr:rowOff>
    </xdr:to>
    <xdr:sp macro="" textlink="">
      <xdr:nvSpPr>
        <xdr:cNvPr id="3333" name="Automatinė figūra 26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8</xdr:col>
      <xdr:colOff>657225</xdr:colOff>
      <xdr:row>0</xdr:row>
      <xdr:rowOff>409575</xdr:rowOff>
    </xdr:to>
    <xdr:sp macro="" textlink="">
      <xdr:nvSpPr>
        <xdr:cNvPr id="3853" name="Automatinė figūra 78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778</xdr:colOff>
      <xdr:row>0</xdr:row>
      <xdr:rowOff>408020</xdr:rowOff>
    </xdr:to>
    <xdr:grpSp>
      <xdr:nvGrpSpPr>
        <xdr:cNvPr id="1563" name="Pavadinimo kraštinė" descr="Puošnus raštas" title="Pavadinimo kraštinė"/>
        <xdr:cNvGrpSpPr>
          <a:grpSpLocks noChangeAspect="1"/>
        </xdr:cNvGrpSpPr>
      </xdr:nvGrpSpPr>
      <xdr:grpSpPr bwMode="auto">
        <a:xfrm>
          <a:off x="0" y="0"/>
          <a:ext cx="10049653" cy="408020"/>
          <a:chOff x="60" y="110"/>
          <a:chExt cx="1056" cy="43"/>
        </a:xfrm>
        <a:solidFill>
          <a:schemeClr val="tx1">
            <a:lumMod val="75000"/>
            <a:lumOff val="25000"/>
          </a:schemeClr>
        </a:solidFill>
      </xdr:grpSpPr>
      <xdr:grpSp>
        <xdr:nvGrpSpPr>
          <xdr:cNvPr id="1564" name="Grupė 204"/>
          <xdr:cNvGrpSpPr>
            <a:grpSpLocks/>
          </xdr:cNvGrpSpPr>
        </xdr:nvGrpSpPr>
        <xdr:grpSpPr bwMode="auto">
          <a:xfrm>
            <a:off x="60" y="110"/>
            <a:ext cx="1056" cy="43"/>
            <a:chOff x="60" y="110"/>
            <a:chExt cx="1056" cy="43"/>
          </a:xfrm>
          <a:grpFill/>
        </xdr:grpSpPr>
        <xdr:sp macro="" textlink="">
          <xdr:nvSpPr>
            <xdr:cNvPr id="1621" name="Faisvoji figūra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1622" name="Faisvoji figūra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1623" name="Faisvoji figūra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1624" name="Faisvoji figūra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1625" name="Faisvoji figūra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626" name="Faisvoji figūra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1627" name="Faisvoji figūra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628" name="Faisvoji figūra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629" name="Faisvoji figūra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630" name="Faisvoji figūra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631" name="Faisvoji figūra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632" name="Faisvoji figūra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1633" name="Faisvoji figūra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1634" name="Faisvoji figūra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1635" name="Faisvoji figūra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636" name="Faisvoji figūra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1637" name="Faisvoji figūra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638" name="Faisvoji figūra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639" name="Faisvoji figūra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640" name="Faisvoji figūra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641" name="Faisvoji figūra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642" name="Faisvoji figūra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1643" name="Faisvoji figūra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644" name="Faisvoji figūra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1645" name="Faisvoji figūra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646" name="Faisvoji figūra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647" name="Faisvoji figūra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648" name="Faisvoji figūra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1649" name="Faisvoji figūra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1650" name="Faisvoji figūra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651" name="Faisvoji figūra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652" name="Faisvoji figūra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1653" name="Faisvoji figūra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1654" name="Faisvoji figūra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655" name="Faisvoji figūra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656" name="Faisvoji figūra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657" name="Faisvoji figūra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658" name="Faisvoji figūra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659" name="Faisvoji figūra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660" name="Faisvoji figūra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661" name="Faisvoji figūra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662" name="Faisvoji figūra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663" name="Faisvoji figūra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664" name="Faisvoji figūra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665" name="Faisvoji figūra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666" name="Faisvoji figūra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667" name="Faisvoji figūra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668" name="Faisvoji figūra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1669" name="Faisvoji figūra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1670" name="Faisvoji figūra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1671" name="Faisvoji figūra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672" name="Faisvoji figūra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673" name="Faisvoji figūra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674" name="Faisvoji figūra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675" name="Faisvoji figūra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676" name="Faisvoji figūra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677" name="Faisvoji figūra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678" name="Faisvoji figūra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1679" name="Faisvoji figūra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680" name="Faisvoji figūra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1681" name="Faisvoji figūra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1682" name="Faisvoji figūra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83" name="Faisvoji figūra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1684" name="Faisvoji figūra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1685" name="Faisvoji figūra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86" name="Faisvoji figūra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1687" name="Faisvoji figūra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1688" name="Faisvoji figūra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1689" name="Faisvoji figūra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690" name="Faisvoji figūra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691" name="Faisvoji figūra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692" name="Faisvoji figūra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693" name="Faisvoji figūra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1694" name="Faisvoji figūra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95" name="Faisvoji figūra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696" name="Faisvoji figūra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697" name="Faisvoji figūra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698" name="Faisvoji figūra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1699" name="Faisvoji figūra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700" name="Faisvoji figūra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701" name="Faisvoji figūra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1702" name="Faisvoji figūra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703" name="Faisvoji figūra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1704" name="Faisvoji figūra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1705" name="Faisvoji figūra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1706" name="Faisvoji figūra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707" name="Faisvoji figūra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708" name="Faisvoji figūra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1709" name="Faisvoji figūra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0" name="Faisvoji figūra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1711" name="Faisvoji figūra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712" name="Faisvoji figūra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3" name="Faisvoji figūra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4" name="Faisvoji figūra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1715" name="Faisvoji figūra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1716" name="Faisvoji figūra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1717" name="Faisvoji figūra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1718" name="Faisvoji figūra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1719" name="Faisvoji figūra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720" name="Faisvoji figūra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1721" name="Faisvoji figūra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1722" name="Faisvoji figūra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1723" name="Faisvoji figūra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724" name="Faisvoji figūra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725" name="Faisvoji figūra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726" name="Faisvoji figūra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727" name="Faisvoji figūra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728" name="Faisvoji figūra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729" name="Faisvoji figūra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730" name="Faisvoji figūra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731" name="Faisvoji figūra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732" name="Faisvoji figūra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733" name="Faisvoji figūra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734" name="Faisvoji figūra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735" name="Faisvoji figūra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1736" name="Faisvoji figūra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1737" name="Faisvoji figūra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1738" name="Faisvoji figūra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39" name="Faisvoji figūra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740" name="Faisvoji figūra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1741" name="Faisvoji figūra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1742" name="Faisvoji figūra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743" name="Faisvoji figūra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744" name="Faisvoji figūra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1745" name="Faisvoji figūra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1746" name="Faisvoji figūra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47" name="Faisvoji figūra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1748" name="Faisvoji figūra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1749" name="Faisvoji figūra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1750" name="Faisvoji figūra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1751" name="Faisvoji figūra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752" name="Faisvoji figūra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53" name="Faisvoji figūra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1754" name="Faisvoji figūra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55" name="Faisvoji figūra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56" name="Faisvoji figūra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1757" name="Faisvoji figūra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758" name="Faisvoji figūra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1759" name="Faisvoji figūra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1760" name="Faisvoji figūra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1761" name="Faisvoji figūra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1762" name="Faisvoji figūra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763" name="Faisvoji figūra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764" name="Faisvoji figūra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765" name="Faisvoji figūra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1766" name="Faisvoji figūra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767" name="Faisvoji figūra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768" name="Faisvoji figūra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769" name="Faisvoji figūra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770" name="Faisvoji figūra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771" name="Faisvoji figūra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1772" name="Faisvoji figūra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1773" name="Faisvoji figūra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1774" name="Faisvoji figūra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1775" name="Faisvoji figūra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1776" name="Faisvoji figūra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777" name="Faisvoji figūra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778" name="Faisvoji figūra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779" name="Faisvoji figūra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780" name="Faisvoji figūra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81" name="Faisvoji figūra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1782" name="Faisvoji figūra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783" name="Faisvoji figūra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784" name="Faisvoji figūra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1785" name="Faisvoji figūra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786" name="Faisvoji figūra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1787" name="Faisvoji figūra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788" name="Faisvoji figūra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1789" name="Faisvoji figūra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1790" name="Faisvoji figūra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1791" name="Faisvoji figūra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1792" name="Faisvoji figūra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1793" name="Faisvoji figūra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1794" name="Faisvoji figūra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795" name="Faisvoji figūra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1796" name="Faisvoji figūra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1797" name="Faisvoji figūra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1798" name="Faisvoji figūra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799" name="Faisvoji figūra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800" name="Faisvoji figūra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1801" name="Faisvoji figūra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1802" name="Faisvoji figūra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1803" name="Faisvoji figūra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804" name="Faisvoji figūra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1805" name="Faisvoji figūra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1806" name="Faisvoji figūra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1807" name="Faisvoji figūra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1808" name="Faisvoji figūra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809" name="Faisvoji figūra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1810" name="Faisvoji figūra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1811" name="Faisvoji figūra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1812" name="Faisvoji figūra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1813" name="Faisvoji figūra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1814" name="Faisvoji figūra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815" name="Faisvoji figūra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816" name="Faisvoji figūra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1817" name="Faisvoji figūra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1818" name="Faisvoji figūra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1819" name="Faisvoji figūra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1565" name="Faisvoji figūra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1566" name="Faisvoji figūra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1567" name="Faisvoji figūra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1568" name="Faisvoji figūra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1569" name="Faisvoji figūra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1570" name="Faisvoji figūra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1571" name="Faisvoji figūra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572" name="Faisvoji figūra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1573" name="Faisvoji figūra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1574" name="Faisvoji figūra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575" name="Faisvoji figūra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1576" name="Faisvoji figūra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1577" name="Faisvoji figūra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1578" name="Faisvoji figūra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1579" name="Faisvoji figūra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1580" name="Faisvoji figūra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581" name="Faisvoji figūra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1582" name="Faisvoji figūra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1583" name="Faisvoji figūra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1584" name="Faisvoji figūra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1585" name="Faisvoji figūra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586" name="Faisvoji figūra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87" name="Faisvoji figūra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88" name="Faisvoji figūra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1589" name="Faisvoji figūra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1590" name="Faisvoji figūra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91" name="Faisvoji figūra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1592" name="Faisvoji figūra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1593" name="Faisvoji figūra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594" name="Faisvoji figūra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1595" name="Faisvoji figūra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1596" name="Faisvoji figūra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1597" name="Rectangle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1598" name="Faisvoji figūra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1599" name="Faisvoji figūra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1600" name="Faisvoji figūra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601" name="Faisvoji figūra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1602" name="Faisvoji figūra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1603" name="Faisvoji figūra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604" name="Faisvoji figūra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605" name="Faisvoji figūra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1606" name="Faisvoji figūra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1607" name="Faisvoji figūra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608" name="Faisvoji figūra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1609" name="Faisvoji figūra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1610" name="Faisvoji figūra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1611" name="Faisvoji figūra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1612" name="Faisvoji figūra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613" name="Faisvoji figūra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1614" name="Faisvoji figūra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1615" name="Faisvoji figūra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616" name="Faisvoji figūra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1617" name="Faisvoji figūra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618" name="Faisvoji figūra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1619" name="Faisvoji figūra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620" name="Faisvoji figūra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clientData/>
  </xdr:twoCellAnchor>
  <xdr:twoCellAnchor>
    <xdr:from>
      <xdr:col>4</xdr:col>
      <xdr:colOff>2219325</xdr:colOff>
      <xdr:row>2</xdr:row>
      <xdr:rowOff>209550</xdr:rowOff>
    </xdr:from>
    <xdr:to>
      <xdr:col>5</xdr:col>
      <xdr:colOff>13335</xdr:colOff>
      <xdr:row>2</xdr:row>
      <xdr:rowOff>483870</xdr:rowOff>
    </xdr:to>
    <xdr:sp macro="" textlink="">
      <xdr:nvSpPr>
        <xdr:cNvPr id="1820" name="Šalių apžvalga" descr="&quot;&quot;" title="Apžvalga (naršymo mygtukas)">
          <a:hlinkClick xmlns:r="http://schemas.openxmlformats.org/officeDocument/2006/relationships" r:id="rId1" tooltip="Spustelėkite, kad peržiūrėtumėte šalies apžvalgą"/>
        </xdr:cNvPr>
        <xdr:cNvSpPr/>
      </xdr:nvSpPr>
      <xdr:spPr>
        <a:xfrm>
          <a:off x="7820025" y="704850"/>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200" b="1">
              <a:solidFill>
                <a:schemeClr val="bg1"/>
              </a:solidFill>
              <a:latin typeface="+mj-lt"/>
              <a:ea typeface="+mn-ea"/>
              <a:cs typeface="+mn-cs"/>
            </a:rPr>
            <a:t>ŠALIŲ APŽVALGA</a:t>
          </a:r>
        </a:p>
      </xdr:txBody>
    </xdr:sp>
    <xdr:clientData fPrintsWithSheet="0"/>
  </xdr:twoCellAnchor>
  <xdr:twoCellAnchor>
    <xdr:from>
      <xdr:col>4</xdr:col>
      <xdr:colOff>209550</xdr:colOff>
      <xdr:row>2</xdr:row>
      <xdr:rowOff>209550</xdr:rowOff>
    </xdr:from>
    <xdr:to>
      <xdr:col>4</xdr:col>
      <xdr:colOff>2089785</xdr:colOff>
      <xdr:row>2</xdr:row>
      <xdr:rowOff>483870</xdr:rowOff>
    </xdr:to>
    <xdr:sp macro="" textlink="">
      <xdr:nvSpPr>
        <xdr:cNvPr id="1821" name="Maistas ir gėrimai" descr="&quot;&quot;" title="Maistas ir gėrimai (naršymo mygtukas)">
          <a:hlinkClick xmlns:r="http://schemas.openxmlformats.org/officeDocument/2006/relationships" r:id="rId2" tooltip="Spustelėkite, kad peržiūrėtumėte išsamią maisto ir gėrimų informaciją"/>
        </xdr:cNvPr>
        <xdr:cNvSpPr/>
      </xdr:nvSpPr>
      <xdr:spPr>
        <a:xfrm>
          <a:off x="5895975" y="704850"/>
          <a:ext cx="1880235"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marL="0" indent="0" algn="ctr"/>
          <a:r>
            <a:rPr lang="en-US" altLang="zh-CN" sz="1200" b="1" smtClean="0">
              <a:solidFill>
                <a:schemeClr val="bg1"/>
              </a:solidFill>
              <a:latin typeface="+mj-lt"/>
              <a:ea typeface="+mn-ea"/>
              <a:cs typeface="+mn-cs"/>
            </a:rPr>
            <a:t>MAISTAS IR GĖRIMAI</a:t>
          </a:r>
          <a:endParaRPr lang="en-US" sz="1200" b="1">
            <a:solidFill>
              <a:schemeClr val="bg1"/>
            </a:solidFill>
            <a:latin typeface="+mj-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24</xdr:col>
      <xdr:colOff>104775</xdr:colOff>
      <xdr:row>0</xdr:row>
      <xdr:rowOff>276224</xdr:rowOff>
    </xdr:from>
    <xdr:to>
      <xdr:col>34</xdr:col>
      <xdr:colOff>0</xdr:colOff>
      <xdr:row>0</xdr:row>
      <xdr:rowOff>676275</xdr:rowOff>
    </xdr:to>
    <xdr:sp macro="" textlink="">
      <xdr:nvSpPr>
        <xdr:cNvPr id="6" name="Patarimas" descr="Išspausdinkite šį lapą ir naudokite jį, kad pažymėtumėte sėdėjimo vietą!" title="Patarimas"/>
        <xdr:cNvSpPr txBox="1"/>
      </xdr:nvSpPr>
      <xdr:spPr>
        <a:xfrm>
          <a:off x="4676775" y="276224"/>
          <a:ext cx="180022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r" defTabSz="914400" rtl="0" eaLnBrk="1" fontAlgn="auto" latinLnBrk="0" hangingPunct="1">
            <a:lnSpc>
              <a:spcPct val="100000"/>
            </a:lnSpc>
            <a:spcBef>
              <a:spcPts val="0"/>
            </a:spcBef>
            <a:spcAft>
              <a:spcPts val="0"/>
            </a:spcAft>
            <a:buClrTx/>
            <a:buSzTx/>
            <a:buFontTx/>
            <a:buNone/>
            <a:tabLst/>
            <a:defRPr/>
          </a:pPr>
          <a:r>
            <a:rPr lang="en-US" altLang="zh-CN" sz="1000" smtClean="0">
              <a:solidFill>
                <a:schemeClr val="dk1"/>
              </a:solidFill>
              <a:effectLst/>
              <a:latin typeface="+mn-lt"/>
              <a:ea typeface="+mn-ea"/>
              <a:cs typeface="+mn-cs"/>
            </a:rPr>
            <a:t>Išspausdinkite šį</a:t>
          </a:r>
          <a:r>
            <a:rPr lang="zh-CN" altLang="en-US" sz="1000" smtClean="0">
              <a:solidFill>
                <a:schemeClr val="dk1"/>
              </a:solidFill>
              <a:effectLst/>
              <a:latin typeface="+mn-lt"/>
              <a:ea typeface="+mn-ea"/>
              <a:cs typeface="+mn-cs"/>
            </a:rPr>
            <a:t> </a:t>
          </a:r>
          <a:r>
            <a:rPr lang="en-US" altLang="zh-CN" sz="1000" smtClean="0">
              <a:solidFill>
                <a:schemeClr val="dk1"/>
              </a:solidFill>
              <a:effectLst/>
              <a:latin typeface="+mn-lt"/>
              <a:ea typeface="+mn-ea"/>
              <a:cs typeface="+mn-cs"/>
            </a:rPr>
            <a:t>lapą</a:t>
          </a:r>
          <a:r>
            <a:rPr lang="zh-CN" altLang="en-US" sz="1000" smtClean="0">
              <a:solidFill>
                <a:schemeClr val="dk1"/>
              </a:solidFill>
              <a:effectLst/>
              <a:latin typeface="+mn-lt"/>
              <a:ea typeface="+mn-ea"/>
              <a:cs typeface="+mn-cs"/>
            </a:rPr>
            <a:t> </a:t>
          </a:r>
          <a:r>
            <a:rPr lang="lt-LT" altLang="zh-CN" sz="1000" smtClean="0">
              <a:solidFill>
                <a:schemeClr val="dk1"/>
              </a:solidFill>
              <a:effectLst/>
              <a:latin typeface="+mn-lt"/>
              <a:ea typeface="+mn-ea"/>
              <a:cs typeface="+mn-cs"/>
            </a:rPr>
            <a:t>ir naudokite jį, kad pažymėtumėte sėdėjimo vietą!</a:t>
          </a:r>
          <a:endParaRPr lang="zh-CN" altLang="en-US" sz="1000" smtClean="0">
            <a:solidFill>
              <a:schemeClr val="dk1"/>
            </a:solidFill>
            <a:effectLst/>
            <a:latin typeface="+mn-lt"/>
            <a:ea typeface="+mn-ea"/>
            <a:cs typeface="+mn-cs"/>
          </a:endParaRPr>
        </a:p>
        <a:p>
          <a:pPr algn="r"/>
          <a:endParaRPr lang="en-US" sz="1000"/>
        </a:p>
      </xdr:txBody>
    </xdr:sp>
    <xdr:clientData fPrintsWithSheet="0"/>
  </xdr:twoCellAnchor>
</xdr:wsDr>
</file>

<file path=xl/tables/table1.xml><?xml version="1.0" encoding="utf-8"?>
<table xmlns="http://schemas.openxmlformats.org/spreadsheetml/2006/main" id="10" name="BiudžetoApžvalga" displayName="BiudžetoApžvalga" ref="D16:H21" totalsRowCount="1" headerRowDxfId="81">
  <tableColumns count="5">
    <tableColumn id="1" name="PREKĖ" totalsRowLabel="Iš viso" dataDxfId="80" totalsRowDxfId="79"/>
    <tableColumn id="5" name="SKAIČIUS" totalsRowFunction="sum" dataDxfId="78" totalsRowDxfId="77"/>
    <tableColumn id="2" name="BIUDŽETO SUMA" totalsRowFunction="sum" dataDxfId="76" totalsRowDxfId="75"/>
    <tableColumn id="3" name="BENDROSIOS IŠLAIDOS" totalsRowFunction="sum" dataDxfId="74" totalsRowDxfId="73"/>
    <tableColumn id="4" name="SKIRTUMAS" totalsRowFunction="custom" dataDxfId="72" totalsRowDxfId="71">
      <calculatedColumnFormula>BiudžetoApžvalga[[#This Row],[BIUDŽETO SUMA]]-BiudžetoApžvalga[[#This Row],[BENDROSIOS IŠLAIDOS]]</calculatedColumnFormula>
      <totalsRowFormula>BiudžetoApžvalga[[#Totals],[BIUDŽETO SUMA]]-BiudžetoApžvalga[[#Totals],[BENDROSIOS IŠLAIDOS]]</totalsRowFormula>
    </tableColumn>
  </tableColumns>
  <tableStyleInfo name="Party Planner 2" showFirstColumn="0" showLastColumn="0" showRowStripes="1" showColumnStripes="0"/>
  <extLst>
    <ext xmlns:x14="http://schemas.microsoft.com/office/spreadsheetml/2009/9/main" uri="{504A1905-F514-4f6f-8877-14C23A59335A}">
      <x14:table altText="Biudžeto suvestinė" altTextSummary="Biudžeto elementų skaičiavimo rezultatai, Biudžeto dydis, Bendrosios išlaidos ir Biudžeto skirtumas"/>
    </ext>
  </extLst>
</table>
</file>

<file path=xl/tables/table2.xml><?xml version="1.0" encoding="utf-8"?>
<table xmlns="http://schemas.openxmlformats.org/spreadsheetml/2006/main" id="11" name="DalyviųSuvestinė" displayName="DalyviųSuvestinė" ref="D8:H11" totalsRowCount="1" headerRowDxfId="70">
  <tableColumns count="5">
    <tableColumn id="1" name="Patvirtinti svečiaig" totalsRowLabel="Iš viso" dataDxfId="69" totalsRowDxfId="4"/>
    <tableColumn id="2" name="Iš viso patvirtinta" totalsRowFunction="sum" dataDxfId="68" totalsRowDxfId="3"/>
    <tableColumn id="4" name="Maistas" totalsRowFunction="custom" dataDxfId="67" totalsRowDxfId="2">
      <totalsRowFormula>"Vid.     "&amp;TEXT(SUBTOTAL(101,DalyviųSuvestinė[Maistas]),"#,## Lt")</totalsRowFormula>
    </tableColumn>
    <tableColumn id="3" name="Kita" totalsRowFunction="custom" dataDxfId="66" totalsRowDxfId="1">
      <calculatedColumnFormula>BūtProdKainaSvečiui</calculatedColumnFormula>
      <totalsRowFormula>"Vid.     "&amp;TEXT(SUBTOTAL(101,DalyviųSuvestinė[Kita]),"#,## Lt")</totalsRowFormula>
    </tableColumn>
    <tableColumn id="5" name="Iš viso" totalsRowFunction="sum" dataDxfId="65" totalsRowDxfId="0"/>
  </tableColumns>
  <tableStyleInfo name="Party Planner" showFirstColumn="0" showLastColumn="0" showRowStripes="1" showColumnStripes="0"/>
  <extLst>
    <ext xmlns:x14="http://schemas.microsoft.com/office/spreadsheetml/2009/9/main" uri="{504A1905-F514-4f6f-8877-14C23A59335A}">
      <x14:table altText="Svečių suvestinė" altTextSummary="Pranešimų apie dalyvavimą sąrašas, Išlaidos vienam svečiui ir biudžeto dydis."/>
    </ext>
  </extLst>
</table>
</file>

<file path=xl/tables/table3.xml><?xml version="1.0" encoding="utf-8"?>
<table xmlns="http://schemas.openxmlformats.org/spreadsheetml/2006/main" id="1" name="SvečiųStalas" displayName="SvečiųStalas" ref="B7:L22" totalsRowShown="0">
  <autoFilter ref="B7:L22"/>
  <tableColumns count="11">
    <tableColumn id="1" name="VARDAS" dataDxfId="64"/>
    <tableColumn id="2" name="ADRESAS" dataDxfId="63"/>
    <tableColumn id="3" name="MIESTAS" dataDxfId="62"/>
    <tableColumn id="4" name="VALSTIJA" dataDxfId="61"/>
    <tableColumn id="5" name="PAŠTO INDEKSAS" dataDxfId="60"/>
    <tableColumn id="6" name="TELEFONAS" dataDxfId="59"/>
    <tableColumn id="11" name="EL. PAŠTAS" dataDxfId="58"/>
    <tableColumn id="7" name="DALYVAUJA?" dataDxfId="57"/>
    <tableColumn id="8" name="VAIKAI" dataDxfId="56"/>
    <tableColumn id="9" name="SUAUGUSIEJI" dataDxfId="55"/>
    <tableColumn id="10" name="IŠ VISO" dataDxfId="54">
      <calculatedColumnFormula>SUM(SvečiųStalas[[#This Row],[VAIKAI]:[SUAUGUSIEJI]])</calculatedColumnFormula>
    </tableColumn>
  </tableColumns>
  <tableStyleInfo name="Party Planner 2" showFirstColumn="0" showLastColumn="0" showRowStripes="1" showColumnStripes="1"/>
  <extLst>
    <ext xmlns:x14="http://schemas.microsoft.com/office/spreadsheetml/2009/9/main" uri="{504A1905-F514-4f6f-8877-14C23A59335A}">
      <x14:table altText="Svečiai" altTextSummary="Svečių vardų sąrašas ir kita išsami informacija, pvz., adresas, el. pašto adresas, dalyvavimas (taip / ne), dalyvaujančių vaikų ir suaugusiųjų skaičius ir bendras visų dalyvaujančiųjų skaičius."/>
    </ext>
  </extLst>
</table>
</file>

<file path=xl/tables/table4.xml><?xml version="1.0" encoding="utf-8"?>
<table xmlns="http://schemas.openxmlformats.org/spreadsheetml/2006/main" id="2" name="MaistoStalas" displayName="MaistoStalas" ref="B6:J25" totalsRowCount="1" totalsRowDxfId="53">
  <tableColumns count="9">
    <tableColumn id="1" name="MAISTO IR GĖRIMŲ PREKĖ" totalsRowLabel="Iš viso" dataDxfId="52" totalsRowDxfId="51"/>
    <tableColumn id="6" name="BENDROSIOS IŠLAIDOS" totalsRowFunction="sum" dataDxfId="50" totalsRowDxfId="49"/>
    <tableColumn id="2" name="PORCIJA VIENAM VAIKUI" totalsRowFunction="sum" dataDxfId="48" totalsRowDxfId="47"/>
    <tableColumn id="3" name="PORCIJA VIENAM SUAUGUSIAJAM" totalsRowFunction="sum" dataDxfId="46" totalsRowDxfId="45"/>
    <tableColumn id="4" name="IŠ VISO PORCIJŲ" totalsRowFunction="sum" dataDxfId="44" totalsRowDxfId="43">
      <calculatedColumnFormula>(MaistoStalas[[#This Row],[PORCIJA VIENAM VAIKUI]]*IšVisoVaikų)+(MaistoStalas[[#This Row],[PORCIJA VIENAM SUAUGUSIAJAM]]*IšVisoSuaug)</calculatedColumnFormula>
    </tableColumn>
    <tableColumn id="7" name="PORCIJOS KAINA" totalsRowFunction="sum" dataDxfId="42" totalsRowDxfId="41">
      <calculatedColumnFormula>IFERROR(MaistoStalas[[#This Row],[BENDROSIOS IŠLAIDOS]]/MaistoStalas[[#This Row],[IŠ VISO PORCIJŲ]],"")</calculatedColumnFormula>
    </tableColumn>
    <tableColumn id="10" name="IŠLAIDOS VIENAM VAIKUI" totalsRowFunction="sum" dataDxfId="40" totalsRowDxfId="39">
      <calculatedColumnFormula>IFERROR(MaistoStalas[[#This Row],[PORCIJOS KAINA]]*MaistoStalas[[#This Row],[PORCIJA VIENAM VAIKUI]],"")</calculatedColumnFormula>
    </tableColumn>
    <tableColumn id="9" name="IŠLAIDOS VIENAM SUAUGUSIAJAM" totalsRowFunction="sum" dataDxfId="38" totalsRowDxfId="37">
      <calculatedColumnFormula>IFERROR(MaistoStalas[[#This Row],[PORCIJOS KAINA]]*MaistoStalas[[#This Row],[PORCIJA VIENAM SUAUGUSIAJAM]],"")</calculatedColumnFormula>
    </tableColumn>
    <tableColumn id="5" name="PASTABOS" dataDxfId="36" totalsRowDxfId="35"/>
  </tableColumns>
  <tableStyleInfo name="Party Planner 2" showFirstColumn="0" showLastColumn="0" showRowStripes="1" showColumnStripes="1"/>
  <extLst>
    <ext xmlns:x14="http://schemas.microsoft.com/office/spreadsheetml/2009/9/main" uri="{504A1905-F514-4f6f-8877-14C23A59335A}">
      <x14:table altText="Maistas Ir Gėrimai" altTextSummary=" List of food and beverage items along with the total cost, serving size for children and adults, and calculated totals for servings, cost per serving, costs per child and adult, along with room for notes."/>
    </ext>
  </extLst>
</table>
</file>

<file path=xl/tables/table5.xml><?xml version="1.0" encoding="utf-8"?>
<table xmlns="http://schemas.openxmlformats.org/spreadsheetml/2006/main" id="6" name="_2StalBiudžet" displayName="_2StalBiudžet" ref="B17:E22" totalsRowCount="1" headerRowDxfId="34" totalsRowDxfId="33">
  <autoFilter ref="B17:E21"/>
  <tableColumns count="4">
    <tableColumn id="1" name="Papuošimai" totalsRowLabel="Iš viso" dataDxfId="32" totalsRowDxfId="31"/>
    <tableColumn id="3" name="Kaina" totalsRowFunction="sum" dataDxfId="30" totalsRowDxfId="29"/>
    <tableColumn id="5" name="Įsigyta" dataDxfId="28" totalsRowDxfId="27"/>
    <tableColumn id="6" name="Pastabos" dataDxfId="26" totalsRowDxfId="25"/>
  </tableColumns>
  <tableStyleInfo name="Party Planner 2" showFirstColumn="0" showLastColumn="0" showRowStripes="1" showColumnStripes="0"/>
</table>
</file>

<file path=xl/tables/table6.xml><?xml version="1.0" encoding="utf-8"?>
<table xmlns="http://schemas.openxmlformats.org/spreadsheetml/2006/main" id="7" name="_1StalBiudžet" displayName="_1StalBiudžet" ref="B6:E14" totalsRowCount="1" headerRowDxfId="24" totalsRowDxfId="23">
  <autoFilter ref="B6:E13"/>
  <tableColumns count="4">
    <tableColumn id="1" name="Įranga ir atsargos" totalsRowLabel="Iš viso" dataDxfId="22" totalsRowDxfId="21"/>
    <tableColumn id="3" name="Kaina" totalsRowFunction="sum" dataDxfId="20" totalsRowDxfId="19"/>
    <tableColumn id="5" name="Įsigyta" dataDxfId="18" totalsRowDxfId="17"/>
    <tableColumn id="6" name="Pastabos" dataDxfId="16" totalsRowDxfId="15"/>
  </tableColumns>
  <tableStyleInfo name="Party Planner 2" showFirstColumn="0" showLastColumn="0" showRowStripes="1" showColumnStripes="1"/>
  <extLst>
    <ext xmlns:x14="http://schemas.microsoft.com/office/spreadsheetml/2009/9/main" uri="{504A1905-F514-4f6f-8877-14C23A59335A}">
      <x14:table altText="Kiti Būtiniausieji Produktai" altTextSummary="Kitų prekių sąrašas, pvz., įranga ir biuro prekės, išlaidos, nupirkta (taip / ne) ir pastabos."/>
    </ext>
  </extLst>
</table>
</file>

<file path=xl/tables/table7.xml><?xml version="1.0" encoding="utf-8"?>
<table xmlns="http://schemas.openxmlformats.org/spreadsheetml/2006/main" id="8" name="_3StalBiudžet" displayName="_3StalBiudžet" ref="B25:E30" totalsRowCount="1" headerRowDxfId="14" totalsRowDxfId="13">
  <autoFilter ref="B25:E29"/>
  <tableColumns count="4">
    <tableColumn id="1" name="Kita" totalsRowLabel="Iš viso" dataDxfId="12" totalsRowDxfId="11"/>
    <tableColumn id="2" name="Kaina" totalsRowFunction="sum" dataDxfId="10" totalsRowDxfId="9"/>
    <tableColumn id="3" name="Įsigyta" dataDxfId="8" totalsRowDxfId="7"/>
    <tableColumn id="4" name="Pastabos" dataDxfId="6" totalsRowDxfId="5"/>
  </tableColumns>
  <tableStyleInfo name="Party Planner 2" showFirstColumn="0" showLastColumn="0" showRowStripes="1" showColumnStripes="0"/>
</table>
</file>

<file path=xl/theme/theme1.xml><?xml version="1.0" encoding="utf-8"?>
<a:theme xmlns:a="http://schemas.openxmlformats.org/drawingml/2006/main" name="(71)PartyPlannerTheme">
  <a:themeElements>
    <a:clrScheme name="Custom 7">
      <a:dk1>
        <a:sysClr val="windowText" lastClr="000000"/>
      </a:dk1>
      <a:lt1>
        <a:sysClr val="window" lastClr="FFFFFF"/>
      </a:lt1>
      <a:dk2>
        <a:srgbClr val="3F3F3F"/>
      </a:dk2>
      <a:lt2>
        <a:srgbClr val="E7E6E6"/>
      </a:lt2>
      <a:accent1>
        <a:srgbClr val="7DB3BE"/>
      </a:accent1>
      <a:accent2>
        <a:srgbClr val="E8581D"/>
      </a:accent2>
      <a:accent3>
        <a:srgbClr val="C3CE00"/>
      </a:accent3>
      <a:accent4>
        <a:srgbClr val="007F7B"/>
      </a:accent4>
      <a:accent5>
        <a:srgbClr val="524E88"/>
      </a:accent5>
      <a:accent6>
        <a:srgbClr val="BEB675"/>
      </a:accent6>
      <a:hlink>
        <a:srgbClr val="0563C1"/>
      </a:hlink>
      <a:folHlink>
        <a:srgbClr val="954F72"/>
      </a:folHlink>
    </a:clrScheme>
    <a:fontScheme name="Party Planner">
      <a:majorFont>
        <a:latin typeface="Garamond"/>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71)PartyPlannerTheme" id="{B5AD53F2-01B2-4AE1-A16D-16272093A9A8}" vid="{9E86D3EB-4C46-474C-B5AA-EC81FD0012F9}"/>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A1:I22"/>
  <sheetViews>
    <sheetView showGridLines="0" tabSelected="1" workbookViewId="0"/>
  </sheetViews>
  <sheetFormatPr defaultRowHeight="15.75" x14ac:dyDescent="0.25"/>
  <cols>
    <col min="1" max="1" width="3.75" customWidth="1"/>
    <col min="2" max="2" width="26.375" customWidth="1"/>
    <col min="3" max="3" width="17.875" customWidth="1"/>
    <col min="4" max="4" width="23.625" customWidth="1"/>
    <col min="5" max="5" width="20.875" customWidth="1"/>
    <col min="6" max="6" width="21.875" customWidth="1"/>
    <col min="7" max="7" width="21.25" customWidth="1"/>
    <col min="8" max="8" width="19.5" customWidth="1"/>
    <col min="9" max="9" width="3.75" customWidth="1"/>
    <col min="10" max="10" width="0.75" customWidth="1"/>
  </cols>
  <sheetData>
    <row r="1" spans="1:9" ht="33" customHeight="1" x14ac:dyDescent="0.25"/>
    <row r="2" spans="1:9" ht="6" customHeight="1" x14ac:dyDescent="0.25">
      <c r="A2" s="52"/>
      <c r="B2" s="52"/>
      <c r="C2" s="52"/>
      <c r="D2" s="52"/>
      <c r="E2" s="52"/>
      <c r="F2" s="52"/>
      <c r="G2" s="52"/>
      <c r="H2" s="52"/>
      <c r="I2" s="52"/>
    </row>
    <row r="3" spans="1:9" ht="53.25" customHeight="1" x14ac:dyDescent="0.25">
      <c r="A3" s="48"/>
      <c r="B3" s="50" t="s">
        <v>179</v>
      </c>
      <c r="C3" s="48"/>
      <c r="D3" s="49"/>
      <c r="E3" s="48"/>
      <c r="F3" s="48"/>
      <c r="G3" s="48"/>
      <c r="H3" s="48"/>
      <c r="I3" s="48"/>
    </row>
    <row r="4" spans="1:9" ht="14.25" customHeight="1" x14ac:dyDescent="0.25">
      <c r="A4" s="52"/>
      <c r="B4" s="53"/>
      <c r="C4" s="52"/>
      <c r="D4" s="54"/>
      <c r="E4" s="52"/>
      <c r="F4" s="52"/>
      <c r="G4" s="52"/>
      <c r="H4" s="52"/>
      <c r="I4" s="52"/>
    </row>
    <row r="5" spans="1:9" ht="32.25" customHeight="1" x14ac:dyDescent="0.25"/>
    <row r="6" spans="1:9" s="13" customFormat="1" ht="21.75" customHeight="1" x14ac:dyDescent="0.25">
      <c r="B6" s="12" t="s">
        <v>180</v>
      </c>
      <c r="D6" s="12" t="s">
        <v>184</v>
      </c>
      <c r="H6" s="63" t="str">
        <f>"NEGAUTI PRANEŠIMAI APIE DALYVAVIMĄ: "&amp;NegautiPrApieDal</f>
        <v>NEGAUTI PRANEŠIMAI APIE DALYVAVIMĄ: 2</v>
      </c>
    </row>
    <row r="7" spans="1:9" ht="21.75" customHeight="1" x14ac:dyDescent="0.35">
      <c r="B7" s="55" t="s">
        <v>161</v>
      </c>
      <c r="D7" s="86" t="s">
        <v>191</v>
      </c>
      <c r="E7" s="87"/>
      <c r="F7" s="88" t="s">
        <v>192</v>
      </c>
      <c r="G7" s="87"/>
      <c r="H7" s="56" t="s">
        <v>188</v>
      </c>
    </row>
    <row r="8" spans="1:9" s="13" customFormat="1" ht="21.75" customHeight="1" x14ac:dyDescent="0.2">
      <c r="B8" s="14"/>
      <c r="D8" s="18" t="s">
        <v>215</v>
      </c>
      <c r="E8" s="17" t="s">
        <v>155</v>
      </c>
      <c r="F8" s="57" t="s">
        <v>162</v>
      </c>
      <c r="G8" s="58" t="s">
        <v>15</v>
      </c>
      <c r="H8" s="23" t="s">
        <v>2</v>
      </c>
    </row>
    <row r="9" spans="1:9" ht="21.75" customHeight="1" x14ac:dyDescent="0.25">
      <c r="A9" s="1"/>
      <c r="B9" s="12" t="s">
        <v>181</v>
      </c>
      <c r="D9" s="22" t="s">
        <v>1</v>
      </c>
      <c r="E9" s="44">
        <f>SUMIF(SvečiųStalas[DALYVAUJA?],"=Taip",SvečiųStalas[SUAUGUSIEJI])</f>
        <v>26</v>
      </c>
      <c r="F9" s="72">
        <f>MaistoStalas[[#Totals],[IŠLAIDOS VIENAM SUAUGUSIAJAM]]</f>
        <v>12.690089084110037</v>
      </c>
      <c r="G9" s="73">
        <f>BūtProdKainaSvečiui</f>
        <v>18.695652173913043</v>
      </c>
      <c r="H9" s="67">
        <f>(DalyviųSuvestinė[[#This Row],[Maistas]]+DalyviųSuvestinė[[#This Row],[Kita]])*IšVisoSuaug</f>
        <v>816.02927270860016</v>
      </c>
    </row>
    <row r="10" spans="1:9" s="15" customFormat="1" ht="21.75" customHeight="1" x14ac:dyDescent="0.35">
      <c r="B10" s="89">
        <v>40708</v>
      </c>
      <c r="C10" s="89"/>
      <c r="D10" s="22" t="s">
        <v>0</v>
      </c>
      <c r="E10" s="44">
        <f>SUMIF(SvečiųStalas[DALYVAUJA?],"=Taip",SvečiųStalas[VAIKAI])</f>
        <v>20</v>
      </c>
      <c r="F10" s="72">
        <f>MaistoStalas[[#Totals],[IŠLAIDOS VIENAM VAIKUI]]</f>
        <v>7.2528841906569532</v>
      </c>
      <c r="G10" s="73">
        <f>BūtProdKainaSvečiui</f>
        <v>18.695652173913043</v>
      </c>
      <c r="H10" s="67">
        <f>(DalyviųSuvestinė[[#This Row],[Maistas]]+DalyviųSuvestinė[[#This Row],[Kita]])*IšVisoVaikų</f>
        <v>518.97072729139995</v>
      </c>
    </row>
    <row r="11" spans="1:9" ht="21.75" customHeight="1" x14ac:dyDescent="0.25">
      <c r="D11" s="66" t="s">
        <v>2</v>
      </c>
      <c r="E11" s="69">
        <f>SUBTOTAL(109,DalyviųSuvestinė[Iš viso patvirtinta])</f>
        <v>46</v>
      </c>
      <c r="F11" s="71" t="str">
        <f>"Vid.     "&amp;TEXT(SUBTOTAL(101,DalyviųSuvestinė[Maistas]),"#,## Lt")</f>
        <v>Vid.     9,97 Lt</v>
      </c>
      <c r="G11" s="70" t="str">
        <f>"Vid.     "&amp;TEXT(SUBTOTAL(101,DalyviųSuvestinė[Kita]),"#,## Lt")</f>
        <v>Vid.     18,7 Lt</v>
      </c>
      <c r="H11" s="74">
        <f>SUBTOTAL(109,DalyviųSuvestinė[Iš viso])</f>
        <v>1335</v>
      </c>
    </row>
    <row r="12" spans="1:9" ht="21.75" customHeight="1" x14ac:dyDescent="0.25">
      <c r="B12" s="12" t="s">
        <v>182</v>
      </c>
    </row>
    <row r="13" spans="1:9" s="13" customFormat="1" ht="21.75" customHeight="1" x14ac:dyDescent="0.35">
      <c r="A13" s="15"/>
      <c r="B13" s="55" t="s">
        <v>160</v>
      </c>
      <c r="D13"/>
      <c r="E13"/>
      <c r="F13"/>
      <c r="G13"/>
      <c r="H13"/>
    </row>
    <row r="14" spans="1:9" ht="21.75" customHeight="1" x14ac:dyDescent="0.25">
      <c r="B14" s="12" t="s">
        <v>183</v>
      </c>
    </row>
    <row r="15" spans="1:9" ht="21.75" customHeight="1" x14ac:dyDescent="0.35">
      <c r="B15" s="55" t="s">
        <v>177</v>
      </c>
      <c r="D15" s="12" t="s">
        <v>185</v>
      </c>
    </row>
    <row r="16" spans="1:9" ht="21.75" customHeight="1" x14ac:dyDescent="0.25">
      <c r="D16" s="21" t="s">
        <v>186</v>
      </c>
      <c r="E16" s="45" t="s">
        <v>187</v>
      </c>
      <c r="F16" s="46" t="s">
        <v>188</v>
      </c>
      <c r="G16" s="46" t="s">
        <v>189</v>
      </c>
      <c r="H16" s="20" t="s">
        <v>190</v>
      </c>
    </row>
    <row r="17" spans="4:8" ht="21.75" customHeight="1" x14ac:dyDescent="0.25">
      <c r="D17" s="21" t="s">
        <v>157</v>
      </c>
      <c r="E17" s="47">
        <f>COUNTA(MaistoStalas[MAISTO IR GĖRIMŲ PREKĖ])</f>
        <v>18</v>
      </c>
      <c r="F17" s="83">
        <v>500</v>
      </c>
      <c r="G17" s="83">
        <f>MaistoStalas[[#Totals],[BENDROSIOS IŠLAIDOS]]</f>
        <v>475</v>
      </c>
      <c r="H17" s="84">
        <f>BiudžetoApžvalga[[#This Row],[BIUDŽETO SUMA]]-BiudžetoApžvalga[[#This Row],[BENDROSIOS IŠLAIDOS]]</f>
        <v>25</v>
      </c>
    </row>
    <row r="18" spans="4:8" ht="21.75" customHeight="1" x14ac:dyDescent="0.25">
      <c r="D18" s="21" t="str">
        <f>_1StalAntraštė</f>
        <v>Įranga ir atsargos</v>
      </c>
      <c r="E18" s="47">
        <f>COUNTA(_1StalBiudžet[Įranga ir atsargos])</f>
        <v>7</v>
      </c>
      <c r="F18" s="83">
        <v>400</v>
      </c>
      <c r="G18" s="83">
        <f>_1StalBiudžet[[#Totals],[Kaina]]</f>
        <v>400</v>
      </c>
      <c r="H18" s="84">
        <f>BiudžetoApžvalga[[#This Row],[BIUDŽETO SUMA]]-BiudžetoApžvalga[[#This Row],[BENDROSIOS IŠLAIDOS]]</f>
        <v>0</v>
      </c>
    </row>
    <row r="19" spans="4:8" ht="21.75" customHeight="1" x14ac:dyDescent="0.25">
      <c r="D19" s="21" t="str">
        <f>_2StalAntraštė</f>
        <v>Papuošimai</v>
      </c>
      <c r="E19" s="47">
        <f>COUNTA(_2StalBiudžet[Papuošimai])</f>
        <v>4</v>
      </c>
      <c r="F19" s="83">
        <v>150</v>
      </c>
      <c r="G19" s="83">
        <f>_2StalBiudžet[[#Totals],[Kaina]]</f>
        <v>175</v>
      </c>
      <c r="H19" s="85">
        <f>BiudžetoApžvalga[[#This Row],[BIUDŽETO SUMA]]-BiudžetoApžvalga[[#This Row],[BENDROSIOS IŠLAIDOS]]</f>
        <v>-25</v>
      </c>
    </row>
    <row r="20" spans="4:8" ht="21.75" customHeight="1" x14ac:dyDescent="0.25">
      <c r="D20" s="21" t="str">
        <f>_3StalAntraštė</f>
        <v>Kita</v>
      </c>
      <c r="E20" s="47">
        <f>COUNTA(_3StalBiudžet[Kita])</f>
        <v>4</v>
      </c>
      <c r="F20" s="83">
        <v>300</v>
      </c>
      <c r="G20" s="83">
        <f>_3StalBiudžet[[#Totals],[Kaina]]</f>
        <v>285</v>
      </c>
      <c r="H20" s="84">
        <f>BiudžetoApžvalga[[#This Row],[BIUDŽETO SUMA]]-BiudžetoApžvalga[[#This Row],[BENDROSIOS IŠLAIDOS]]</f>
        <v>15</v>
      </c>
    </row>
    <row r="21" spans="4:8" ht="18" customHeight="1" x14ac:dyDescent="0.25">
      <c r="D21" s="21" t="s">
        <v>2</v>
      </c>
      <c r="E21" s="47">
        <f>SUBTOTAL(109,BiudžetoApžvalga[SKAIČIUS])</f>
        <v>33</v>
      </c>
      <c r="F21" s="83">
        <f>SUBTOTAL(109,BiudžetoApžvalga[BIUDŽETO SUMA])</f>
        <v>1350</v>
      </c>
      <c r="G21" s="83">
        <f>SUBTOTAL(109,BiudžetoApžvalga[BENDROSIOS IŠLAIDOS])</f>
        <v>1335</v>
      </c>
      <c r="H21" s="84">
        <f>BiudžetoApžvalga[[#Totals],[BIUDŽETO SUMA]]-BiudžetoApžvalga[[#Totals],[BENDROSIOS IŠLAIDOS]]</f>
        <v>15</v>
      </c>
    </row>
    <row r="22" spans="4:8" ht="18" customHeight="1" x14ac:dyDescent="0.25"/>
  </sheetData>
  <mergeCells count="3">
    <mergeCell ref="D7:E7"/>
    <mergeCell ref="F7:G7"/>
    <mergeCell ref="B10:C10"/>
  </mergeCells>
  <conditionalFormatting sqref="G17:G20">
    <cfRule type="dataBar" priority="10">
      <dataBar>
        <cfvo type="min"/>
        <cfvo type="max"/>
        <color theme="0" tint="-0.14999847407452621"/>
      </dataBar>
      <extLst>
        <ext xmlns:x14="http://schemas.microsoft.com/office/spreadsheetml/2009/9/main" uri="{B025F937-C7B1-47D3-B67F-A62EFF666E3E}">
          <x14:id>{6EE943D5-1597-45BE-B780-1C9F0AB33107}</x14:id>
        </ext>
      </extLst>
    </cfRule>
  </conditionalFormatting>
  <conditionalFormatting sqref="H6">
    <cfRule type="expression" dxfId="82" priority="2">
      <formula>NegautiPrApieDal&gt;0</formula>
    </cfRule>
  </conditionalFormatting>
  <printOptions horizontalCentered="1"/>
  <pageMargins left="0.25" right="0.25" top="0.75" bottom="0.75" header="0.3" footer="0.3"/>
  <pageSetup scale="59" fitToHeight="0"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6EE943D5-1597-45BE-B780-1C9F0AB33107}">
            <x14:dataBar minLength="0" maxLength="100" gradient="0">
              <x14:cfvo type="autoMin"/>
              <x14:cfvo type="autoMax"/>
              <x14:negativeFillColor rgb="FFFF0000"/>
              <x14:axisColor auto="1"/>
            </x14:dataBar>
          </x14:cfRule>
          <xm:sqref>G17:G20</xm:sqref>
        </x14:conditionalFormatting>
        <x14:conditionalFormatting xmlns:xm="http://schemas.microsoft.com/office/excel/2006/main">
          <x14:cfRule type="iconSet" priority="9" id="{B163CBFA-223E-4B1D-B44B-EC7E270C65BD}">
            <x14:iconSet iconSet="3Triangles" custom="1">
              <x14:cfvo type="percent">
                <xm:f>0</xm:f>
              </x14:cfvo>
              <x14:cfvo type="num">
                <xm:f>0</xm:f>
              </x14:cfvo>
              <x14:cfvo type="num">
                <xm:f>25</xm:f>
              </x14:cfvo>
              <x14:cfIcon iconSet="3ArrowsGray" iconId="0"/>
              <x14:cfIcon iconSet="NoIcons" iconId="0"/>
              <x14:cfIcon iconSet="3ArrowsGray" iconId="2"/>
            </x14:iconSet>
          </x14:cfRule>
          <xm:sqref>H17:H20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A1:M22"/>
  <sheetViews>
    <sheetView showGridLines="0" zoomScaleNormal="100" workbookViewId="0"/>
  </sheetViews>
  <sheetFormatPr defaultRowHeight="18" customHeight="1" x14ac:dyDescent="0.25"/>
  <cols>
    <col min="1" max="1" width="3.75" customWidth="1"/>
    <col min="2" max="2" width="22.5" customWidth="1"/>
    <col min="3" max="3" width="26.25" customWidth="1"/>
    <col min="4" max="4" width="18.75" customWidth="1"/>
    <col min="5" max="5" width="12" bestFit="1" customWidth="1"/>
    <col min="6" max="6" width="19.375" bestFit="1" customWidth="1"/>
    <col min="7" max="7" width="13.75" customWidth="1"/>
    <col min="8" max="8" width="19" bestFit="1" customWidth="1"/>
    <col min="9" max="9" width="15.625" customWidth="1"/>
    <col min="10" max="10" width="13.125" customWidth="1"/>
    <col min="11" max="11" width="11.625" customWidth="1"/>
    <col min="12" max="12" width="13.25" customWidth="1"/>
    <col min="13" max="13" width="3.75" customWidth="1"/>
    <col min="14" max="14" width="0.75" customWidth="1"/>
  </cols>
  <sheetData>
    <row r="1" spans="1:13" ht="33" customHeight="1" x14ac:dyDescent="0.25"/>
    <row r="2" spans="1:13" ht="6" customHeight="1" x14ac:dyDescent="0.25">
      <c r="A2" s="52"/>
      <c r="B2" s="52"/>
      <c r="C2" s="52"/>
      <c r="D2" s="52"/>
      <c r="E2" s="52"/>
      <c r="F2" s="52"/>
      <c r="G2" s="52"/>
      <c r="H2" s="52"/>
      <c r="I2" s="52"/>
      <c r="J2" s="52"/>
      <c r="K2" s="52"/>
      <c r="L2" s="52"/>
      <c r="M2" s="52"/>
    </row>
    <row r="3" spans="1:13" ht="53.25" customHeight="1" x14ac:dyDescent="0.25">
      <c r="A3" s="48"/>
      <c r="B3" s="51" t="s">
        <v>193</v>
      </c>
      <c r="C3" s="48"/>
      <c r="D3" s="49"/>
      <c r="E3" s="48"/>
      <c r="F3" s="48"/>
      <c r="G3" s="48"/>
      <c r="H3" s="48"/>
      <c r="I3" s="48"/>
      <c r="J3" s="48"/>
      <c r="K3" s="48"/>
      <c r="L3" s="48"/>
      <c r="M3" s="48"/>
    </row>
    <row r="4" spans="1:13" s="24" customFormat="1" ht="14.25" customHeight="1" x14ac:dyDescent="0.25">
      <c r="A4" s="60"/>
      <c r="B4" s="61"/>
      <c r="C4" s="60"/>
      <c r="D4" s="62"/>
      <c r="E4" s="60"/>
      <c r="F4" s="60"/>
      <c r="G4" s="60"/>
      <c r="H4" s="60"/>
      <c r="I4" s="60"/>
      <c r="J4" s="60"/>
      <c r="K4" s="60"/>
      <c r="L4" s="60"/>
      <c r="M4" s="60"/>
    </row>
    <row r="5" spans="1:13" ht="21" customHeight="1" x14ac:dyDescent="0.25"/>
    <row r="6" spans="1:13" ht="12" customHeight="1" x14ac:dyDescent="0.25"/>
    <row r="7" spans="1:13" ht="18" customHeight="1" x14ac:dyDescent="0.25">
      <c r="B7" s="22" t="s">
        <v>196</v>
      </c>
      <c r="C7" s="22" t="s">
        <v>197</v>
      </c>
      <c r="D7" s="22" t="s">
        <v>198</v>
      </c>
      <c r="E7" s="22" t="s">
        <v>199</v>
      </c>
      <c r="F7" s="22" t="s">
        <v>200</v>
      </c>
      <c r="G7" s="22" t="s">
        <v>201</v>
      </c>
      <c r="H7" s="22" t="s">
        <v>202</v>
      </c>
      <c r="I7" s="19" t="s">
        <v>203</v>
      </c>
      <c r="J7" s="19" t="s">
        <v>204</v>
      </c>
      <c r="K7" s="19" t="s">
        <v>205</v>
      </c>
      <c r="L7" s="19" t="s">
        <v>206</v>
      </c>
    </row>
    <row r="8" spans="1:13" s="24" customFormat="1" ht="18" customHeight="1" x14ac:dyDescent="0.25">
      <c r="B8" s="22" t="s">
        <v>36</v>
      </c>
      <c r="C8" s="22" t="s">
        <v>58</v>
      </c>
      <c r="D8" s="22" t="s">
        <v>73</v>
      </c>
      <c r="E8" s="22" t="s">
        <v>88</v>
      </c>
      <c r="F8" s="22" t="s">
        <v>104</v>
      </c>
      <c r="G8" s="43" t="s">
        <v>105</v>
      </c>
      <c r="H8" s="22" t="s">
        <v>103</v>
      </c>
      <c r="I8" s="19" t="s">
        <v>5</v>
      </c>
      <c r="J8" s="19">
        <v>2</v>
      </c>
      <c r="K8" s="19">
        <v>2</v>
      </c>
      <c r="L8" s="19">
        <f>SUM(SvečiųStalas[[#This Row],[VAIKAI]:[SUAUGUSIEJI]])</f>
        <v>4</v>
      </c>
    </row>
    <row r="9" spans="1:13" s="24" customFormat="1" ht="18" customHeight="1" x14ac:dyDescent="0.25">
      <c r="B9" s="22" t="s">
        <v>37</v>
      </c>
      <c r="C9" s="22" t="s">
        <v>59</v>
      </c>
      <c r="D9" s="22" t="s">
        <v>74</v>
      </c>
      <c r="E9" s="22" t="s">
        <v>89</v>
      </c>
      <c r="F9" s="22" t="s">
        <v>106</v>
      </c>
      <c r="G9" s="43" t="s">
        <v>134</v>
      </c>
      <c r="H9" s="22" t="s">
        <v>120</v>
      </c>
      <c r="I9" s="19" t="s">
        <v>4</v>
      </c>
      <c r="J9" s="19">
        <v>1</v>
      </c>
      <c r="K9" s="19">
        <v>1</v>
      </c>
      <c r="L9" s="19">
        <f>SUM(SvečiųStalas[[#This Row],[VAIKAI]:[SUAUGUSIEJI]])</f>
        <v>2</v>
      </c>
    </row>
    <row r="10" spans="1:13" s="24" customFormat="1" ht="18" customHeight="1" x14ac:dyDescent="0.25">
      <c r="B10" s="22" t="s">
        <v>38</v>
      </c>
      <c r="C10" s="22" t="s">
        <v>60</v>
      </c>
      <c r="D10" s="22" t="s">
        <v>75</v>
      </c>
      <c r="E10" s="22" t="s">
        <v>90</v>
      </c>
      <c r="F10" s="22" t="s">
        <v>107</v>
      </c>
      <c r="G10" s="43" t="s">
        <v>135</v>
      </c>
      <c r="H10" s="22" t="s">
        <v>121</v>
      </c>
      <c r="I10" s="19" t="s">
        <v>4</v>
      </c>
      <c r="J10" s="19">
        <v>3</v>
      </c>
      <c r="K10" s="19">
        <v>3</v>
      </c>
      <c r="L10" s="19">
        <f>SUM(SvečiųStalas[[#This Row],[VAIKAI]:[SUAUGUSIEJI]])</f>
        <v>6</v>
      </c>
    </row>
    <row r="11" spans="1:13" s="24" customFormat="1" ht="18" customHeight="1" x14ac:dyDescent="0.25">
      <c r="B11" s="22" t="s">
        <v>39</v>
      </c>
      <c r="C11" s="22" t="s">
        <v>61</v>
      </c>
      <c r="D11" s="22" t="s">
        <v>76</v>
      </c>
      <c r="E11" s="22" t="s">
        <v>91</v>
      </c>
      <c r="F11" s="22" t="s">
        <v>108</v>
      </c>
      <c r="G11" s="43" t="s">
        <v>136</v>
      </c>
      <c r="H11" s="22" t="s">
        <v>122</v>
      </c>
      <c r="I11" s="19"/>
      <c r="J11" s="19"/>
      <c r="K11" s="19">
        <v>2</v>
      </c>
      <c r="L11" s="27">
        <f>SUM(SvečiųStalas[[#This Row],[VAIKAI]:[SUAUGUSIEJI]])</f>
        <v>2</v>
      </c>
    </row>
    <row r="12" spans="1:13" s="24" customFormat="1" ht="18" customHeight="1" x14ac:dyDescent="0.25">
      <c r="B12" s="22" t="s">
        <v>40</v>
      </c>
      <c r="C12" s="22" t="s">
        <v>62</v>
      </c>
      <c r="D12" s="22" t="s">
        <v>77</v>
      </c>
      <c r="E12" s="22" t="s">
        <v>92</v>
      </c>
      <c r="F12" s="22" t="s">
        <v>109</v>
      </c>
      <c r="G12" s="43" t="s">
        <v>137</v>
      </c>
      <c r="H12" s="22" t="s">
        <v>123</v>
      </c>
      <c r="I12" s="19" t="s">
        <v>4</v>
      </c>
      <c r="J12" s="19">
        <v>4</v>
      </c>
      <c r="K12" s="19">
        <v>3</v>
      </c>
      <c r="L12" s="27">
        <f>SUM(SvečiųStalas[[#This Row],[VAIKAI]:[SUAUGUSIEJI]])</f>
        <v>7</v>
      </c>
    </row>
    <row r="13" spans="1:13" s="24" customFormat="1" ht="18" customHeight="1" x14ac:dyDescent="0.25">
      <c r="B13" s="22" t="s">
        <v>41</v>
      </c>
      <c r="C13" s="22" t="s">
        <v>63</v>
      </c>
      <c r="D13" s="22" t="s">
        <v>78</v>
      </c>
      <c r="E13" s="22" t="s">
        <v>93</v>
      </c>
      <c r="F13" s="22" t="s">
        <v>110</v>
      </c>
      <c r="G13" s="43" t="s">
        <v>138</v>
      </c>
      <c r="H13" s="22" t="s">
        <v>124</v>
      </c>
      <c r="I13" s="19" t="s">
        <v>4</v>
      </c>
      <c r="J13" s="19">
        <v>2</v>
      </c>
      <c r="K13" s="19">
        <v>2</v>
      </c>
      <c r="L13" s="27">
        <f>SUM(SvečiųStalas[[#This Row],[VAIKAI]:[SUAUGUSIEJI]])</f>
        <v>4</v>
      </c>
    </row>
    <row r="14" spans="1:13" s="24" customFormat="1" ht="18" customHeight="1" x14ac:dyDescent="0.25">
      <c r="B14" s="22" t="s">
        <v>42</v>
      </c>
      <c r="C14" s="22" t="s">
        <v>64</v>
      </c>
      <c r="D14" s="22" t="s">
        <v>79</v>
      </c>
      <c r="E14" s="22" t="s">
        <v>94</v>
      </c>
      <c r="F14" s="22" t="s">
        <v>111</v>
      </c>
      <c r="G14" s="43" t="s">
        <v>139</v>
      </c>
      <c r="H14" s="22" t="s">
        <v>125</v>
      </c>
      <c r="I14" s="19" t="s">
        <v>4</v>
      </c>
      <c r="J14" s="19">
        <v>1</v>
      </c>
      <c r="K14" s="19">
        <v>4</v>
      </c>
      <c r="L14" s="27">
        <f>SUM(SvečiųStalas[[#This Row],[VAIKAI]:[SUAUGUSIEJI]])</f>
        <v>5</v>
      </c>
    </row>
    <row r="15" spans="1:13" s="24" customFormat="1" ht="18" customHeight="1" x14ac:dyDescent="0.25">
      <c r="B15" s="22" t="s">
        <v>43</v>
      </c>
      <c r="C15" s="22" t="s">
        <v>65</v>
      </c>
      <c r="D15" s="22" t="s">
        <v>80</v>
      </c>
      <c r="E15" s="22" t="s">
        <v>95</v>
      </c>
      <c r="F15" s="22" t="s">
        <v>112</v>
      </c>
      <c r="G15" s="43" t="s">
        <v>140</v>
      </c>
      <c r="H15" s="22" t="s">
        <v>126</v>
      </c>
      <c r="I15" s="19" t="s">
        <v>5</v>
      </c>
      <c r="J15" s="19">
        <v>5</v>
      </c>
      <c r="K15" s="19">
        <v>3</v>
      </c>
      <c r="L15" s="27">
        <f>SUM(SvečiųStalas[[#This Row],[VAIKAI]:[SUAUGUSIEJI]])</f>
        <v>8</v>
      </c>
    </row>
    <row r="16" spans="1:13" s="24" customFormat="1" ht="18" customHeight="1" x14ac:dyDescent="0.25">
      <c r="B16" s="22" t="s">
        <v>44</v>
      </c>
      <c r="C16" s="22" t="s">
        <v>66</v>
      </c>
      <c r="D16" s="22" t="s">
        <v>81</v>
      </c>
      <c r="E16" s="22" t="s">
        <v>96</v>
      </c>
      <c r="F16" s="22" t="s">
        <v>113</v>
      </c>
      <c r="G16" s="43" t="s">
        <v>141</v>
      </c>
      <c r="H16" s="22" t="s">
        <v>127</v>
      </c>
      <c r="I16" s="19" t="s">
        <v>4</v>
      </c>
      <c r="J16" s="19">
        <v>3</v>
      </c>
      <c r="K16" s="19">
        <v>2</v>
      </c>
      <c r="L16" s="27">
        <f>SUM(SvečiųStalas[[#This Row],[VAIKAI]:[SUAUGUSIEJI]])</f>
        <v>5</v>
      </c>
    </row>
    <row r="17" spans="2:12" s="24" customFormat="1" ht="18" customHeight="1" x14ac:dyDescent="0.25">
      <c r="B17" s="22" t="s">
        <v>45</v>
      </c>
      <c r="C17" s="22" t="s">
        <v>67</v>
      </c>
      <c r="D17" s="22" t="s">
        <v>82</v>
      </c>
      <c r="E17" s="22" t="s">
        <v>97</v>
      </c>
      <c r="F17" s="22" t="s">
        <v>114</v>
      </c>
      <c r="G17" s="43" t="s">
        <v>142</v>
      </c>
      <c r="H17" s="22" t="s">
        <v>128</v>
      </c>
      <c r="I17" s="19" t="s">
        <v>4</v>
      </c>
      <c r="J17" s="19"/>
      <c r="K17" s="19">
        <v>4</v>
      </c>
      <c r="L17" s="27">
        <f>SUM(SvečiųStalas[[#This Row],[VAIKAI]:[SUAUGUSIEJI]])</f>
        <v>4</v>
      </c>
    </row>
    <row r="18" spans="2:12" s="24" customFormat="1" ht="18" customHeight="1" x14ac:dyDescent="0.25">
      <c r="B18" s="22" t="s">
        <v>46</v>
      </c>
      <c r="C18" s="22" t="s">
        <v>68</v>
      </c>
      <c r="D18" s="22" t="s">
        <v>83</v>
      </c>
      <c r="E18" s="22" t="s">
        <v>98</v>
      </c>
      <c r="F18" s="22" t="s">
        <v>115</v>
      </c>
      <c r="G18" s="43" t="s">
        <v>143</v>
      </c>
      <c r="H18" s="22" t="s">
        <v>129</v>
      </c>
      <c r="I18" s="19" t="s">
        <v>4</v>
      </c>
      <c r="J18" s="19">
        <v>3</v>
      </c>
      <c r="K18" s="19">
        <v>5</v>
      </c>
      <c r="L18" s="27">
        <f>SUM(SvečiųStalas[[#This Row],[VAIKAI]:[SUAUGUSIEJI]])</f>
        <v>8</v>
      </c>
    </row>
    <row r="19" spans="2:12" s="24" customFormat="1" ht="18" customHeight="1" x14ac:dyDescent="0.25">
      <c r="B19" s="22" t="s">
        <v>47</v>
      </c>
      <c r="C19" s="22" t="s">
        <v>69</v>
      </c>
      <c r="D19" s="22" t="s">
        <v>84</v>
      </c>
      <c r="E19" s="22" t="s">
        <v>99</v>
      </c>
      <c r="F19" s="22" t="s">
        <v>116</v>
      </c>
      <c r="G19" s="43" t="s">
        <v>144</v>
      </c>
      <c r="H19" s="22" t="s">
        <v>130</v>
      </c>
      <c r="I19" s="19" t="s">
        <v>5</v>
      </c>
      <c r="J19" s="19">
        <v>2</v>
      </c>
      <c r="K19" s="19">
        <v>3</v>
      </c>
      <c r="L19" s="27">
        <f>SUM(SvečiųStalas[[#This Row],[VAIKAI]:[SUAUGUSIEJI]])</f>
        <v>5</v>
      </c>
    </row>
    <row r="20" spans="2:12" s="24" customFormat="1" ht="18" customHeight="1" x14ac:dyDescent="0.25">
      <c r="B20" s="22" t="s">
        <v>48</v>
      </c>
      <c r="C20" s="22" t="s">
        <v>70</v>
      </c>
      <c r="D20" s="22" t="s">
        <v>85</v>
      </c>
      <c r="E20" s="22" t="s">
        <v>100</v>
      </c>
      <c r="F20" s="22" t="s">
        <v>117</v>
      </c>
      <c r="G20" s="43" t="s">
        <v>145</v>
      </c>
      <c r="H20" s="22" t="s">
        <v>131</v>
      </c>
      <c r="I20" s="19" t="s">
        <v>4</v>
      </c>
      <c r="J20" s="19">
        <v>3</v>
      </c>
      <c r="K20" s="19">
        <v>2</v>
      </c>
      <c r="L20" s="27">
        <f>SUM(SvečiųStalas[[#This Row],[VAIKAI]:[SUAUGUSIEJI]])</f>
        <v>5</v>
      </c>
    </row>
    <row r="21" spans="2:12" s="24" customFormat="1" ht="18" customHeight="1" x14ac:dyDescent="0.25">
      <c r="B21" s="22" t="s">
        <v>49</v>
      </c>
      <c r="C21" s="22" t="s">
        <v>71</v>
      </c>
      <c r="D21" s="22" t="s">
        <v>86</v>
      </c>
      <c r="E21" s="22" t="s">
        <v>101</v>
      </c>
      <c r="F21" s="22" t="s">
        <v>118</v>
      </c>
      <c r="G21" s="43" t="s">
        <v>146</v>
      </c>
      <c r="H21" s="22" t="s">
        <v>132</v>
      </c>
      <c r="I21" s="19" t="s">
        <v>5</v>
      </c>
      <c r="J21" s="19"/>
      <c r="K21" s="19">
        <v>1</v>
      </c>
      <c r="L21" s="27">
        <f>SUM(SvečiųStalas[[#This Row],[VAIKAI]:[SUAUGUSIEJI]])</f>
        <v>1</v>
      </c>
    </row>
    <row r="22" spans="2:12" s="24" customFormat="1" ht="18" customHeight="1" x14ac:dyDescent="0.25">
      <c r="B22" s="22" t="s">
        <v>50</v>
      </c>
      <c r="C22" s="22" t="s">
        <v>72</v>
      </c>
      <c r="D22" s="22" t="s">
        <v>87</v>
      </c>
      <c r="E22" s="22" t="s">
        <v>102</v>
      </c>
      <c r="F22" s="22" t="s">
        <v>119</v>
      </c>
      <c r="G22" s="43" t="s">
        <v>147</v>
      </c>
      <c r="H22" s="22" t="s">
        <v>133</v>
      </c>
      <c r="I22" s="19"/>
      <c r="J22" s="19"/>
      <c r="K22" s="19">
        <v>2</v>
      </c>
      <c r="L22" s="27">
        <f>SUM(SvečiųStalas[[#This Row],[VAIKAI]:[SUAUGUSIEJI]])</f>
        <v>2</v>
      </c>
    </row>
  </sheetData>
  <dataValidations count="1">
    <dataValidation type="list" allowBlank="1" sqref="I8:I22">
      <formula1>"Taip,Ne"</formula1>
    </dataValidation>
  </dataValidations>
  <printOptions horizontalCentered="1"/>
  <pageMargins left="0.25" right="0.25" top="0.75" bottom="0.75" header="0.3" footer="0.3"/>
  <pageSetup scale="68"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K25"/>
  <sheetViews>
    <sheetView showGridLines="0" zoomScaleNormal="100" workbookViewId="0"/>
  </sheetViews>
  <sheetFormatPr defaultRowHeight="18" customHeight="1" x14ac:dyDescent="0.25"/>
  <cols>
    <col min="1" max="1" width="3.75" customWidth="1"/>
    <col min="2" max="2" width="30.125" customWidth="1"/>
    <col min="3" max="3" width="12.5" customWidth="1"/>
    <col min="4" max="4" width="17.125" customWidth="1"/>
    <col min="5" max="5" width="18.375" customWidth="1"/>
    <col min="6" max="6" width="12.375" customWidth="1"/>
    <col min="7" max="7" width="12.125" customWidth="1"/>
    <col min="8" max="8" width="17" customWidth="1"/>
    <col min="9" max="9" width="18.25" customWidth="1"/>
    <col min="10" max="10" width="56.875" customWidth="1"/>
    <col min="11" max="11" width="3.75" customWidth="1"/>
    <col min="12" max="12" width="0.75" customWidth="1"/>
  </cols>
  <sheetData>
    <row r="1" spans="1:11" ht="33" customHeight="1" x14ac:dyDescent="0.25"/>
    <row r="2" spans="1:11" ht="6" customHeight="1" x14ac:dyDescent="0.25">
      <c r="A2" s="52"/>
      <c r="B2" s="52"/>
      <c r="C2" s="52"/>
      <c r="D2" s="52"/>
      <c r="E2" s="52"/>
      <c r="F2" s="52"/>
      <c r="G2" s="52"/>
      <c r="H2" s="52"/>
      <c r="I2" s="52"/>
      <c r="J2" s="52"/>
      <c r="K2" s="52"/>
    </row>
    <row r="3" spans="1:11" ht="53.25" customHeight="1" x14ac:dyDescent="0.25">
      <c r="A3" s="48"/>
      <c r="B3" s="51" t="s">
        <v>194</v>
      </c>
      <c r="C3" s="48"/>
      <c r="D3" s="48"/>
      <c r="E3" s="48"/>
      <c r="F3" s="48"/>
      <c r="G3" s="48"/>
      <c r="H3" s="48"/>
      <c r="I3" s="48"/>
      <c r="J3" s="48"/>
      <c r="K3" s="48"/>
    </row>
    <row r="4" spans="1:11" ht="14.25" customHeight="1" x14ac:dyDescent="0.25">
      <c r="A4" s="52"/>
      <c r="B4" s="52"/>
      <c r="C4" s="52"/>
      <c r="D4" s="52"/>
      <c r="E4" s="52"/>
      <c r="F4" s="52"/>
      <c r="G4" s="52"/>
      <c r="H4" s="52"/>
      <c r="I4" s="52"/>
      <c r="J4" s="52"/>
      <c r="K4" s="52"/>
    </row>
    <row r="5" spans="1:11" ht="33" customHeight="1" x14ac:dyDescent="0.2">
      <c r="B5" s="25" t="s">
        <v>158</v>
      </c>
    </row>
    <row r="6" spans="1:11" s="9" customFormat="1" ht="31.5" customHeight="1" x14ac:dyDescent="0.25">
      <c r="B6" s="18" t="s">
        <v>207</v>
      </c>
      <c r="C6" s="16" t="s">
        <v>189</v>
      </c>
      <c r="D6" s="16" t="s">
        <v>208</v>
      </c>
      <c r="E6" s="16" t="s">
        <v>209</v>
      </c>
      <c r="F6" s="16" t="s">
        <v>210</v>
      </c>
      <c r="G6" s="16" t="s">
        <v>211</v>
      </c>
      <c r="H6" s="16" t="s">
        <v>212</v>
      </c>
      <c r="I6" s="16" t="s">
        <v>213</v>
      </c>
      <c r="J6" s="18" t="s">
        <v>214</v>
      </c>
    </row>
    <row r="7" spans="1:11" ht="18" customHeight="1" x14ac:dyDescent="0.25">
      <c r="B7" s="22" t="s">
        <v>156</v>
      </c>
      <c r="C7" s="68">
        <v>15</v>
      </c>
      <c r="D7" s="19">
        <v>0.5</v>
      </c>
      <c r="E7" s="19">
        <v>2</v>
      </c>
      <c r="F7" s="27">
        <f>(MaistoStalas[[#This Row],[PORCIJA VIENAM VAIKUI]]*IšVisoVaikų)+(MaistoStalas[[#This Row],[PORCIJA VIENAM SUAUGUSIAJAM]]*IšVisoSuaug)</f>
        <v>62</v>
      </c>
      <c r="G7" s="68">
        <f>IFERROR(MaistoStalas[[#This Row],[BENDROSIOS IŠLAIDOS]]/MaistoStalas[[#This Row],[IŠ VISO PORCIJŲ]],"")</f>
        <v>0.24193548387096775</v>
      </c>
      <c r="H7" s="68">
        <f>IFERROR(MaistoStalas[[#This Row],[PORCIJOS KAINA]]*MaistoStalas[[#This Row],[PORCIJA VIENAM VAIKUI]],"")</f>
        <v>0.12096774193548387</v>
      </c>
      <c r="I7" s="68">
        <f>IFERROR(MaistoStalas[[#This Row],[PORCIJOS KAINA]]*MaistoStalas[[#This Row],[PORCIJA VIENAM SUAUGUSIAJAM]],"")</f>
        <v>0.4838709677419355</v>
      </c>
      <c r="J7" s="18" t="s">
        <v>28</v>
      </c>
    </row>
    <row r="8" spans="1:11" ht="18" customHeight="1" x14ac:dyDescent="0.25">
      <c r="B8" s="22" t="s">
        <v>29</v>
      </c>
      <c r="C8" s="68">
        <v>15</v>
      </c>
      <c r="D8" s="19">
        <v>2</v>
      </c>
      <c r="E8" s="19">
        <v>0</v>
      </c>
      <c r="F8" s="27">
        <f>(MaistoStalas[[#This Row],[PORCIJA VIENAM VAIKUI]]*IšVisoVaikų)+(MaistoStalas[[#This Row],[PORCIJA VIENAM SUAUGUSIAJAM]]*IšVisoSuaug)</f>
        <v>40</v>
      </c>
      <c r="G8" s="68">
        <f>IFERROR(MaistoStalas[[#This Row],[BENDROSIOS IŠLAIDOS]]/MaistoStalas[[#This Row],[IŠ VISO PORCIJŲ]],"")</f>
        <v>0.375</v>
      </c>
      <c r="H8" s="68">
        <f>IFERROR(MaistoStalas[[#This Row],[PORCIJOS KAINA]]*MaistoStalas[[#This Row],[PORCIJA VIENAM VAIKUI]],"")</f>
        <v>0.75</v>
      </c>
      <c r="I8" s="68">
        <f>IFERROR(MaistoStalas[[#This Row],[PORCIJOS KAINA]]*MaistoStalas[[#This Row],[PORCIJA VIENAM SUAUGUSIAJAM]],"")</f>
        <v>0</v>
      </c>
      <c r="J8" s="18" t="s">
        <v>173</v>
      </c>
    </row>
    <row r="9" spans="1:11" ht="18" customHeight="1" x14ac:dyDescent="0.25">
      <c r="B9" s="22" t="s">
        <v>27</v>
      </c>
      <c r="C9" s="68">
        <v>50</v>
      </c>
      <c r="D9" s="19">
        <v>0</v>
      </c>
      <c r="E9" s="19">
        <v>2</v>
      </c>
      <c r="F9" s="27">
        <f>(MaistoStalas[[#This Row],[PORCIJA VIENAM VAIKUI]]*IšVisoVaikų)+(MaistoStalas[[#This Row],[PORCIJA VIENAM SUAUGUSIAJAM]]*IšVisoSuaug)</f>
        <v>52</v>
      </c>
      <c r="G9" s="68">
        <f>IFERROR(MaistoStalas[[#This Row],[BENDROSIOS IŠLAIDOS]]/MaistoStalas[[#This Row],[IŠ VISO PORCIJŲ]],"")</f>
        <v>0.96153846153846156</v>
      </c>
      <c r="H9" s="68">
        <f>IFERROR(MaistoStalas[[#This Row],[PORCIJOS KAINA]]*MaistoStalas[[#This Row],[PORCIJA VIENAM VAIKUI]],"")</f>
        <v>0</v>
      </c>
      <c r="I9" s="68">
        <f>IFERROR(MaistoStalas[[#This Row],[PORCIJOS KAINA]]*MaistoStalas[[#This Row],[PORCIJA VIENAM SUAUGUSIAJAM]],"")</f>
        <v>1.9230769230769231</v>
      </c>
      <c r="J9" s="18"/>
    </row>
    <row r="10" spans="1:11" ht="18" customHeight="1" x14ac:dyDescent="0.25">
      <c r="B10" s="22" t="s">
        <v>35</v>
      </c>
      <c r="C10" s="68">
        <v>75</v>
      </c>
      <c r="D10" s="19">
        <v>1</v>
      </c>
      <c r="E10" s="19">
        <v>1</v>
      </c>
      <c r="F10" s="27">
        <f>(MaistoStalas[[#This Row],[PORCIJA VIENAM VAIKUI]]*IšVisoVaikų)+(MaistoStalas[[#This Row],[PORCIJA VIENAM SUAUGUSIAJAM]]*IšVisoSuaug)</f>
        <v>46</v>
      </c>
      <c r="G10" s="68">
        <f>IFERROR(MaistoStalas[[#This Row],[BENDROSIOS IŠLAIDOS]]/MaistoStalas[[#This Row],[IŠ VISO PORCIJŲ]],"")</f>
        <v>1.6304347826086956</v>
      </c>
      <c r="H10" s="68">
        <f>IFERROR(MaistoStalas[[#This Row],[PORCIJOS KAINA]]*MaistoStalas[[#This Row],[PORCIJA VIENAM VAIKUI]],"")</f>
        <v>1.6304347826086956</v>
      </c>
      <c r="I10" s="68">
        <f>IFERROR(MaistoStalas[[#This Row],[PORCIJOS KAINA]]*MaistoStalas[[#This Row],[PORCIJA VIENAM SUAUGUSIAJAM]],"")</f>
        <v>1.6304347826086956</v>
      </c>
      <c r="J10" s="18" t="s">
        <v>150</v>
      </c>
    </row>
    <row r="11" spans="1:11" ht="18" customHeight="1" x14ac:dyDescent="0.25">
      <c r="B11" s="22" t="s">
        <v>54</v>
      </c>
      <c r="C11" s="68">
        <v>20</v>
      </c>
      <c r="D11" s="19">
        <v>1</v>
      </c>
      <c r="E11" s="19">
        <v>1.5</v>
      </c>
      <c r="F11" s="27">
        <f>(MaistoStalas[[#This Row],[PORCIJA VIENAM VAIKUI]]*IšVisoVaikų)+(MaistoStalas[[#This Row],[PORCIJA VIENAM SUAUGUSIAJAM]]*IšVisoSuaug)</f>
        <v>59</v>
      </c>
      <c r="G11" s="68">
        <f>IFERROR(MaistoStalas[[#This Row],[BENDROSIOS IŠLAIDOS]]/MaistoStalas[[#This Row],[IŠ VISO PORCIJŲ]],"")</f>
        <v>0.33898305084745761</v>
      </c>
      <c r="H11" s="68">
        <f>IFERROR(MaistoStalas[[#This Row],[PORCIJOS KAINA]]*MaistoStalas[[#This Row],[PORCIJA VIENAM VAIKUI]],"")</f>
        <v>0.33898305084745761</v>
      </c>
      <c r="I11" s="68">
        <f>IFERROR(MaistoStalas[[#This Row],[PORCIJOS KAINA]]*MaistoStalas[[#This Row],[PORCIJA VIENAM SUAUGUSIAJAM]],"")</f>
        <v>0.50847457627118642</v>
      </c>
      <c r="J11" s="18"/>
    </row>
    <row r="12" spans="1:11" ht="18" customHeight="1" x14ac:dyDescent="0.25">
      <c r="B12" s="22" t="s">
        <v>3</v>
      </c>
      <c r="C12" s="68">
        <v>15</v>
      </c>
      <c r="D12" s="19">
        <v>1</v>
      </c>
      <c r="E12" s="19">
        <v>0</v>
      </c>
      <c r="F12" s="27">
        <f>(MaistoStalas[[#This Row],[PORCIJA VIENAM VAIKUI]]*IšVisoVaikų)+(MaistoStalas[[#This Row],[PORCIJA VIENAM SUAUGUSIAJAM]]*IšVisoSuaug)</f>
        <v>20</v>
      </c>
      <c r="G12" s="68">
        <f>IFERROR(MaistoStalas[[#This Row],[BENDROSIOS IŠLAIDOS]]/MaistoStalas[[#This Row],[IŠ VISO PORCIJŲ]],"")</f>
        <v>0.75</v>
      </c>
      <c r="H12" s="68">
        <f>IFERROR(MaistoStalas[[#This Row],[PORCIJOS KAINA]]*MaistoStalas[[#This Row],[PORCIJA VIENAM VAIKUI]],"")</f>
        <v>0.75</v>
      </c>
      <c r="I12" s="68">
        <f>IFERROR(MaistoStalas[[#This Row],[PORCIJOS KAINA]]*MaistoStalas[[#This Row],[PORCIJA VIENAM SUAUGUSIAJAM]],"")</f>
        <v>0</v>
      </c>
      <c r="J12" s="18" t="s">
        <v>174</v>
      </c>
    </row>
    <row r="13" spans="1:11" ht="18" customHeight="1" x14ac:dyDescent="0.25">
      <c r="B13" s="22" t="s">
        <v>6</v>
      </c>
      <c r="C13" s="68">
        <v>32</v>
      </c>
      <c r="D13" s="19">
        <v>1</v>
      </c>
      <c r="E13" s="19">
        <v>2</v>
      </c>
      <c r="F13" s="27">
        <f>(MaistoStalas[[#This Row],[PORCIJA VIENAM VAIKUI]]*IšVisoVaikų)+(MaistoStalas[[#This Row],[PORCIJA VIENAM SUAUGUSIAJAM]]*IšVisoSuaug)</f>
        <v>72</v>
      </c>
      <c r="G13" s="68">
        <f>IFERROR(MaistoStalas[[#This Row],[BENDROSIOS IŠLAIDOS]]/MaistoStalas[[#This Row],[IŠ VISO PORCIJŲ]],"")</f>
        <v>0.44444444444444442</v>
      </c>
      <c r="H13" s="68">
        <f>IFERROR(MaistoStalas[[#This Row],[PORCIJOS KAINA]]*MaistoStalas[[#This Row],[PORCIJA VIENAM VAIKUI]],"")</f>
        <v>0.44444444444444442</v>
      </c>
      <c r="I13" s="68">
        <f>IFERROR(MaistoStalas[[#This Row],[PORCIJOS KAINA]]*MaistoStalas[[#This Row],[PORCIJA VIENAM SUAUGUSIAJAM]],"")</f>
        <v>0.88888888888888884</v>
      </c>
      <c r="J13" s="18" t="s">
        <v>13</v>
      </c>
    </row>
    <row r="14" spans="1:11" ht="18" customHeight="1" x14ac:dyDescent="0.25">
      <c r="B14" s="22" t="s">
        <v>12</v>
      </c>
      <c r="C14" s="68">
        <v>22</v>
      </c>
      <c r="D14" s="19">
        <v>0</v>
      </c>
      <c r="E14" s="19">
        <v>3</v>
      </c>
      <c r="F14" s="27">
        <f>(MaistoStalas[[#This Row],[PORCIJA VIENAM VAIKUI]]*IšVisoVaikų)+(MaistoStalas[[#This Row],[PORCIJA VIENAM SUAUGUSIAJAM]]*IšVisoSuaug)</f>
        <v>78</v>
      </c>
      <c r="G14" s="68">
        <f>IFERROR(MaistoStalas[[#This Row],[BENDROSIOS IŠLAIDOS]]/MaistoStalas[[#This Row],[IŠ VISO PORCIJŲ]],"")</f>
        <v>0.28205128205128205</v>
      </c>
      <c r="H14" s="68">
        <f>IFERROR(MaistoStalas[[#This Row],[PORCIJOS KAINA]]*MaistoStalas[[#This Row],[PORCIJA VIENAM VAIKUI]],"")</f>
        <v>0</v>
      </c>
      <c r="I14" s="68">
        <f>IFERROR(MaistoStalas[[#This Row],[PORCIJOS KAINA]]*MaistoStalas[[#This Row],[PORCIJA VIENAM SUAUGUSIAJAM]],"")</f>
        <v>0.84615384615384615</v>
      </c>
      <c r="J14" s="18" t="s">
        <v>148</v>
      </c>
    </row>
    <row r="15" spans="1:11" ht="18" customHeight="1" x14ac:dyDescent="0.25">
      <c r="B15" s="22" t="s">
        <v>163</v>
      </c>
      <c r="C15" s="68">
        <v>50</v>
      </c>
      <c r="D15" s="19">
        <v>1</v>
      </c>
      <c r="E15" s="19">
        <v>2</v>
      </c>
      <c r="F15" s="27">
        <f>(MaistoStalas[[#This Row],[PORCIJA VIENAM VAIKUI]]*IšVisoVaikų)+(MaistoStalas[[#This Row],[PORCIJA VIENAM SUAUGUSIAJAM]]*IšVisoSuaug)</f>
        <v>72</v>
      </c>
      <c r="G15" s="68">
        <f>IFERROR(MaistoStalas[[#This Row],[BENDROSIOS IŠLAIDOS]]/MaistoStalas[[#This Row],[IŠ VISO PORCIJŲ]],"")</f>
        <v>0.69444444444444442</v>
      </c>
      <c r="H15" s="68">
        <f>IFERROR(MaistoStalas[[#This Row],[PORCIJOS KAINA]]*MaistoStalas[[#This Row],[PORCIJA VIENAM VAIKUI]],"")</f>
        <v>0.69444444444444442</v>
      </c>
      <c r="I15" s="68">
        <f>IFERROR(MaistoStalas[[#This Row],[PORCIJOS KAINA]]*MaistoStalas[[#This Row],[PORCIJA VIENAM SUAUGUSIAJAM]],"")</f>
        <v>1.3888888888888888</v>
      </c>
      <c r="J15" s="18"/>
    </row>
    <row r="16" spans="1:11" ht="18" customHeight="1" x14ac:dyDescent="0.25">
      <c r="B16" s="22" t="s">
        <v>164</v>
      </c>
      <c r="C16" s="68">
        <v>20</v>
      </c>
      <c r="D16" s="19">
        <v>1</v>
      </c>
      <c r="E16" s="19">
        <v>2</v>
      </c>
      <c r="F16" s="27">
        <f>(MaistoStalas[[#This Row],[PORCIJA VIENAM VAIKUI]]*IšVisoVaikų)+(MaistoStalas[[#This Row],[PORCIJA VIENAM SUAUGUSIAJAM]]*IšVisoSuaug)</f>
        <v>72</v>
      </c>
      <c r="G16" s="68">
        <f>IFERROR(MaistoStalas[[#This Row],[BENDROSIOS IŠLAIDOS]]/MaistoStalas[[#This Row],[IŠ VISO PORCIJŲ]],"")</f>
        <v>0.27777777777777779</v>
      </c>
      <c r="H16" s="68">
        <f>IFERROR(MaistoStalas[[#This Row],[PORCIJOS KAINA]]*MaistoStalas[[#This Row],[PORCIJA VIENAM VAIKUI]],"")</f>
        <v>0.27777777777777779</v>
      </c>
      <c r="I16" s="68">
        <f>IFERROR(MaistoStalas[[#This Row],[PORCIJOS KAINA]]*MaistoStalas[[#This Row],[PORCIJA VIENAM SUAUGUSIAJAM]],"")</f>
        <v>0.55555555555555558</v>
      </c>
      <c r="J16" s="18" t="s">
        <v>167</v>
      </c>
    </row>
    <row r="17" spans="2:10" ht="18" customHeight="1" x14ac:dyDescent="0.25">
      <c r="B17" s="22" t="s">
        <v>165</v>
      </c>
      <c r="C17" s="68">
        <v>10</v>
      </c>
      <c r="D17" s="19">
        <v>1</v>
      </c>
      <c r="E17" s="19">
        <v>2</v>
      </c>
      <c r="F17" s="27">
        <f>(MaistoStalas[[#This Row],[PORCIJA VIENAM VAIKUI]]*IšVisoVaikų)+(MaistoStalas[[#This Row],[PORCIJA VIENAM SUAUGUSIAJAM]]*IšVisoSuaug)</f>
        <v>72</v>
      </c>
      <c r="G17" s="68">
        <f>IFERROR(MaistoStalas[[#This Row],[BENDROSIOS IŠLAIDOS]]/MaistoStalas[[#This Row],[IŠ VISO PORCIJŲ]],"")</f>
        <v>0.1388888888888889</v>
      </c>
      <c r="H17" s="68">
        <f>IFERROR(MaistoStalas[[#This Row],[PORCIJOS KAINA]]*MaistoStalas[[#This Row],[PORCIJA VIENAM VAIKUI]],"")</f>
        <v>0.1388888888888889</v>
      </c>
      <c r="I17" s="68">
        <f>IFERROR(MaistoStalas[[#This Row],[PORCIJOS KAINA]]*MaistoStalas[[#This Row],[PORCIJA VIENAM SUAUGUSIAJAM]],"")</f>
        <v>0.27777777777777779</v>
      </c>
      <c r="J17" s="18" t="s">
        <v>169</v>
      </c>
    </row>
    <row r="18" spans="2:10" ht="18" customHeight="1" x14ac:dyDescent="0.25">
      <c r="B18" s="22" t="s">
        <v>166</v>
      </c>
      <c r="C18" s="68">
        <v>12</v>
      </c>
      <c r="D18" s="19">
        <v>1</v>
      </c>
      <c r="E18" s="19">
        <v>2</v>
      </c>
      <c r="F18" s="27">
        <f>(MaistoStalas[[#This Row],[PORCIJA VIENAM VAIKUI]]*IšVisoVaikų)+(MaistoStalas[[#This Row],[PORCIJA VIENAM SUAUGUSIAJAM]]*IšVisoSuaug)</f>
        <v>72</v>
      </c>
      <c r="G18" s="68">
        <f>IFERROR(MaistoStalas[[#This Row],[BENDROSIOS IŠLAIDOS]]/MaistoStalas[[#This Row],[IŠ VISO PORCIJŲ]],"")</f>
        <v>0.16666666666666666</v>
      </c>
      <c r="H18" s="68">
        <f>IFERROR(MaistoStalas[[#This Row],[PORCIJOS KAINA]]*MaistoStalas[[#This Row],[PORCIJA VIENAM VAIKUI]],"")</f>
        <v>0.16666666666666666</v>
      </c>
      <c r="I18" s="68">
        <f>IFERROR(MaistoStalas[[#This Row],[PORCIJOS KAINA]]*MaistoStalas[[#This Row],[PORCIJA VIENAM SUAUGUSIAJAM]],"")</f>
        <v>0.33333333333333331</v>
      </c>
      <c r="J18" s="18" t="s">
        <v>168</v>
      </c>
    </row>
    <row r="19" spans="2:10" ht="18" customHeight="1" x14ac:dyDescent="0.25">
      <c r="B19" s="22" t="s">
        <v>51</v>
      </c>
      <c r="C19" s="68">
        <v>45</v>
      </c>
      <c r="D19" s="19">
        <v>2</v>
      </c>
      <c r="E19" s="19">
        <v>4</v>
      </c>
      <c r="F19" s="27">
        <f>(MaistoStalas[[#This Row],[PORCIJA VIENAM VAIKUI]]*IšVisoVaikų)+(MaistoStalas[[#This Row],[PORCIJA VIENAM SUAUGUSIAJAM]]*IšVisoSuaug)</f>
        <v>144</v>
      </c>
      <c r="G19" s="68">
        <f>IFERROR(MaistoStalas[[#This Row],[BENDROSIOS IŠLAIDOS]]/MaistoStalas[[#This Row],[IŠ VISO PORCIJŲ]],"")</f>
        <v>0.3125</v>
      </c>
      <c r="H19" s="68">
        <f>IFERROR(MaistoStalas[[#This Row],[PORCIJOS KAINA]]*MaistoStalas[[#This Row],[PORCIJA VIENAM VAIKUI]],"")</f>
        <v>0.625</v>
      </c>
      <c r="I19" s="68">
        <f>IFERROR(MaistoStalas[[#This Row],[PORCIJOS KAINA]]*MaistoStalas[[#This Row],[PORCIJA VIENAM SUAUGUSIAJAM]],"")</f>
        <v>1.25</v>
      </c>
      <c r="J19" s="18" t="s">
        <v>149</v>
      </c>
    </row>
    <row r="20" spans="2:10" ht="18" customHeight="1" x14ac:dyDescent="0.25">
      <c r="B20" s="22" t="s">
        <v>52</v>
      </c>
      <c r="C20" s="68">
        <v>10</v>
      </c>
      <c r="D20" s="19">
        <v>4</v>
      </c>
      <c r="E20" s="19">
        <v>6</v>
      </c>
      <c r="F20" s="27">
        <f>(MaistoStalas[[#This Row],[PORCIJA VIENAM VAIKUI]]*IšVisoVaikų)+(MaistoStalas[[#This Row],[PORCIJA VIENAM SUAUGUSIAJAM]]*IšVisoSuaug)</f>
        <v>236</v>
      </c>
      <c r="G20" s="68">
        <f>IFERROR(MaistoStalas[[#This Row],[BENDROSIOS IŠLAIDOS]]/MaistoStalas[[#This Row],[IŠ VISO PORCIJŲ]],"")</f>
        <v>4.2372881355932202E-2</v>
      </c>
      <c r="H20" s="68">
        <f>IFERROR(MaistoStalas[[#This Row],[PORCIJOS KAINA]]*MaistoStalas[[#This Row],[PORCIJA VIENAM VAIKUI]],"")</f>
        <v>0.16949152542372881</v>
      </c>
      <c r="I20" s="68">
        <f>IFERROR(MaistoStalas[[#This Row],[PORCIJOS KAINA]]*MaistoStalas[[#This Row],[PORCIJA VIENAM SUAUGUSIAJAM]],"")</f>
        <v>0.25423728813559321</v>
      </c>
      <c r="J20" s="18" t="s">
        <v>56</v>
      </c>
    </row>
    <row r="21" spans="2:10" ht="18" customHeight="1" x14ac:dyDescent="0.25">
      <c r="B21" s="22" t="s">
        <v>57</v>
      </c>
      <c r="C21" s="68">
        <v>14</v>
      </c>
      <c r="D21" s="19">
        <v>4</v>
      </c>
      <c r="E21" s="19">
        <v>6</v>
      </c>
      <c r="F21" s="27">
        <f>(MaistoStalas[[#This Row],[PORCIJA VIENAM VAIKUI]]*IšVisoVaikų)+(MaistoStalas[[#This Row],[PORCIJA VIENAM SUAUGUSIAJAM]]*IšVisoSuaug)</f>
        <v>236</v>
      </c>
      <c r="G21" s="68">
        <f>IFERROR(MaistoStalas[[#This Row],[BENDROSIOS IŠLAIDOS]]/MaistoStalas[[#This Row],[IŠ VISO PORCIJŲ]],"")</f>
        <v>5.9322033898305086E-2</v>
      </c>
      <c r="H21" s="68">
        <f>IFERROR(MaistoStalas[[#This Row],[PORCIJOS KAINA]]*MaistoStalas[[#This Row],[PORCIJA VIENAM VAIKUI]],"")</f>
        <v>0.23728813559322035</v>
      </c>
      <c r="I21" s="68">
        <f>IFERROR(MaistoStalas[[#This Row],[PORCIJOS KAINA]]*MaistoStalas[[#This Row],[PORCIJA VIENAM SUAUGUSIAJAM]],"")</f>
        <v>0.3559322033898305</v>
      </c>
      <c r="J21" s="18" t="s">
        <v>56</v>
      </c>
    </row>
    <row r="22" spans="2:10" ht="33.75" customHeight="1" x14ac:dyDescent="0.25">
      <c r="B22" s="22" t="s">
        <v>55</v>
      </c>
      <c r="C22" s="68">
        <v>30</v>
      </c>
      <c r="D22" s="19">
        <v>4</v>
      </c>
      <c r="E22" s="19">
        <v>10</v>
      </c>
      <c r="F22" s="27">
        <f>(MaistoStalas[[#This Row],[PORCIJA VIENAM VAIKUI]]*IšVisoVaikų)+(MaistoStalas[[#This Row],[PORCIJA VIENAM SUAUGUSIAJAM]]*IšVisoSuaug)</f>
        <v>340</v>
      </c>
      <c r="G22" s="68">
        <f>IFERROR(MaistoStalas[[#This Row],[BENDROSIOS IŠLAIDOS]]/MaistoStalas[[#This Row],[IŠ VISO PORCIJŲ]],"")</f>
        <v>8.8235294117647065E-2</v>
      </c>
      <c r="H22" s="68">
        <f>IFERROR(MaistoStalas[[#This Row],[PORCIJOS KAINA]]*MaistoStalas[[#This Row],[PORCIJA VIENAM VAIKUI]],"")</f>
        <v>0.35294117647058826</v>
      </c>
      <c r="I22" s="68">
        <f>IFERROR(MaistoStalas[[#This Row],[PORCIJOS KAINA]]*MaistoStalas[[#This Row],[PORCIJA VIENAM SUAUGUSIAJAM]],"")</f>
        <v>0.88235294117647067</v>
      </c>
      <c r="J22" s="18" t="s">
        <v>175</v>
      </c>
    </row>
    <row r="23" spans="2:10" ht="18" customHeight="1" x14ac:dyDescent="0.25">
      <c r="B23" s="22" t="s">
        <v>53</v>
      </c>
      <c r="C23" s="68">
        <v>15</v>
      </c>
      <c r="D23" s="19">
        <v>5</v>
      </c>
      <c r="E23" s="19">
        <v>10</v>
      </c>
      <c r="F23" s="27">
        <f>(MaistoStalas[[#This Row],[PORCIJA VIENAM VAIKUI]]*IšVisoVaikų)+(MaistoStalas[[#This Row],[PORCIJA VIENAM SUAUGUSIAJAM]]*IšVisoSuaug)</f>
        <v>360</v>
      </c>
      <c r="G23" s="68">
        <f>IFERROR(MaistoStalas[[#This Row],[BENDROSIOS IŠLAIDOS]]/MaistoStalas[[#This Row],[IŠ VISO PORCIJŲ]],"")</f>
        <v>4.1666666666666664E-2</v>
      </c>
      <c r="H23" s="68">
        <f>IFERROR(MaistoStalas[[#This Row],[PORCIJOS KAINA]]*MaistoStalas[[#This Row],[PORCIJA VIENAM VAIKUI]],"")</f>
        <v>0.20833333333333331</v>
      </c>
      <c r="I23" s="68">
        <f>IFERROR(MaistoStalas[[#This Row],[PORCIJOS KAINA]]*MaistoStalas[[#This Row],[PORCIJA VIENAM SUAUGUSIAJAM]],"")</f>
        <v>0.41666666666666663</v>
      </c>
      <c r="J23" s="18" t="s">
        <v>170</v>
      </c>
    </row>
    <row r="24" spans="2:10" ht="18" customHeight="1" x14ac:dyDescent="0.25">
      <c r="B24" s="22" t="s">
        <v>171</v>
      </c>
      <c r="C24" s="68">
        <v>25</v>
      </c>
      <c r="D24" s="19">
        <v>5</v>
      </c>
      <c r="E24" s="19">
        <v>10</v>
      </c>
      <c r="F24" s="27">
        <f>(MaistoStalas[[#This Row],[PORCIJA VIENAM VAIKUI]]*IšVisoVaikų)+(MaistoStalas[[#This Row],[PORCIJA VIENAM SUAUGUSIAJAM]]*IšVisoSuaug)</f>
        <v>360</v>
      </c>
      <c r="G24" s="68">
        <f>IFERROR(MaistoStalas[[#This Row],[BENDROSIOS IŠLAIDOS]]/MaistoStalas[[#This Row],[IŠ VISO PORCIJŲ]],"")</f>
        <v>6.9444444444444448E-2</v>
      </c>
      <c r="H24" s="68">
        <f>IFERROR(MaistoStalas[[#This Row],[PORCIJOS KAINA]]*MaistoStalas[[#This Row],[PORCIJA VIENAM VAIKUI]],"")</f>
        <v>0.34722222222222221</v>
      </c>
      <c r="I24" s="68">
        <f>IFERROR(MaistoStalas[[#This Row],[PORCIJOS KAINA]]*MaistoStalas[[#This Row],[PORCIJA VIENAM SUAUGUSIAJAM]],"")</f>
        <v>0.69444444444444442</v>
      </c>
      <c r="J24" s="18" t="s">
        <v>172</v>
      </c>
    </row>
    <row r="25" spans="2:10" s="13" customFormat="1" ht="18" customHeight="1" x14ac:dyDescent="0.25">
      <c r="B25" s="22" t="s">
        <v>2</v>
      </c>
      <c r="C25" s="77">
        <f>SUBTOTAL(109,MaistoStalas[BENDROSIOS IŠLAIDOS])</f>
        <v>475</v>
      </c>
      <c r="D25" s="78">
        <f>SUBTOTAL(109,MaistoStalas[PORCIJA VIENAM VAIKUI])</f>
        <v>34.5</v>
      </c>
      <c r="E25" s="78">
        <f>SUBTOTAL(109,MaistoStalas[PORCIJA VIENAM SUAUGUSIAJAM])</f>
        <v>65.5</v>
      </c>
      <c r="F25" s="78">
        <f>SUBTOTAL(109,MaistoStalas[IŠ VISO PORCIJŲ])</f>
        <v>2393</v>
      </c>
      <c r="G25" s="77">
        <f>SUBTOTAL(109,MaistoStalas[PORCIJOS KAINA])</f>
        <v>6.915706603622084</v>
      </c>
      <c r="H25" s="77">
        <f>SUBTOTAL(109,MaistoStalas[IŠLAIDOS VIENAM VAIKUI])</f>
        <v>7.2528841906569532</v>
      </c>
      <c r="I25" s="77">
        <f>SUBTOTAL(109,MaistoStalas[IŠLAIDOS VIENAM SUAUGUSIAJAM])</f>
        <v>12.690089084110037</v>
      </c>
      <c r="J25" s="76"/>
    </row>
  </sheetData>
  <printOptions horizontalCentered="1"/>
  <pageMargins left="0.25" right="0.25" top="0.75" bottom="0.75" header="0.3" footer="0.3"/>
  <pageSetup scale="68"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A1:F30"/>
  <sheetViews>
    <sheetView showGridLines="0" zoomScaleNormal="100" workbookViewId="0"/>
  </sheetViews>
  <sheetFormatPr defaultRowHeight="18" customHeight="1" x14ac:dyDescent="0.25"/>
  <cols>
    <col min="1" max="1" width="3.75" customWidth="1"/>
    <col min="2" max="2" width="31.625" customWidth="1"/>
    <col min="3" max="4" width="19.625" customWidth="1"/>
    <col min="5" max="5" width="53.5" customWidth="1"/>
    <col min="6" max="6" width="3.75" customWidth="1"/>
    <col min="7" max="7" width="0.75" customWidth="1"/>
  </cols>
  <sheetData>
    <row r="1" spans="1:6" ht="33" customHeight="1" x14ac:dyDescent="0.25"/>
    <row r="2" spans="1:6" ht="6" customHeight="1" x14ac:dyDescent="0.25">
      <c r="A2" s="52"/>
      <c r="B2" s="52"/>
      <c r="C2" s="52"/>
      <c r="D2" s="52"/>
      <c r="E2" s="52"/>
      <c r="F2" s="52"/>
    </row>
    <row r="3" spans="1:6" ht="53.25" customHeight="1" x14ac:dyDescent="0.25">
      <c r="A3" s="48"/>
      <c r="B3" s="51" t="s">
        <v>195</v>
      </c>
      <c r="C3" s="48"/>
      <c r="D3" s="48"/>
      <c r="E3" s="48"/>
      <c r="F3" s="48"/>
    </row>
    <row r="4" spans="1:6" ht="14.25" customHeight="1" x14ac:dyDescent="0.7">
      <c r="A4" s="52"/>
      <c r="B4" s="59"/>
      <c r="C4" s="52"/>
      <c r="D4" s="52"/>
      <c r="E4" s="52"/>
      <c r="F4" s="52"/>
    </row>
    <row r="5" spans="1:6" ht="33" customHeight="1" x14ac:dyDescent="0.25"/>
    <row r="6" spans="1:6" ht="18" customHeight="1" x14ac:dyDescent="0.25">
      <c r="B6" s="22" t="s">
        <v>178</v>
      </c>
      <c r="C6" s="19" t="s">
        <v>10</v>
      </c>
      <c r="D6" s="19" t="s">
        <v>11</v>
      </c>
      <c r="E6" s="26" t="s">
        <v>7</v>
      </c>
    </row>
    <row r="7" spans="1:6" ht="18" customHeight="1" x14ac:dyDescent="0.25">
      <c r="B7" s="22" t="s">
        <v>24</v>
      </c>
      <c r="C7" s="67">
        <v>250</v>
      </c>
      <c r="D7" s="19" t="s">
        <v>4</v>
      </c>
      <c r="E7" s="22"/>
    </row>
    <row r="8" spans="1:6" ht="18" customHeight="1" x14ac:dyDescent="0.25">
      <c r="B8" s="22" t="s">
        <v>22</v>
      </c>
      <c r="C8" s="67">
        <v>30</v>
      </c>
      <c r="D8" s="19" t="s">
        <v>4</v>
      </c>
      <c r="E8" s="22" t="s">
        <v>19</v>
      </c>
    </row>
    <row r="9" spans="1:6" ht="18" customHeight="1" x14ac:dyDescent="0.25">
      <c r="B9" s="22" t="s">
        <v>23</v>
      </c>
      <c r="C9" s="67">
        <v>0</v>
      </c>
      <c r="D9" s="19"/>
      <c r="E9" s="22" t="s">
        <v>159</v>
      </c>
    </row>
    <row r="10" spans="1:6" ht="18" customHeight="1" x14ac:dyDescent="0.25">
      <c r="B10" s="22" t="s">
        <v>30</v>
      </c>
      <c r="C10" s="67">
        <v>25</v>
      </c>
      <c r="D10" s="19"/>
      <c r="E10" s="22"/>
    </row>
    <row r="11" spans="1:6" ht="18" customHeight="1" x14ac:dyDescent="0.25">
      <c r="B11" s="22" t="s">
        <v>31</v>
      </c>
      <c r="C11" s="67">
        <v>20</v>
      </c>
      <c r="D11" s="19"/>
      <c r="E11" s="22" t="s">
        <v>19</v>
      </c>
    </row>
    <row r="12" spans="1:6" ht="18" customHeight="1" x14ac:dyDescent="0.25">
      <c r="B12" s="22" t="s">
        <v>32</v>
      </c>
      <c r="C12" s="67">
        <v>50</v>
      </c>
      <c r="D12" s="19"/>
      <c r="E12" s="22" t="s">
        <v>19</v>
      </c>
    </row>
    <row r="13" spans="1:6" ht="18" customHeight="1" x14ac:dyDescent="0.25">
      <c r="B13" s="22" t="s">
        <v>151</v>
      </c>
      <c r="C13" s="67">
        <v>25</v>
      </c>
      <c r="D13" s="19"/>
      <c r="E13" s="22" t="s">
        <v>19</v>
      </c>
    </row>
    <row r="14" spans="1:6" s="13" customFormat="1" ht="18" customHeight="1" x14ac:dyDescent="0.25">
      <c r="B14" s="22" t="s">
        <v>2</v>
      </c>
      <c r="C14" s="79">
        <f>SUBTOTAL(109,_1StalBiudžet[Kaina])</f>
        <v>400</v>
      </c>
      <c r="D14" s="75"/>
      <c r="E14" s="76"/>
    </row>
    <row r="15" spans="1:6" ht="18" customHeight="1" x14ac:dyDescent="0.25">
      <c r="B15" s="90"/>
      <c r="C15" s="90"/>
      <c r="D15" s="90"/>
      <c r="E15" s="90"/>
    </row>
    <row r="16" spans="1:6" ht="18" customHeight="1" x14ac:dyDescent="0.25">
      <c r="C16" s="2"/>
      <c r="D16" s="2"/>
      <c r="E16" s="3"/>
    </row>
    <row r="17" spans="2:5" ht="18" customHeight="1" x14ac:dyDescent="0.25">
      <c r="B17" s="22" t="s">
        <v>8</v>
      </c>
      <c r="C17" s="19" t="s">
        <v>10</v>
      </c>
      <c r="D17" s="19" t="s">
        <v>11</v>
      </c>
      <c r="E17" s="22" t="s">
        <v>7</v>
      </c>
    </row>
    <row r="18" spans="2:5" ht="18" customHeight="1" x14ac:dyDescent="0.25">
      <c r="B18" s="22" t="s">
        <v>9</v>
      </c>
      <c r="C18" s="67">
        <v>25</v>
      </c>
      <c r="D18" s="19"/>
      <c r="E18" s="22"/>
    </row>
    <row r="19" spans="2:5" ht="18" customHeight="1" x14ac:dyDescent="0.25">
      <c r="B19" s="22" t="s">
        <v>33</v>
      </c>
      <c r="C19" s="67">
        <v>50</v>
      </c>
      <c r="D19" s="19"/>
      <c r="E19" s="22" t="s">
        <v>19</v>
      </c>
    </row>
    <row r="20" spans="2:5" ht="18" customHeight="1" x14ac:dyDescent="0.25">
      <c r="B20" s="22" t="s">
        <v>14</v>
      </c>
      <c r="C20" s="67">
        <v>100</v>
      </c>
      <c r="D20" s="19" t="s">
        <v>4</v>
      </c>
      <c r="E20" s="22" t="s">
        <v>25</v>
      </c>
    </row>
    <row r="21" spans="2:5" ht="18" customHeight="1" x14ac:dyDescent="0.25">
      <c r="B21" s="22" t="s">
        <v>21</v>
      </c>
      <c r="C21" s="67">
        <v>0</v>
      </c>
      <c r="D21" s="19"/>
      <c r="E21" s="22" t="s">
        <v>26</v>
      </c>
    </row>
    <row r="22" spans="2:5" s="13" customFormat="1" ht="18" customHeight="1" x14ac:dyDescent="0.25">
      <c r="B22" s="22" t="s">
        <v>2</v>
      </c>
      <c r="C22" s="79">
        <f>SUBTOTAL(109,_2StalBiudžet[Kaina])</f>
        <v>175</v>
      </c>
      <c r="D22" s="80"/>
      <c r="E22" s="81"/>
    </row>
    <row r="23" spans="2:5" ht="18" customHeight="1" x14ac:dyDescent="0.25">
      <c r="B23" s="90"/>
      <c r="C23" s="90"/>
      <c r="D23" s="90"/>
      <c r="E23" s="90"/>
    </row>
    <row r="24" spans="2:5" ht="18" customHeight="1" x14ac:dyDescent="0.25">
      <c r="C24" s="2"/>
      <c r="D24" s="2"/>
      <c r="E24" s="3"/>
    </row>
    <row r="25" spans="2:5" ht="18" customHeight="1" x14ac:dyDescent="0.25">
      <c r="B25" s="22" t="s">
        <v>15</v>
      </c>
      <c r="C25" s="19" t="s">
        <v>10</v>
      </c>
      <c r="D25" s="19" t="s">
        <v>11</v>
      </c>
      <c r="E25" s="22" t="s">
        <v>7</v>
      </c>
    </row>
    <row r="26" spans="2:5" ht="18" customHeight="1" x14ac:dyDescent="0.25">
      <c r="B26" s="22" t="s">
        <v>17</v>
      </c>
      <c r="C26" s="67">
        <v>50</v>
      </c>
      <c r="D26" s="19" t="s">
        <v>4</v>
      </c>
      <c r="E26" s="22"/>
    </row>
    <row r="27" spans="2:5" ht="18" customHeight="1" x14ac:dyDescent="0.25">
      <c r="B27" s="22" t="s">
        <v>18</v>
      </c>
      <c r="C27" s="67">
        <v>60</v>
      </c>
      <c r="D27" s="19" t="s">
        <v>4</v>
      </c>
      <c r="E27" s="22"/>
    </row>
    <row r="28" spans="2:5" ht="18" customHeight="1" x14ac:dyDescent="0.25">
      <c r="B28" s="22" t="s">
        <v>16</v>
      </c>
      <c r="C28" s="67">
        <v>125</v>
      </c>
      <c r="D28" s="19"/>
      <c r="E28" s="22" t="s">
        <v>20</v>
      </c>
    </row>
    <row r="29" spans="2:5" ht="18" customHeight="1" x14ac:dyDescent="0.25">
      <c r="B29" s="22" t="s">
        <v>34</v>
      </c>
      <c r="C29" s="67">
        <v>50</v>
      </c>
      <c r="D29" s="19"/>
      <c r="E29" s="22"/>
    </row>
    <row r="30" spans="2:5" s="13" customFormat="1" ht="18" customHeight="1" x14ac:dyDescent="0.25">
      <c r="B30" s="22" t="s">
        <v>2</v>
      </c>
      <c r="C30" s="79">
        <f>SUBTOTAL(109,_3StalBiudžet[Kaina])</f>
        <v>285</v>
      </c>
      <c r="D30" s="82"/>
      <c r="E30" s="81"/>
    </row>
  </sheetData>
  <mergeCells count="2">
    <mergeCell ref="B23:E23"/>
    <mergeCell ref="B15:E15"/>
  </mergeCells>
  <dataValidations count="1">
    <dataValidation type="list" allowBlank="1" sqref="D26:D29 D7:D13 D18:D21">
      <formula1>"Taip,Ne"</formula1>
    </dataValidation>
  </dataValidations>
  <printOptions horizontalCentered="1"/>
  <pageMargins left="0.25" right="0.25" top="0.75" bottom="0.75" header="0.3" footer="0.3"/>
  <pageSetup scale="93" fitToHeight="0" orientation="landscape" r:id="rId1"/>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fitToPage="1"/>
  </sheetPr>
  <dimension ref="A1:AI45"/>
  <sheetViews>
    <sheetView showGridLines="0" workbookViewId="0"/>
  </sheetViews>
  <sheetFormatPr defaultColWidth="9.25" defaultRowHeight="12.75" x14ac:dyDescent="0.2"/>
  <cols>
    <col min="1" max="32" width="2.75" style="4" customWidth="1"/>
    <col min="33" max="33" width="2.75" style="5" customWidth="1"/>
    <col min="34" max="34" width="2.75" style="4" customWidth="1"/>
    <col min="35" max="16384" width="9.25" style="4"/>
  </cols>
  <sheetData>
    <row r="1" spans="1:35" ht="57" customHeight="1" x14ac:dyDescent="0.2">
      <c r="A1" s="64" t="s">
        <v>153</v>
      </c>
      <c r="B1" s="64"/>
      <c r="C1" s="64"/>
      <c r="D1" s="64"/>
      <c r="E1" s="64"/>
      <c r="F1" s="64"/>
      <c r="G1" s="64"/>
      <c r="H1" s="64"/>
      <c r="I1" s="64"/>
      <c r="J1" s="64"/>
      <c r="K1" s="64"/>
      <c r="L1" s="64"/>
      <c r="M1" s="64"/>
      <c r="N1" s="64"/>
      <c r="O1" s="64"/>
      <c r="P1" s="64"/>
      <c r="Q1" s="64"/>
      <c r="R1" s="64"/>
      <c r="S1" s="64"/>
      <c r="T1" s="64"/>
      <c r="U1" s="64"/>
      <c r="V1"/>
      <c r="W1"/>
      <c r="X1"/>
      <c r="Y1"/>
      <c r="Z1"/>
      <c r="AA1"/>
      <c r="AB1"/>
      <c r="AC1"/>
      <c r="AD1"/>
      <c r="AE1"/>
      <c r="AF1"/>
      <c r="AG1" s="4"/>
    </row>
    <row r="2" spans="1:35" ht="15" customHeight="1" x14ac:dyDescent="0.2">
      <c r="A2" s="40"/>
      <c r="B2" s="40"/>
      <c r="C2" s="40"/>
      <c r="D2" s="41"/>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row>
    <row r="3" spans="1:35" ht="15" customHeight="1" x14ac:dyDescent="0.2">
      <c r="A3" s="40"/>
      <c r="B3" s="40"/>
      <c r="C3" s="40"/>
      <c r="D3" s="41"/>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row>
    <row r="4" spans="1:35" ht="15" customHeight="1" x14ac:dyDescent="0.2">
      <c r="A4" s="40"/>
      <c r="B4" s="40"/>
      <c r="C4" s="40"/>
      <c r="D4" s="41"/>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row>
    <row r="5" spans="1:35" ht="15" customHeight="1" x14ac:dyDescent="0.2">
      <c r="A5" s="40"/>
      <c r="B5" s="40"/>
      <c r="C5" s="40"/>
      <c r="D5" s="41"/>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row>
    <row r="6" spans="1:35" ht="15" customHeight="1" x14ac:dyDescent="0.2">
      <c r="A6" s="40"/>
      <c r="B6" s="40"/>
      <c r="C6" s="40"/>
      <c r="D6" s="41"/>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row>
    <row r="7" spans="1:35" ht="15" customHeight="1" x14ac:dyDescent="0.2">
      <c r="A7" s="40"/>
      <c r="B7" s="40"/>
      <c r="C7" s="40"/>
      <c r="D7" s="41"/>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row>
    <row r="8" spans="1:35" ht="15" customHeight="1" x14ac:dyDescent="0.2">
      <c r="A8" s="40"/>
      <c r="B8" s="40"/>
      <c r="C8" s="40"/>
      <c r="D8" s="41"/>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row>
    <row r="9" spans="1:35" ht="15" customHeight="1" x14ac:dyDescent="0.2">
      <c r="A9" s="40"/>
      <c r="B9" s="40"/>
      <c r="C9" s="40"/>
      <c r="D9" s="41"/>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row>
    <row r="10" spans="1:35" ht="15" customHeight="1" x14ac:dyDescent="0.2">
      <c r="A10" s="40"/>
      <c r="B10" s="40"/>
      <c r="C10" s="40"/>
      <c r="D10" s="41"/>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row>
    <row r="11" spans="1:35" ht="15" customHeight="1" x14ac:dyDescent="0.2">
      <c r="A11" s="40"/>
      <c r="B11" s="40"/>
      <c r="C11" s="40"/>
      <c r="D11" s="41"/>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row>
    <row r="12" spans="1:35" ht="15" customHeight="1" x14ac:dyDescent="0.2">
      <c r="A12" s="40"/>
      <c r="B12" s="40"/>
      <c r="C12" s="40"/>
      <c r="D12" s="41"/>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row>
    <row r="13" spans="1:35" ht="15" customHeight="1" x14ac:dyDescent="0.2">
      <c r="A13" s="40"/>
      <c r="B13" s="40"/>
      <c r="C13" s="40"/>
      <c r="D13" s="41"/>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row>
    <row r="14" spans="1:35" ht="15" customHeight="1" x14ac:dyDescent="0.2">
      <c r="A14" s="40"/>
      <c r="B14" s="40"/>
      <c r="C14" s="40"/>
      <c r="D14" s="41"/>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row>
    <row r="15" spans="1:35" ht="15" customHeight="1" x14ac:dyDescent="0.2">
      <c r="A15" s="40"/>
      <c r="B15" s="40"/>
      <c r="C15" s="40"/>
      <c r="D15" s="41"/>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row>
    <row r="16" spans="1:35" ht="15" customHeight="1" x14ac:dyDescent="0.2">
      <c r="A16" s="40"/>
      <c r="B16" s="40"/>
      <c r="C16" s="40"/>
      <c r="D16" s="41"/>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row>
    <row r="17" spans="1:34" ht="15" customHeight="1" x14ac:dyDescent="0.2">
      <c r="A17" s="40"/>
      <c r="B17" s="40"/>
      <c r="C17" s="40"/>
      <c r="D17" s="41"/>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row>
    <row r="18" spans="1:34" ht="15" customHeight="1" x14ac:dyDescent="0.2">
      <c r="A18" s="40"/>
      <c r="B18" s="40"/>
      <c r="C18" s="40"/>
      <c r="D18" s="41"/>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row>
    <row r="19" spans="1:34" ht="15" customHeight="1" x14ac:dyDescent="0.2">
      <c r="A19" s="40"/>
      <c r="B19" s="40"/>
      <c r="C19" s="40"/>
      <c r="D19" s="41"/>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row>
    <row r="20" spans="1:34" ht="15" customHeight="1" x14ac:dyDescent="0.2">
      <c r="A20" s="40"/>
      <c r="B20" s="40"/>
      <c r="C20" s="40"/>
      <c r="D20" s="41"/>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row>
    <row r="21" spans="1:34" ht="15" customHeight="1" x14ac:dyDescent="0.2">
      <c r="A21" s="40"/>
      <c r="B21" s="40"/>
      <c r="C21" s="40"/>
      <c r="D21" s="41"/>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row>
    <row r="22" spans="1:34" ht="15" customHeight="1" x14ac:dyDescent="0.2">
      <c r="A22" s="40"/>
      <c r="B22" s="40"/>
      <c r="C22" s="40"/>
      <c r="D22" s="41"/>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row>
    <row r="23" spans="1:34" ht="15" customHeight="1" x14ac:dyDescent="0.2">
      <c r="A23" s="40"/>
      <c r="B23" s="40"/>
      <c r="C23" s="40"/>
      <c r="D23" s="41"/>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row>
    <row r="24" spans="1:34" ht="15" customHeight="1" x14ac:dyDescent="0.2">
      <c r="A24" s="40"/>
      <c r="B24" s="40"/>
      <c r="C24" s="40"/>
      <c r="D24" s="41"/>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row>
    <row r="25" spans="1:34" ht="15" customHeight="1" x14ac:dyDescent="0.2">
      <c r="A25" s="40"/>
      <c r="B25" s="40"/>
      <c r="C25" s="40"/>
      <c r="D25" s="41"/>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row>
    <row r="26" spans="1:34" ht="15" customHeight="1" x14ac:dyDescent="0.2">
      <c r="A26" s="40"/>
      <c r="B26" s="40"/>
      <c r="C26" s="40"/>
      <c r="D26" s="41"/>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row>
    <row r="27" spans="1:34" ht="15" customHeight="1" x14ac:dyDescent="0.2">
      <c r="A27" s="40"/>
      <c r="B27" s="40"/>
      <c r="C27" s="40"/>
      <c r="D27" s="41"/>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row>
    <row r="28" spans="1:34" ht="15" customHeight="1" x14ac:dyDescent="0.2">
      <c r="A28" s="40"/>
      <c r="B28" s="40"/>
      <c r="C28" s="40"/>
      <c r="D28" s="41"/>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row>
    <row r="29" spans="1:34" ht="15" customHeight="1" x14ac:dyDescent="0.2">
      <c r="A29" s="40"/>
      <c r="B29" s="40"/>
      <c r="C29" s="40"/>
      <c r="D29" s="41"/>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row>
    <row r="30" spans="1:34" ht="15" customHeight="1" x14ac:dyDescent="0.2">
      <c r="A30" s="40"/>
      <c r="B30" s="40"/>
      <c r="C30" s="40"/>
      <c r="D30" s="41"/>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row>
    <row r="31" spans="1:34" ht="15" customHeight="1" x14ac:dyDescent="0.2">
      <c r="A31" s="40"/>
      <c r="B31" s="40"/>
      <c r="C31" s="40"/>
      <c r="D31" s="41"/>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row>
    <row r="32" spans="1:34" ht="15" customHeight="1" x14ac:dyDescent="0.2">
      <c r="A32" s="40"/>
      <c r="B32" s="40"/>
      <c r="C32" s="40"/>
      <c r="D32" s="41"/>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row>
    <row r="33" spans="1:34" ht="15" customHeight="1" x14ac:dyDescent="0.2">
      <c r="A33" s="40"/>
      <c r="B33" s="40"/>
      <c r="C33" s="40"/>
      <c r="D33" s="41"/>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1:34" ht="15" customHeight="1" x14ac:dyDescent="0.2">
      <c r="A34" s="40"/>
      <c r="B34" s="40"/>
      <c r="C34" s="40"/>
      <c r="D34" s="41"/>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row>
    <row r="35" spans="1:34" customFormat="1" ht="24" customHeight="1" x14ac:dyDescent="0.25">
      <c r="AH35" s="42" t="s">
        <v>152</v>
      </c>
    </row>
    <row r="36" spans="1:34" ht="18.75" customHeight="1" x14ac:dyDescent="0.2">
      <c r="A36" s="91" t="s">
        <v>7</v>
      </c>
      <c r="B36" s="91"/>
      <c r="C36" s="91"/>
      <c r="D36" s="91"/>
      <c r="E36" s="91"/>
      <c r="F36" s="91"/>
      <c r="G36" s="91"/>
      <c r="H36" s="91"/>
      <c r="I36" s="91"/>
      <c r="J36" s="91"/>
      <c r="K36" s="91"/>
      <c r="L36" s="91"/>
      <c r="M36" s="91"/>
      <c r="N36" s="91"/>
      <c r="O36" s="91"/>
      <c r="P36" s="91"/>
      <c r="Q36" s="91"/>
      <c r="R36" s="91"/>
      <c r="S36" s="10"/>
      <c r="T36" s="92" t="str">
        <f>" Bendras patvirtintų svečių skaičius: "&amp;PatvirtintiSvečiai</f>
        <v xml:space="preserve"> Bendras patvirtintų svečių skaičius: 46</v>
      </c>
      <c r="U36" s="93"/>
      <c r="V36" s="93"/>
      <c r="W36" s="93"/>
      <c r="X36" s="93"/>
      <c r="Y36" s="93"/>
      <c r="Z36" s="93"/>
      <c r="AA36" s="93"/>
      <c r="AB36" s="93"/>
      <c r="AC36" s="93"/>
      <c r="AD36" s="93"/>
      <c r="AE36" s="93"/>
      <c r="AF36" s="93"/>
      <c r="AG36" s="93"/>
      <c r="AH36" s="94"/>
    </row>
    <row r="37" spans="1:34" ht="18" customHeight="1" x14ac:dyDescent="0.2">
      <c r="A37" s="28"/>
      <c r="B37" s="28"/>
      <c r="C37" s="29"/>
      <c r="D37" s="29"/>
      <c r="E37" s="29"/>
      <c r="F37" s="28"/>
      <c r="G37" s="28"/>
      <c r="H37" s="28"/>
      <c r="I37" s="28"/>
      <c r="J37" s="28"/>
      <c r="K37" s="28"/>
      <c r="L37" s="28"/>
      <c r="M37" s="28"/>
      <c r="N37" s="28"/>
      <c r="O37" s="28"/>
      <c r="P37" s="28"/>
      <c r="Q37" s="28"/>
      <c r="R37" s="28"/>
      <c r="S37" s="6"/>
      <c r="T37" s="32" t="s">
        <v>176</v>
      </c>
      <c r="U37" s="6"/>
      <c r="V37" s="6"/>
      <c r="W37" s="6"/>
      <c r="X37" s="7"/>
      <c r="Y37" s="1"/>
      <c r="Z37" s="1"/>
      <c r="AA37" s="1"/>
      <c r="AB37" s="1"/>
      <c r="AC37" s="1"/>
      <c r="AD37" s="1"/>
      <c r="AE37" s="1"/>
      <c r="AF37" s="1"/>
      <c r="AG37" s="6"/>
      <c r="AH37" s="33"/>
    </row>
    <row r="38" spans="1:34" ht="18" customHeight="1" x14ac:dyDescent="0.2">
      <c r="A38" s="30"/>
      <c r="B38" s="30"/>
      <c r="C38" s="31"/>
      <c r="D38" s="31"/>
      <c r="E38" s="31"/>
      <c r="F38" s="31"/>
      <c r="G38" s="31"/>
      <c r="H38" s="31"/>
      <c r="I38" s="31"/>
      <c r="J38" s="31"/>
      <c r="K38" s="31"/>
      <c r="L38" s="31"/>
      <c r="M38" s="31"/>
      <c r="N38" s="31"/>
      <c r="O38" s="31"/>
      <c r="P38" s="31"/>
      <c r="Q38" s="31"/>
      <c r="R38" s="31"/>
      <c r="S38" s="1"/>
      <c r="T38" s="34"/>
      <c r="U38" s="8" t="str">
        <f>ROUNDUP(PatvirtintiSvečiai/6,0)&amp;" apvalūs 137 cm skersmens stalai (6 vietos)"</f>
        <v>8 apvalūs 137 cm skersmens stalai (6 vietos)</v>
      </c>
      <c r="V38" s="6"/>
      <c r="W38" s="6"/>
      <c r="X38" s="6"/>
      <c r="Y38" s="6"/>
      <c r="Z38" s="1"/>
      <c r="AA38" s="1"/>
      <c r="AB38" s="1"/>
      <c r="AC38" s="1"/>
      <c r="AD38" s="1"/>
      <c r="AE38" s="1"/>
      <c r="AF38" s="1"/>
      <c r="AG38" s="6"/>
      <c r="AH38" s="33"/>
    </row>
    <row r="39" spans="1:34" customFormat="1" ht="18" customHeight="1" x14ac:dyDescent="0.2">
      <c r="A39" s="30"/>
      <c r="B39" s="30"/>
      <c r="C39" s="31"/>
      <c r="D39" s="31"/>
      <c r="E39" s="31"/>
      <c r="F39" s="31"/>
      <c r="G39" s="31"/>
      <c r="H39" s="31"/>
      <c r="I39" s="31"/>
      <c r="J39" s="30"/>
      <c r="K39" s="31"/>
      <c r="L39" s="31"/>
      <c r="M39" s="30"/>
      <c r="N39" s="31"/>
      <c r="O39" s="31"/>
      <c r="P39" s="31"/>
      <c r="Q39" s="31"/>
      <c r="R39" s="31"/>
      <c r="S39" s="1"/>
      <c r="T39" s="34"/>
      <c r="U39" s="8" t="str">
        <f>ROUNDUP(PatvirtintiSvečiai/8,0) &amp;" apvalūs 152 cm skersmens stalai (8 vietos)"</f>
        <v>6 apvalūs 152 cm skersmens stalai (8 vietos)</v>
      </c>
      <c r="V39" s="6"/>
      <c r="W39" s="6"/>
      <c r="X39" s="6"/>
      <c r="Y39" s="6"/>
      <c r="Z39" s="1"/>
      <c r="AA39" s="1"/>
      <c r="AB39" s="1"/>
      <c r="AC39" s="1"/>
      <c r="AD39" s="1"/>
      <c r="AE39" s="1"/>
      <c r="AF39" s="1"/>
      <c r="AG39" s="1"/>
      <c r="AH39" s="35"/>
    </row>
    <row r="40" spans="1:34" customFormat="1" ht="18" customHeight="1" x14ac:dyDescent="0.2">
      <c r="A40" s="30"/>
      <c r="B40" s="30"/>
      <c r="C40" s="31"/>
      <c r="D40" s="31"/>
      <c r="E40" s="31"/>
      <c r="F40" s="31"/>
      <c r="G40" s="31"/>
      <c r="H40" s="31"/>
      <c r="I40" s="31"/>
      <c r="J40" s="30"/>
      <c r="K40" s="31"/>
      <c r="L40" s="31"/>
      <c r="M40" s="30"/>
      <c r="N40" s="31"/>
      <c r="O40" s="31"/>
      <c r="P40" s="31"/>
      <c r="Q40" s="31"/>
      <c r="R40" s="31"/>
      <c r="S40" s="1"/>
      <c r="T40" s="34"/>
      <c r="U40" s="8" t="str">
        <f>ROUNDUP(PatvirtintiSvečiai/10,0)&amp;" apvalūs 183 cm skersmens stalai (10 vietų)"</f>
        <v>5 apvalūs 183 cm skersmens stalai (10 vietų)</v>
      </c>
      <c r="V40" s="6"/>
      <c r="W40" s="6"/>
      <c r="X40" s="6"/>
      <c r="Y40" s="6"/>
      <c r="Z40" s="1"/>
      <c r="AA40" s="1"/>
      <c r="AB40" s="1"/>
      <c r="AC40" s="1"/>
      <c r="AD40" s="1"/>
      <c r="AE40" s="1"/>
      <c r="AF40" s="1"/>
      <c r="AG40" s="1"/>
      <c r="AH40" s="35"/>
    </row>
    <row r="41" spans="1:34" ht="18" customHeight="1" x14ac:dyDescent="0.2">
      <c r="A41" s="30"/>
      <c r="B41" s="30"/>
      <c r="C41" s="30"/>
      <c r="D41" s="31"/>
      <c r="E41" s="31"/>
      <c r="F41" s="31"/>
      <c r="G41" s="31"/>
      <c r="H41" s="31"/>
      <c r="I41" s="31"/>
      <c r="J41" s="30"/>
      <c r="K41" s="31"/>
      <c r="L41" s="31"/>
      <c r="M41" s="30"/>
      <c r="N41" s="31"/>
      <c r="O41" s="31"/>
      <c r="P41" s="31"/>
      <c r="Q41" s="31"/>
      <c r="R41" s="31"/>
      <c r="S41" s="1"/>
      <c r="T41" s="34"/>
      <c r="U41" s="8" t="str">
        <f>ROUNDUP(PatvirtintiSvečiai/6,0)&amp; " keturkampiai 76 x 183 cm stalai (6 vietos)"</f>
        <v>8 keturkampiai 76 x 183 cm stalai (6 vietos)</v>
      </c>
      <c r="V41" s="6"/>
      <c r="W41" s="6"/>
      <c r="X41" s="6"/>
      <c r="Y41" s="6"/>
      <c r="Z41" s="1"/>
      <c r="AA41" s="1"/>
      <c r="AB41" s="1"/>
      <c r="AC41" s="1"/>
      <c r="AD41" s="1"/>
      <c r="AE41" s="1"/>
      <c r="AF41" s="1"/>
      <c r="AG41" s="11"/>
      <c r="AH41" s="33"/>
    </row>
    <row r="42" spans="1:34" ht="18" customHeight="1" x14ac:dyDescent="0.2">
      <c r="A42" s="30"/>
      <c r="B42" s="30"/>
      <c r="C42" s="30"/>
      <c r="D42" s="31"/>
      <c r="E42" s="31"/>
      <c r="F42" s="31"/>
      <c r="G42" s="31"/>
      <c r="H42" s="31"/>
      <c r="I42" s="31"/>
      <c r="J42" s="30"/>
      <c r="K42" s="31"/>
      <c r="L42" s="31"/>
      <c r="M42" s="30"/>
      <c r="N42" s="31"/>
      <c r="O42" s="31"/>
      <c r="P42" s="31"/>
      <c r="Q42" s="31"/>
      <c r="R42" s="31"/>
      <c r="S42" s="6"/>
      <c r="T42" s="36"/>
      <c r="U42" s="8" t="str">
        <f>ROUNDUP(PatvirtintiSvečiai/8,0)&amp;" keturkampiai 76 x 245 cm stalai (8 vietos)"</f>
        <v>6 keturkampiai 76 x 245 cm stalai (8 vietos)</v>
      </c>
      <c r="V42" s="6"/>
      <c r="W42" s="6"/>
      <c r="X42" s="6"/>
      <c r="Y42" s="6"/>
      <c r="Z42" s="6"/>
      <c r="AA42" s="6"/>
      <c r="AB42" s="6"/>
      <c r="AC42" s="6"/>
      <c r="AD42" s="6"/>
      <c r="AE42" s="6"/>
      <c r="AF42" s="6"/>
      <c r="AG42" s="11"/>
      <c r="AH42" s="33"/>
    </row>
    <row r="43" spans="1:34" ht="18" customHeight="1" x14ac:dyDescent="0.2">
      <c r="A43" s="30"/>
      <c r="B43" s="30"/>
      <c r="C43" s="30"/>
      <c r="D43" s="31"/>
      <c r="E43" s="31"/>
      <c r="F43" s="31"/>
      <c r="G43" s="31"/>
      <c r="H43" s="31"/>
      <c r="I43" s="31"/>
      <c r="J43" s="30"/>
      <c r="K43" s="31"/>
      <c r="L43" s="31"/>
      <c r="M43" s="30"/>
      <c r="N43" s="31"/>
      <c r="O43" s="31"/>
      <c r="P43" s="31"/>
      <c r="Q43" s="31"/>
      <c r="R43" s="31"/>
      <c r="S43" s="6"/>
      <c r="T43" s="65" t="s">
        <v>154</v>
      </c>
      <c r="U43" s="37"/>
      <c r="V43" s="37"/>
      <c r="W43" s="37"/>
      <c r="X43" s="37"/>
      <c r="Y43" s="37"/>
      <c r="Z43" s="37"/>
      <c r="AA43" s="37"/>
      <c r="AB43" s="37"/>
      <c r="AC43" s="37"/>
      <c r="AD43" s="37"/>
      <c r="AE43" s="37"/>
      <c r="AF43" s="37"/>
      <c r="AG43" s="38"/>
      <c r="AH43" s="39"/>
    </row>
    <row r="44" spans="1:34" ht="15.75" x14ac:dyDescent="0.2">
      <c r="A44"/>
      <c r="F44"/>
      <c r="G44"/>
      <c r="H44"/>
      <c r="I44"/>
      <c r="K44"/>
      <c r="L44"/>
      <c r="N44"/>
      <c r="O44"/>
      <c r="P44"/>
      <c r="Q44"/>
      <c r="R44"/>
      <c r="S44"/>
      <c r="T44"/>
      <c r="U44"/>
      <c r="V44"/>
      <c r="Z44"/>
      <c r="AA44"/>
      <c r="AB44"/>
      <c r="AC44"/>
      <c r="AD44"/>
      <c r="AE44"/>
      <c r="AF44"/>
    </row>
    <row r="45" spans="1:34" ht="15.75" x14ac:dyDescent="0.2">
      <c r="A45"/>
      <c r="F45"/>
      <c r="G45"/>
      <c r="I45"/>
      <c r="J45"/>
      <c r="K45"/>
      <c r="L45"/>
      <c r="M45"/>
      <c r="N45"/>
      <c r="O45"/>
      <c r="P45"/>
      <c r="Q45"/>
      <c r="R45"/>
      <c r="S45"/>
      <c r="T45"/>
      <c r="U45"/>
      <c r="V45"/>
      <c r="W45"/>
      <c r="X45"/>
      <c r="Y45"/>
      <c r="Z45"/>
      <c r="AA45"/>
      <c r="AB45"/>
      <c r="AC45"/>
      <c r="AD45"/>
      <c r="AE45"/>
      <c r="AF45"/>
    </row>
  </sheetData>
  <mergeCells count="2">
    <mergeCell ref="A36:R36"/>
    <mergeCell ref="T36:AH36"/>
  </mergeCells>
  <printOptions horizontalCentered="1"/>
  <pageMargins left="0.25" right="0.25" top="0.75" bottom="0.75" header="0.3" footer="0.3"/>
  <pageSetup scale="9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35BC00518110124D97D70C034A5ADB0B0400254D7AE92BE2064DAB8C4804D7FE5192" ma:contentTypeVersion="54" ma:contentTypeDescription="Create a new document." ma:contentTypeScope="" ma:versionID="59412f464d3ee6f4f9fd2eee06b305a8">
  <xsd:schema xmlns:xsd="http://www.w3.org/2001/XMLSchema" xmlns:xs="http://www.w3.org/2001/XMLSchema" xmlns:p="http://schemas.microsoft.com/office/2006/metadata/properties" xmlns:ns2="fba9b5cc-95a8-4c6a-b8c2-fbf672c2041c" targetNamespace="http://schemas.microsoft.com/office/2006/metadata/properties" ma:root="true" ma:fieldsID="e8ad65e8a87593a8e2a6395a9a973985" ns2:_="">
    <xsd:import namespace="fba9b5cc-95a8-4c6a-b8c2-fbf672c2041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a9b5cc-95a8-4c6a-b8c2-fbf672c2041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774813dc-1cf8-429b-bd63-405561892ca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ED5FD967-BEA9-4847-A064-6EF39C8C7AB8}" ma:internalName="CSXSubmissionMarket" ma:readOnly="false" ma:showField="MarketName" ma:web="fba9b5cc-95a8-4c6a-b8c2-fbf672c2041c">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3eb59f79-63f5-42ab-8bc1-9b0415918a08}"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50F7B68A-4046-4AC7-8E57-CFA6267C0D78}" ma:internalName="InProjectListLookup" ma:readOnly="true" ma:showField="InProjectList"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11351b87-d6a4-43eb-9fab-7edf511f4569}"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50F7B68A-4046-4AC7-8E57-CFA6267C0D78}" ma:internalName="LastCompleteVersionLookup" ma:readOnly="true" ma:showField="LastCompleteVersion"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50F7B68A-4046-4AC7-8E57-CFA6267C0D78}" ma:internalName="LastPreviewErrorLookup" ma:readOnly="true" ma:showField="LastPreviewError"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50F7B68A-4046-4AC7-8E57-CFA6267C0D78}" ma:internalName="LastPreviewResultLookup" ma:readOnly="true" ma:showField="LastPreviewResult"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50F7B68A-4046-4AC7-8E57-CFA6267C0D78}" ma:internalName="LastPreviewAttemptDateLookup" ma:readOnly="true" ma:showField="LastPreviewAttemptDate"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50F7B68A-4046-4AC7-8E57-CFA6267C0D78}" ma:internalName="LastPreviewedByLookup" ma:readOnly="true" ma:showField="LastPreviewedBy"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50F7B68A-4046-4AC7-8E57-CFA6267C0D78}" ma:internalName="LastPreviewTimeLookup" ma:readOnly="true" ma:showField="LastPreviewTime"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50F7B68A-4046-4AC7-8E57-CFA6267C0D78}" ma:internalName="LastPreviewVersionLookup" ma:readOnly="true" ma:showField="LastPreviewVersion"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50F7B68A-4046-4AC7-8E57-CFA6267C0D78}" ma:internalName="LastPublishErrorLookup" ma:readOnly="true" ma:showField="LastPublishError"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50F7B68A-4046-4AC7-8E57-CFA6267C0D78}" ma:internalName="LastPublishResultLookup" ma:readOnly="true" ma:showField="LastPublishResult"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50F7B68A-4046-4AC7-8E57-CFA6267C0D78}" ma:internalName="LastPublishAttemptDateLookup" ma:readOnly="true" ma:showField="LastPublishAttemptDate"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50F7B68A-4046-4AC7-8E57-CFA6267C0D78}" ma:internalName="LastPublishedByLookup" ma:readOnly="true" ma:showField="LastPublishedBy"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50F7B68A-4046-4AC7-8E57-CFA6267C0D78}" ma:internalName="LastPublishTimeLookup" ma:readOnly="true" ma:showField="LastPublishTime"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50F7B68A-4046-4AC7-8E57-CFA6267C0D78}" ma:internalName="LastPublishVersionLookup" ma:readOnly="true" ma:showField="LastPublishVersion"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4A3D790E-AD32-4322-BD1A-9CF88911E62D}" ma:internalName="LocLastLocAttemptVersionLookup" ma:readOnly="false" ma:showField="LastLocAttemptVersion" ma:web="fba9b5cc-95a8-4c6a-b8c2-fbf672c2041c">
      <xsd:simpleType>
        <xsd:restriction base="dms:Lookup"/>
      </xsd:simpleType>
    </xsd:element>
    <xsd:element name="LocLastLocAttemptVersionTypeLookup" ma:index="71" nillable="true" ma:displayName="Loc Last Loc Attempt Version Type" ma:default="" ma:list="{4A3D790E-AD32-4322-BD1A-9CF88911E62D}" ma:internalName="LocLastLocAttemptVersionTypeLookup" ma:readOnly="true" ma:showField="LastLocAttemptVersionType" ma:web="fba9b5cc-95a8-4c6a-b8c2-fbf672c2041c">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4A3D790E-AD32-4322-BD1A-9CF88911E62D}" ma:internalName="LocNewPublishedVersionLookup" ma:readOnly="true" ma:showField="NewPublishedVersion" ma:web="fba9b5cc-95a8-4c6a-b8c2-fbf672c2041c">
      <xsd:simpleType>
        <xsd:restriction base="dms:Lookup"/>
      </xsd:simpleType>
    </xsd:element>
    <xsd:element name="LocOverallHandbackStatusLookup" ma:index="75" nillable="true" ma:displayName="Loc Overall Handback Status" ma:default="" ma:list="{4A3D790E-AD32-4322-BD1A-9CF88911E62D}" ma:internalName="LocOverallHandbackStatusLookup" ma:readOnly="true" ma:showField="OverallHandbackStatus" ma:web="fba9b5cc-95a8-4c6a-b8c2-fbf672c2041c">
      <xsd:simpleType>
        <xsd:restriction base="dms:Lookup"/>
      </xsd:simpleType>
    </xsd:element>
    <xsd:element name="LocOverallLocStatusLookup" ma:index="76" nillable="true" ma:displayName="Loc Overall Localize Status" ma:default="" ma:list="{4A3D790E-AD32-4322-BD1A-9CF88911E62D}" ma:internalName="LocOverallLocStatusLookup" ma:readOnly="true" ma:showField="OverallLocStatus" ma:web="fba9b5cc-95a8-4c6a-b8c2-fbf672c2041c">
      <xsd:simpleType>
        <xsd:restriction base="dms:Lookup"/>
      </xsd:simpleType>
    </xsd:element>
    <xsd:element name="LocOverallPreviewStatusLookup" ma:index="77" nillable="true" ma:displayName="Loc Overall Preview Status" ma:default="" ma:list="{4A3D790E-AD32-4322-BD1A-9CF88911E62D}" ma:internalName="LocOverallPreviewStatusLookup" ma:readOnly="true" ma:showField="OverallPreviewStatus" ma:web="fba9b5cc-95a8-4c6a-b8c2-fbf672c2041c">
      <xsd:simpleType>
        <xsd:restriction base="dms:Lookup"/>
      </xsd:simpleType>
    </xsd:element>
    <xsd:element name="LocOverallPublishStatusLookup" ma:index="78" nillable="true" ma:displayName="Loc Overall Publish Status" ma:default="" ma:list="{4A3D790E-AD32-4322-BD1A-9CF88911E62D}" ma:internalName="LocOverallPublishStatusLookup" ma:readOnly="true" ma:showField="OverallPublishStatus" ma:web="fba9b5cc-95a8-4c6a-b8c2-fbf672c2041c">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4A3D790E-AD32-4322-BD1A-9CF88911E62D}" ma:internalName="LocProcessedForHandoffsLookup" ma:readOnly="true" ma:showField="ProcessedForHandoffs" ma:web="fba9b5cc-95a8-4c6a-b8c2-fbf672c2041c">
      <xsd:simpleType>
        <xsd:restriction base="dms:Lookup"/>
      </xsd:simpleType>
    </xsd:element>
    <xsd:element name="LocProcessedForMarketsLookup" ma:index="81" nillable="true" ma:displayName="Loc Processed For Markets" ma:default="" ma:list="{4A3D790E-AD32-4322-BD1A-9CF88911E62D}" ma:internalName="LocProcessedForMarketsLookup" ma:readOnly="true" ma:showField="ProcessedForMarkets" ma:web="fba9b5cc-95a8-4c6a-b8c2-fbf672c2041c">
      <xsd:simpleType>
        <xsd:restriction base="dms:Lookup"/>
      </xsd:simpleType>
    </xsd:element>
    <xsd:element name="LocPublishedDependentAssetsLookup" ma:index="82" nillable="true" ma:displayName="Loc Published Dependent Assets" ma:default="" ma:list="{4A3D790E-AD32-4322-BD1A-9CF88911E62D}" ma:internalName="LocPublishedDependentAssetsLookup" ma:readOnly="true" ma:showField="PublishedDependentAssets" ma:web="fba9b5cc-95a8-4c6a-b8c2-fbf672c2041c">
      <xsd:simpleType>
        <xsd:restriction base="dms:Lookup"/>
      </xsd:simpleType>
    </xsd:element>
    <xsd:element name="LocPublishedLinkedAssetsLookup" ma:index="83" nillable="true" ma:displayName="Loc Published Linked Assets" ma:default="" ma:list="{4A3D790E-AD32-4322-BD1A-9CF88911E62D}" ma:internalName="LocPublishedLinkedAssetsLookup" ma:readOnly="true" ma:showField="PublishedLinkedAssets" ma:web="fba9b5cc-95a8-4c6a-b8c2-fbf672c2041c">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6d80d8f0-e158-4cb0-9b69-3f618c649d5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ED5FD967-BEA9-4847-A064-6EF39C8C7AB8}" ma:internalName="Markets" ma:readOnly="false" ma:showField="MarketName"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50F7B68A-4046-4AC7-8E57-CFA6267C0D78}" ma:internalName="NumOfRatingsLookup" ma:readOnly="true" ma:showField="NumOfRatings"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50F7B68A-4046-4AC7-8E57-CFA6267C0D78}" ma:internalName="PublishStatusLookup" ma:readOnly="false" ma:showField="PublishStatus"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afdd96a6-fd65-45e3-865e-fbba7c66678b}"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14b2e738-5924-4fc4-a74c-2436662041f0}" ma:internalName="TaxCatchAll" ma:showField="CatchAllData"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14b2e738-5924-4fc4-a74c-2436662041f0}" ma:internalName="TaxCatchAllLabel" ma:readOnly="true" ma:showField="CatchAllDataLabel" ma:web="fba9b5cc-95a8-4c6a-b8c2-fbf672c2041c">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fba9b5cc-95a8-4c6a-b8c2-fbf672c2041c" xsi:nil="true"/>
    <AssetExpire xmlns="fba9b5cc-95a8-4c6a-b8c2-fbf672c2041c">2029-01-01T08:00:00+00:00</AssetExpire>
    <CampaignTagsTaxHTField0 xmlns="fba9b5cc-95a8-4c6a-b8c2-fbf672c2041c">
      <Terms xmlns="http://schemas.microsoft.com/office/infopath/2007/PartnerControls"/>
    </CampaignTagsTaxHTField0>
    <IntlLangReviewDate xmlns="fba9b5cc-95a8-4c6a-b8c2-fbf672c2041c" xsi:nil="true"/>
    <TPFriendlyName xmlns="fba9b5cc-95a8-4c6a-b8c2-fbf672c2041c" xsi:nil="true"/>
    <IntlLangReview xmlns="fba9b5cc-95a8-4c6a-b8c2-fbf672c2041c">false</IntlLangReview>
    <LocLastLocAttemptVersionLookup xmlns="fba9b5cc-95a8-4c6a-b8c2-fbf672c2041c">854868</LocLastLocAttemptVersionLookup>
    <PolicheckWords xmlns="fba9b5cc-95a8-4c6a-b8c2-fbf672c2041c" xsi:nil="true"/>
    <SubmitterId xmlns="fba9b5cc-95a8-4c6a-b8c2-fbf672c2041c" xsi:nil="true"/>
    <AcquiredFrom xmlns="fba9b5cc-95a8-4c6a-b8c2-fbf672c2041c">Internal MS</AcquiredFrom>
    <EditorialStatus xmlns="fba9b5cc-95a8-4c6a-b8c2-fbf672c2041c">Complete</EditorialStatus>
    <Markets xmlns="fba9b5cc-95a8-4c6a-b8c2-fbf672c2041c"/>
    <OriginAsset xmlns="fba9b5cc-95a8-4c6a-b8c2-fbf672c2041c" xsi:nil="true"/>
    <AssetStart xmlns="fba9b5cc-95a8-4c6a-b8c2-fbf672c2041c">2012-08-30T21:29:00+00:00</AssetStart>
    <FriendlyTitle xmlns="fba9b5cc-95a8-4c6a-b8c2-fbf672c2041c" xsi:nil="true"/>
    <MarketSpecific xmlns="fba9b5cc-95a8-4c6a-b8c2-fbf672c2041c">false</MarketSpecific>
    <TPNamespace xmlns="fba9b5cc-95a8-4c6a-b8c2-fbf672c2041c" xsi:nil="true"/>
    <PublishStatusLookup xmlns="fba9b5cc-95a8-4c6a-b8c2-fbf672c2041c">
      <Value>239768</Value>
    </PublishStatusLookup>
    <APAuthor xmlns="fba9b5cc-95a8-4c6a-b8c2-fbf672c2041c">
      <UserInfo>
        <DisplayName>REDMOND\matthos</DisplayName>
        <AccountId>59</AccountId>
        <AccountType/>
      </UserInfo>
    </APAuthor>
    <TPCommandLine xmlns="fba9b5cc-95a8-4c6a-b8c2-fbf672c2041c" xsi:nil="true"/>
    <IntlLangReviewer xmlns="fba9b5cc-95a8-4c6a-b8c2-fbf672c2041c" xsi:nil="true"/>
    <OpenTemplate xmlns="fba9b5cc-95a8-4c6a-b8c2-fbf672c2041c">true</OpenTemplate>
    <CSXSubmissionDate xmlns="fba9b5cc-95a8-4c6a-b8c2-fbf672c2041c" xsi:nil="true"/>
    <TaxCatchAll xmlns="fba9b5cc-95a8-4c6a-b8c2-fbf672c2041c"/>
    <Manager xmlns="fba9b5cc-95a8-4c6a-b8c2-fbf672c2041c" xsi:nil="true"/>
    <NumericId xmlns="fba9b5cc-95a8-4c6a-b8c2-fbf672c2041c" xsi:nil="true"/>
    <ParentAssetId xmlns="fba9b5cc-95a8-4c6a-b8c2-fbf672c2041c" xsi:nil="true"/>
    <OriginalSourceMarket xmlns="fba9b5cc-95a8-4c6a-b8c2-fbf672c2041c">english</OriginalSourceMarket>
    <ApprovalStatus xmlns="fba9b5cc-95a8-4c6a-b8c2-fbf672c2041c">InProgress</ApprovalStatus>
    <TPComponent xmlns="fba9b5cc-95a8-4c6a-b8c2-fbf672c2041c" xsi:nil="true"/>
    <EditorialTags xmlns="fba9b5cc-95a8-4c6a-b8c2-fbf672c2041c" xsi:nil="true"/>
    <TPExecutable xmlns="fba9b5cc-95a8-4c6a-b8c2-fbf672c2041c" xsi:nil="true"/>
    <TPLaunchHelpLink xmlns="fba9b5cc-95a8-4c6a-b8c2-fbf672c2041c" xsi:nil="true"/>
    <LocComments xmlns="fba9b5cc-95a8-4c6a-b8c2-fbf672c2041c" xsi:nil="true"/>
    <LocRecommendedHandoff xmlns="fba9b5cc-95a8-4c6a-b8c2-fbf672c2041c" xsi:nil="true"/>
    <SourceTitle xmlns="fba9b5cc-95a8-4c6a-b8c2-fbf672c2041c" xsi:nil="true"/>
    <CSXUpdate xmlns="fba9b5cc-95a8-4c6a-b8c2-fbf672c2041c">false</CSXUpdate>
    <IntlLocPriority xmlns="fba9b5cc-95a8-4c6a-b8c2-fbf672c2041c" xsi:nil="true"/>
    <UAProjectedTotalWords xmlns="fba9b5cc-95a8-4c6a-b8c2-fbf672c2041c" xsi:nil="true"/>
    <AssetType xmlns="fba9b5cc-95a8-4c6a-b8c2-fbf672c2041c">TP</AssetType>
    <MachineTranslated xmlns="fba9b5cc-95a8-4c6a-b8c2-fbf672c2041c">false</MachineTranslated>
    <OutputCachingOn xmlns="fba9b5cc-95a8-4c6a-b8c2-fbf672c2041c">false</OutputCachingOn>
    <TemplateStatus xmlns="fba9b5cc-95a8-4c6a-b8c2-fbf672c2041c">Complete</TemplateStatus>
    <IsSearchable xmlns="fba9b5cc-95a8-4c6a-b8c2-fbf672c2041c">true</IsSearchable>
    <ContentItem xmlns="fba9b5cc-95a8-4c6a-b8c2-fbf672c2041c" xsi:nil="true"/>
    <HandoffToMSDN xmlns="fba9b5cc-95a8-4c6a-b8c2-fbf672c2041c" xsi:nil="true"/>
    <ShowIn xmlns="fba9b5cc-95a8-4c6a-b8c2-fbf672c2041c">Show everywhere</ShowIn>
    <ThumbnailAssetId xmlns="fba9b5cc-95a8-4c6a-b8c2-fbf672c2041c" xsi:nil="true"/>
    <UALocComments xmlns="fba9b5cc-95a8-4c6a-b8c2-fbf672c2041c" xsi:nil="true"/>
    <UALocRecommendation xmlns="fba9b5cc-95a8-4c6a-b8c2-fbf672c2041c">Localize</UALocRecommendation>
    <LastModifiedDateTime xmlns="fba9b5cc-95a8-4c6a-b8c2-fbf672c2041c" xsi:nil="true"/>
    <LegacyData xmlns="fba9b5cc-95a8-4c6a-b8c2-fbf672c2041c" xsi:nil="true"/>
    <LocManualTestRequired xmlns="fba9b5cc-95a8-4c6a-b8c2-fbf672c2041c">false</LocManualTestRequired>
    <LocMarketGroupTiers2 xmlns="fba9b5cc-95a8-4c6a-b8c2-fbf672c2041c" xsi:nil="true"/>
    <ClipArtFilename xmlns="fba9b5cc-95a8-4c6a-b8c2-fbf672c2041c" xsi:nil="true"/>
    <TPApplication xmlns="fba9b5cc-95a8-4c6a-b8c2-fbf672c2041c" xsi:nil="true"/>
    <CSXHash xmlns="fba9b5cc-95a8-4c6a-b8c2-fbf672c2041c" xsi:nil="true"/>
    <DirectSourceMarket xmlns="fba9b5cc-95a8-4c6a-b8c2-fbf672c2041c">english</DirectSourceMarket>
    <PrimaryImageGen xmlns="fba9b5cc-95a8-4c6a-b8c2-fbf672c2041c">false</PrimaryImageGen>
    <PlannedPubDate xmlns="fba9b5cc-95a8-4c6a-b8c2-fbf672c2041c" xsi:nil="true"/>
    <CSXSubmissionMarket xmlns="fba9b5cc-95a8-4c6a-b8c2-fbf672c2041c" xsi:nil="true"/>
    <Downloads xmlns="fba9b5cc-95a8-4c6a-b8c2-fbf672c2041c">0</Downloads>
    <ArtSampleDocs xmlns="fba9b5cc-95a8-4c6a-b8c2-fbf672c2041c" xsi:nil="true"/>
    <TrustLevel xmlns="fba9b5cc-95a8-4c6a-b8c2-fbf672c2041c">1 Microsoft Managed Content</TrustLevel>
    <BlockPublish xmlns="fba9b5cc-95a8-4c6a-b8c2-fbf672c2041c">false</BlockPublish>
    <TPLaunchHelpLinkType xmlns="fba9b5cc-95a8-4c6a-b8c2-fbf672c2041c">Template</TPLaunchHelpLinkType>
    <LocalizationTagsTaxHTField0 xmlns="fba9b5cc-95a8-4c6a-b8c2-fbf672c2041c">
      <Terms xmlns="http://schemas.microsoft.com/office/infopath/2007/PartnerControls"/>
    </LocalizationTagsTaxHTField0>
    <BusinessGroup xmlns="fba9b5cc-95a8-4c6a-b8c2-fbf672c2041c" xsi:nil="true"/>
    <Providers xmlns="fba9b5cc-95a8-4c6a-b8c2-fbf672c2041c" xsi:nil="true"/>
    <TemplateTemplateType xmlns="fba9b5cc-95a8-4c6a-b8c2-fbf672c2041c">Excel Spreadsheet Template</TemplateTemplateType>
    <TimesCloned xmlns="fba9b5cc-95a8-4c6a-b8c2-fbf672c2041c" xsi:nil="true"/>
    <TPAppVersion xmlns="fba9b5cc-95a8-4c6a-b8c2-fbf672c2041c" xsi:nil="true"/>
    <VoteCount xmlns="fba9b5cc-95a8-4c6a-b8c2-fbf672c2041c" xsi:nil="true"/>
    <FeatureTagsTaxHTField0 xmlns="fba9b5cc-95a8-4c6a-b8c2-fbf672c2041c">
      <Terms xmlns="http://schemas.microsoft.com/office/infopath/2007/PartnerControls"/>
    </FeatureTagsTaxHTField0>
    <Provider xmlns="fba9b5cc-95a8-4c6a-b8c2-fbf672c2041c" xsi:nil="true"/>
    <UACurrentWords xmlns="fba9b5cc-95a8-4c6a-b8c2-fbf672c2041c" xsi:nil="true"/>
    <AssetId xmlns="fba9b5cc-95a8-4c6a-b8c2-fbf672c2041c">TP103427563</AssetId>
    <TPClientViewer xmlns="fba9b5cc-95a8-4c6a-b8c2-fbf672c2041c" xsi:nil="true"/>
    <DSATActionTaken xmlns="fba9b5cc-95a8-4c6a-b8c2-fbf672c2041c" xsi:nil="true"/>
    <APEditor xmlns="fba9b5cc-95a8-4c6a-b8c2-fbf672c2041c">
      <UserInfo>
        <DisplayName/>
        <AccountId xsi:nil="true"/>
        <AccountType/>
      </UserInfo>
    </APEditor>
    <TPInstallLocation xmlns="fba9b5cc-95a8-4c6a-b8c2-fbf672c2041c" xsi:nil="true"/>
    <OOCacheId xmlns="fba9b5cc-95a8-4c6a-b8c2-fbf672c2041c" xsi:nil="true"/>
    <IsDeleted xmlns="fba9b5cc-95a8-4c6a-b8c2-fbf672c2041c">false</IsDeleted>
    <PublishTargets xmlns="fba9b5cc-95a8-4c6a-b8c2-fbf672c2041c">OfficeOnlineVNext</PublishTargets>
    <ApprovalLog xmlns="fba9b5cc-95a8-4c6a-b8c2-fbf672c2041c" xsi:nil="true"/>
    <BugNumber xmlns="fba9b5cc-95a8-4c6a-b8c2-fbf672c2041c" xsi:nil="true"/>
    <CrawlForDependencies xmlns="fba9b5cc-95a8-4c6a-b8c2-fbf672c2041c">false</CrawlForDependencies>
    <InternalTagsTaxHTField0 xmlns="fba9b5cc-95a8-4c6a-b8c2-fbf672c2041c">
      <Terms xmlns="http://schemas.microsoft.com/office/infopath/2007/PartnerControls"/>
    </InternalTagsTaxHTField0>
    <LastHandOff xmlns="fba9b5cc-95a8-4c6a-b8c2-fbf672c2041c" xsi:nil="true"/>
    <Milestone xmlns="fba9b5cc-95a8-4c6a-b8c2-fbf672c2041c" xsi:nil="true"/>
    <OriginalRelease xmlns="fba9b5cc-95a8-4c6a-b8c2-fbf672c2041c">15</OriginalRelease>
    <RecommendationsModifier xmlns="fba9b5cc-95a8-4c6a-b8c2-fbf672c2041c" xsi:nil="true"/>
    <ScenarioTagsTaxHTField0 xmlns="fba9b5cc-95a8-4c6a-b8c2-fbf672c2041c">
      <Terms xmlns="http://schemas.microsoft.com/office/infopath/2007/PartnerControls"/>
    </ScenarioTagsTaxHTField0>
    <UANotes xmlns="fba9b5cc-95a8-4c6a-b8c2-fbf672c2041c" xsi:nil="true"/>
  </documentManagement>
</p:properties>
</file>

<file path=customXml/itemProps1.xml><?xml version="1.0" encoding="utf-8"?>
<ds:datastoreItem xmlns:ds="http://schemas.openxmlformats.org/officeDocument/2006/customXml" ds:itemID="{DBE3A350-5DE0-44D5-B1F7-EF18B913897B}"/>
</file>

<file path=customXml/itemProps2.xml><?xml version="1.0" encoding="utf-8"?>
<ds:datastoreItem xmlns:ds="http://schemas.openxmlformats.org/officeDocument/2006/customXml" ds:itemID="{94C9E900-E951-4E67-A753-F1A8AD2CD423}"/>
</file>

<file path=customXml/itemProps3.xml><?xml version="1.0" encoding="utf-8"?>
<ds:datastoreItem xmlns:ds="http://schemas.openxmlformats.org/officeDocument/2006/customXml" ds:itemID="{FA3FDFCB-68B2-443B-B74D-45995B5AB4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Įvardinti diapazonai</vt:lpstr>
      </vt:variant>
      <vt:variant>
        <vt:i4>7</vt:i4>
      </vt:variant>
    </vt:vector>
  </HeadingPairs>
  <TitlesOfParts>
    <vt:vector size="12" baseType="lpstr">
      <vt:lpstr>Šalių apžvalga</vt:lpstr>
      <vt:lpstr>Svečių sąrašas</vt:lpstr>
      <vt:lpstr>Maistas Ir Gėrimai</vt:lpstr>
      <vt:lpstr>Kiti būtiniausieji produktai</vt:lpstr>
      <vt:lpstr>Sėdėjimo vietų schema</vt:lpstr>
      <vt:lpstr>_1StalAntraštė</vt:lpstr>
      <vt:lpstr>_2StalAntraštė</vt:lpstr>
      <vt:lpstr>_3StalAntraštė</vt:lpstr>
      <vt:lpstr>IšVisoSuaug</vt:lpstr>
      <vt:lpstr>IšVisoVaikų</vt:lpstr>
      <vt:lpstr>PatvirtintiSvečiai</vt:lpstr>
      <vt:lpstr>'Sėdėjimo vietų schema'!Spausdinimo_sritis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LTH</dc:creator>
  <cp:lastModifiedBy>Windows vartotojas</cp:lastModifiedBy>
  <dcterms:created xsi:type="dcterms:W3CDTF">2012-08-28T21:36:07Z</dcterms:created>
  <dcterms:modified xsi:type="dcterms:W3CDTF">2012-12-28T03:53:18Z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0x01010035BC00518110124D97D70C034A5ADB0B0400254D7AE92BE2064DAB8C4804D7FE5192</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