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Šios_darbaknygės"/>
  <bookViews>
    <workbookView xWindow="0" yWindow="0" windowWidth="25200" windowHeight="12570" tabRatio="350"/>
  </bookViews>
  <sheets>
    <sheet name="18 laikotarpio biudžetas" sheetId="2" r:id="rId1"/>
  </sheets>
  <definedNames>
    <definedName name="DienosIntervalas">'18 laikotarpio biudžetas'!$K$2</definedName>
    <definedName name="PabaigosData">'18 laikotarpio biudžetas'!$M$2</definedName>
    <definedName name="PradžiosData">'18 laikotarpio biudžetas'!$H$2</definedName>
    <definedName name="_xlnm.Print_Titles" localSheetId="0">'18 laikotarpio biudžetas'!$5:$5</definedName>
  </definedNames>
  <calcPr calcId="152511"/>
</workbook>
</file>

<file path=xl/calcChain.xml><?xml version="1.0" encoding="utf-8"?>
<calcChain xmlns="http://schemas.openxmlformats.org/spreadsheetml/2006/main">
  <c r="D5" i="2" l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C5" i="2"/>
  <c r="S5" i="2" l="1"/>
  <c r="T5" i="2"/>
  <c r="M2" i="2"/>
  <c r="N12" i="2"/>
  <c r="O12" i="2"/>
  <c r="P12" i="2"/>
  <c r="Q12" i="2"/>
  <c r="R12" i="2"/>
  <c r="S12" i="2"/>
  <c r="T12" i="2"/>
  <c r="J26" i="2"/>
  <c r="K26" i="2"/>
  <c r="L26" i="2"/>
  <c r="M26" i="2"/>
  <c r="N26" i="2"/>
  <c r="O26" i="2"/>
  <c r="P26" i="2"/>
  <c r="Q26" i="2"/>
  <c r="R26" i="2"/>
  <c r="S26" i="2"/>
  <c r="T26" i="2"/>
  <c r="U17" i="2"/>
  <c r="U18" i="2"/>
  <c r="U19" i="2"/>
  <c r="U20" i="2"/>
  <c r="U21" i="2"/>
  <c r="U22" i="2"/>
  <c r="U23" i="2"/>
  <c r="U24" i="2"/>
  <c r="U25" i="2"/>
  <c r="U16" i="2"/>
  <c r="L6" i="2"/>
  <c r="M6" i="2"/>
  <c r="N6" i="2"/>
  <c r="O6" i="2"/>
  <c r="P6" i="2"/>
  <c r="Q6" i="2"/>
  <c r="R6" i="2"/>
  <c r="S6" i="2"/>
  <c r="T6" i="2"/>
  <c r="K6" i="2"/>
  <c r="J6" i="2"/>
  <c r="M12" i="2"/>
  <c r="L12" i="2"/>
  <c r="K12" i="2"/>
  <c r="J12" i="2"/>
  <c r="C12" i="2"/>
  <c r="D12" i="2"/>
  <c r="E12" i="2"/>
  <c r="F12" i="2"/>
  <c r="G12" i="2"/>
  <c r="H12" i="2"/>
  <c r="I12" i="2"/>
  <c r="U15" i="2"/>
  <c r="U26" i="2" s="1"/>
  <c r="U11" i="2"/>
  <c r="U10" i="2"/>
  <c r="U9" i="2"/>
  <c r="U12" i="2" s="1"/>
  <c r="I26" i="2"/>
  <c r="H26" i="2"/>
  <c r="G26" i="2"/>
  <c r="F26" i="2"/>
  <c r="E26" i="2"/>
  <c r="D26" i="2"/>
  <c r="C26" i="2"/>
  <c r="I6" i="2"/>
  <c r="H6" i="2"/>
  <c r="G6" i="2"/>
  <c r="F6" i="2"/>
  <c r="E6" i="2"/>
  <c r="D6" i="2"/>
  <c r="C6" i="2"/>
  <c r="U6" i="2" l="1"/>
</calcChain>
</file>

<file path=xl/sharedStrings.xml><?xml version="1.0" encoding="utf-8"?>
<sst xmlns="http://schemas.openxmlformats.org/spreadsheetml/2006/main" count="26" uniqueCount="25">
  <si>
    <t>įmonės biudžetas</t>
  </si>
  <si>
    <t>pajamos</t>
  </si>
  <si>
    <t>išlaidos</t>
  </si>
  <si>
    <t>2 PAJAMŲ ELEMENTAS</t>
  </si>
  <si>
    <t>3 PAJAMŲ ELEMENTAS</t>
  </si>
  <si>
    <t>ATLYGINIMAI</t>
  </si>
  <si>
    <t>NUOMA</t>
  </si>
  <si>
    <t>ELEKTRA</t>
  </si>
  <si>
    <t>TELEFONAS</t>
  </si>
  <si>
    <t>INTERNETAS</t>
  </si>
  <si>
    <t>VANDUO</t>
  </si>
  <si>
    <t>DUJOS</t>
  </si>
  <si>
    <t>ATLIEKŲ ŠALINIMAS</t>
  </si>
  <si>
    <t>KABELINĖ TELEVIZIJA</t>
  </si>
  <si>
    <t>KANCELIARINĖS PREKĖS</t>
  </si>
  <si>
    <t>DRAUDIMAS</t>
  </si>
  <si>
    <t>BENDROJI IŠLAIDŲ SUMA</t>
  </si>
  <si>
    <t>VISOS PAJAMOS</t>
  </si>
  <si>
    <t>GRYNASIS PELNAS</t>
  </si>
  <si>
    <t>PRADŽIOS DATA</t>
  </si>
  <si>
    <t>PABAIGOS DATA</t>
  </si>
  <si>
    <t>IŠ VISO</t>
  </si>
  <si>
    <t>TENDENCIJA</t>
  </si>
  <si>
    <t>1 PAJAMŲ ELEMENTAS</t>
  </si>
  <si>
    <t>LAIKOTARPIO TRUKMĖ (DIENOMIS)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</si>
</sst>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Lt&quot;_-;\-* #,##0.00\ &quot;Lt&quot;_-;_-* &quot;-&quot;??\ &quot;Lt&quot;_-;_-@_-"/>
    <numFmt numFmtId="165" formatCode="_(&quot;$&quot;* #,##0.00_);_(&quot;$&quot;* \(#,##0.00\);_(&quot;$&quot;* &quot;-&quot;??_);_(@_)"/>
    <numFmt numFmtId="166" formatCode="@_)"/>
    <numFmt numFmtId="167" formatCode="_(* #,##0.00\ &quot;Lt&quot;_);_(&quot;$&quot;* \(#,##0.00\);_(&quot;$&quot;* &quot;-&quot;??_);_(@_)"/>
    <numFmt numFmtId="168" formatCode="[$-FC27]yyyy\ &quot;m.&quot;\ mmmm\ d\ &quot;d.&quot;;@"/>
  </numFmts>
  <fonts count="12" x14ac:knownFonts="1">
    <font>
      <sz val="10"/>
      <color theme="4" tint="0.7999816888943144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i/>
      <sz val="32"/>
      <color theme="4" tint="0.79995117038483843"/>
      <name val="Georgia"/>
      <family val="2"/>
      <scheme val="major"/>
    </font>
    <font>
      <sz val="11"/>
      <color theme="4" tint="-0.499984740745262"/>
      <name val="Calibri"/>
      <family val="2"/>
      <scheme val="minor"/>
    </font>
    <font>
      <b/>
      <sz val="11"/>
      <color theme="4" tint="0.79998168889431442"/>
      <name val="Georgia"/>
      <family val="1"/>
      <scheme val="major"/>
    </font>
    <font>
      <b/>
      <i/>
      <sz val="16"/>
      <color theme="4" tint="0.79998168889431442"/>
      <name val="Georgia"/>
      <family val="1"/>
      <scheme val="major"/>
    </font>
    <font>
      <sz val="10"/>
      <color theme="4" tint="0.7999816888943144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condense/>
      <extend/>
      <outline/>
      <shadow/>
      <sz val="10"/>
      <color theme="4" tint="0.79995117038483843"/>
      <name val="Calibri"/>
      <scheme val="minor"/>
    </font>
    <font>
      <sz val="10"/>
      <color theme="4" tint="0.7999816888943144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2" borderId="0"/>
    <xf numFmtId="165" fontId="2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6">
    <xf numFmtId="0" fontId="0" fillId="2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Border="1"/>
    <xf numFmtId="0" fontId="3" fillId="2" borderId="0" xfId="0" applyFont="1" applyFill="1" applyAlignment="1">
      <alignment vertical="center"/>
    </xf>
    <xf numFmtId="166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65" fontId="0" fillId="2" borderId="0" xfId="1" applyNumberFormat="1" applyFont="1" applyFill="1" applyBorder="1"/>
    <xf numFmtId="0" fontId="0" fillId="2" borderId="0" xfId="0" applyFont="1" applyFill="1" applyBorder="1"/>
    <xf numFmtId="40" fontId="0" fillId="2" borderId="0" xfId="1" applyNumberFormat="1" applyFont="1" applyFill="1" applyBorder="1"/>
    <xf numFmtId="40" fontId="0" fillId="2" borderId="0" xfId="0" applyNumberFormat="1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horizontal="left" indent="2"/>
    </xf>
    <xf numFmtId="0" fontId="4" fillId="2" borderId="0" xfId="2" applyFill="1" applyAlignment="1"/>
    <xf numFmtId="0" fontId="9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5" fontId="1" fillId="2" borderId="0" xfId="0" applyNumberFormat="1" applyFont="1" applyFill="1"/>
    <xf numFmtId="165" fontId="0" fillId="2" borderId="0" xfId="0" applyNumberFormat="1" applyFont="1" applyFill="1"/>
    <xf numFmtId="165" fontId="0" fillId="2" borderId="0" xfId="0" applyNumberFormat="1"/>
    <xf numFmtId="165" fontId="0" fillId="2" borderId="0" xfId="0" applyNumberFormat="1" applyFill="1"/>
    <xf numFmtId="167" fontId="0" fillId="2" borderId="0" xfId="1" applyNumberFormat="1" applyFont="1" applyFill="1" applyBorder="1"/>
    <xf numFmtId="0" fontId="0" fillId="2" borderId="0" xfId="0" applyFont="1" applyFill="1" applyBorder="1" applyAlignment="1">
      <alignment horizontal="center" vertical="center"/>
    </xf>
    <xf numFmtId="165" fontId="10" fillId="2" borderId="0" xfId="0" applyNumberFormat="1" applyFont="1" applyFill="1" applyBorder="1"/>
    <xf numFmtId="0" fontId="11" fillId="2" borderId="0" xfId="0" applyFont="1" applyFill="1" applyBorder="1"/>
    <xf numFmtId="164" fontId="0" fillId="2" borderId="0" xfId="1" applyNumberFormat="1" applyFont="1" applyFill="1" applyBorder="1"/>
    <xf numFmtId="164" fontId="11" fillId="2" borderId="0" xfId="0" applyNumberFormat="1" applyFont="1" applyFill="1" applyBorder="1"/>
    <xf numFmtId="164" fontId="5" fillId="3" borderId="0" xfId="0" applyNumberFormat="1" applyFont="1" applyFill="1" applyBorder="1" applyAlignment="1">
      <alignment vertical="center"/>
    </xf>
    <xf numFmtId="168" fontId="6" fillId="2" borderId="0" xfId="0" applyNumberFormat="1" applyFont="1" applyFill="1" applyAlignment="1">
      <alignment horizontal="right" vertical="center"/>
    </xf>
    <xf numFmtId="16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2" applyFill="1" applyAlignment="1"/>
    <xf numFmtId="14" fontId="8" fillId="2" borderId="1" xfId="0" applyNumberFormat="1" applyFont="1" applyFill="1" applyBorder="1" applyAlignment="1">
      <alignment horizontal="center" vertical="center"/>
    </xf>
  </cellXfs>
  <cellStyles count="3">
    <cellStyle name="Įprastas" xfId="0" builtinId="0" customBuiltin="1"/>
    <cellStyle name="Pavadinimas" xfId="2" builtinId="15" customBuiltin="1"/>
    <cellStyle name="Valiuta" xfId="1" builtinId="4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70" formatCode="#,##0.00\ _L_t;[Red]\-#,##0.00\ _L_t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numFmt numFmtId="165" formatCode="_(&quot;$&quot;* #,##0.00_);_(&quot;$&quot;* \(#,##0.00\);_(&quot;$&quot;* &quot;-&quot;??_);_(@_)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0.79998168889431442"/>
        <name val="Calibri"/>
        <scheme val="minor"/>
      </font>
      <numFmt numFmtId="164" formatCode="_-* #,##0.00\ &quot;Lt&quot;_-;\-* #,##0.00\ &quot;Lt&quot;_-;_-* &quot;-&quot;??\ &quot;Lt&quot;_-;_-@_-"/>
      <fill>
        <patternFill patternType="solid">
          <fgColor indexed="64"/>
          <bgColor theme="4" tint="-0.499984740745262"/>
        </patternFill>
      </fill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medium">
          <color indexed="64"/>
        </left>
        <right/>
        <top style="thick">
          <color theme="0"/>
        </top>
        <bottom/>
      </border>
    </dxf>
    <dxf>
      <font>
        <b val="0"/>
        <i val="0"/>
        <strike val="0"/>
        <condense/>
        <extend/>
        <outline/>
        <shadow/>
        <u val="none"/>
        <vertAlign val="baseline"/>
        <sz val="10"/>
        <color theme="4" tint="0.79995117038483843"/>
        <name val="Calibri"/>
        <scheme val="minor"/>
      </font>
      <numFmt numFmtId="165" formatCode="_(&quot;$&quot;* #,##0.00_);_(&quot;$&quot;* \(#,##0.00\);_(&quot;$&quot;* &quot;-&quot;??_);_(@_)"/>
      <fill>
        <patternFill patternType="solid">
          <fgColor indexed="64"/>
          <bgColor theme="4" tint="-0.499984740745262"/>
        </patternFill>
      </fill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4" tint="0.79998168889431442"/>
      </font>
      <fill>
        <patternFill>
          <bgColor theme="4" tint="-0.499984740745262"/>
        </patternFill>
      </fill>
      <border>
        <horizontal style="thin">
          <color theme="4" tint="0.79998168889431442"/>
        </horizontal>
      </border>
    </dxf>
  </dxfs>
  <tableStyles count="1" defaultTableStyle="Company Budget" defaultPivotStyle="PivotStyleLight16">
    <tableStyle name="Company Budget" pivot="0" count="1">
      <tableStyleElement type="wholeTable" dxfId="10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232833</xdr:rowOff>
    </xdr:from>
    <xdr:to>
      <xdr:col>21</xdr:col>
      <xdr:colOff>1439333</xdr:colOff>
      <xdr:row>3</xdr:row>
      <xdr:rowOff>16934</xdr:rowOff>
    </xdr:to>
    <xdr:grpSp>
      <xdr:nvGrpSpPr>
        <xdr:cNvPr id="2" name="Pavadinimo kraštinė" descr="&quot;&quot;" title="Kraštinės"/>
        <xdr:cNvGrpSpPr/>
      </xdr:nvGrpSpPr>
      <xdr:grpSpPr>
        <a:xfrm>
          <a:off x="0" y="825500"/>
          <a:ext cx="21029083" cy="59267"/>
          <a:chOff x="0" y="825500"/>
          <a:chExt cx="22129750" cy="59267"/>
        </a:xfrm>
      </xdr:grpSpPr>
      <xdr:cxnSp macro="">
        <xdr:nvCxnSpPr>
          <xdr:cNvPr id="5" name="Plona linija"/>
          <xdr:cNvCxnSpPr/>
        </xdr:nvCxnSpPr>
        <xdr:spPr>
          <a:xfrm>
            <a:off x="0" y="884767"/>
            <a:ext cx="22129750" cy="0"/>
          </a:xfrm>
          <a:prstGeom prst="line">
            <a:avLst/>
          </a:prstGeom>
          <a:ln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Plona linija"/>
          <xdr:cNvCxnSpPr/>
        </xdr:nvCxnSpPr>
        <xdr:spPr>
          <a:xfrm>
            <a:off x="0" y="825500"/>
            <a:ext cx="22129750" cy="0"/>
          </a:xfrm>
          <a:prstGeom prst="line">
            <a:avLst/>
          </a:prstGeom>
          <a:ln w="28575">
            <a:solidFill>
              <a:schemeClr val="accent1">
                <a:lumMod val="20000"/>
                <a:lumOff val="8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PajamųLentelė" displayName="PajamųLentelė" ref="B9:V12" headerRowCount="0" totalsRowCount="1">
  <tableColumns count="21">
    <tableColumn id="1" name="Pajamos" totalsRowLabel="VISOS PAJAMOS" headerRowDxfId="104" totalsRowDxfId="103"/>
    <tableColumn id="6" name="1 savaitė" totalsRowFunction="sum" headerRowDxfId="102" totalsRowDxfId="101" dataCellStyle="Valiuta"/>
    <tableColumn id="7" name="2 savaitė" totalsRowFunction="sum" headerRowDxfId="100" totalsRowDxfId="99" dataCellStyle="Valiuta"/>
    <tableColumn id="8" name="3 savaitė" totalsRowFunction="sum" headerRowDxfId="98" totalsRowDxfId="97" dataCellStyle="Valiuta"/>
    <tableColumn id="9" name="4 savaitė" totalsRowFunction="sum" headerRowDxfId="96" totalsRowDxfId="95" dataCellStyle="Valiuta"/>
    <tableColumn id="10" name="5 savaitė" totalsRowFunction="sum" headerRowDxfId="94" totalsRowDxfId="93" dataCellStyle="Valiuta"/>
    <tableColumn id="11" name="6 savaitė" totalsRowFunction="sum" headerRowDxfId="92" totalsRowDxfId="91" dataCellStyle="Valiuta"/>
    <tableColumn id="12" name="7 savaitė" totalsRowFunction="sum" headerRowDxfId="90" totalsRowDxfId="89" dataCellStyle="Valiuta"/>
    <tableColumn id="13" name="8 savaitė" totalsRowFunction="sum" headerRowDxfId="88" totalsRowDxfId="87" dataCellStyle="Valiuta"/>
    <tableColumn id="14" name="9 savaitė" totalsRowFunction="sum" headerRowDxfId="86" totalsRowDxfId="85" dataCellStyle="Valiuta"/>
    <tableColumn id="15" name="10 savaitė" totalsRowFunction="sum" headerRowDxfId="84" totalsRowDxfId="83" dataCellStyle="Valiuta"/>
    <tableColumn id="16" name="11 savaitė" totalsRowFunction="sum" headerRowDxfId="82" totalsRowDxfId="81" dataCellStyle="Valiuta"/>
    <tableColumn id="17" name="12 savaitė" totalsRowFunction="sum" headerRowDxfId="80" totalsRowDxfId="79" dataCellStyle="Valiuta"/>
    <tableColumn id="18" name="13 savaitė" totalsRowFunction="sum" headerRowDxfId="78" totalsRowDxfId="77" dataCellStyle="Valiuta"/>
    <tableColumn id="19" name="14 savaitė" totalsRowFunction="sum" headerRowDxfId="76" totalsRowDxfId="75" dataCellStyle="Valiuta"/>
    <tableColumn id="20" name="15 savaitė" totalsRowFunction="sum" headerRowDxfId="74" totalsRowDxfId="73" dataCellStyle="Valiuta"/>
    <tableColumn id="21" name="16 savaitė" totalsRowFunction="sum" headerRowDxfId="72" totalsRowDxfId="71" dataCellStyle="Valiuta"/>
    <tableColumn id="22" name="17 savaitė" totalsRowFunction="sum" headerRowDxfId="70" totalsRowDxfId="69" dataCellStyle="Valiuta"/>
    <tableColumn id="23" name="18 savaitė" totalsRowFunction="sum" headerRowDxfId="68" totalsRowDxfId="67" dataCellStyle="Valiuta"/>
    <tableColumn id="24" name="Iš viso" totalsRowFunction="sum" headerRowDxfId="66" totalsRowDxfId="65" dataCellStyle="Valiuta"/>
    <tableColumn id="25" name="Stulpelis1" headerRowDxfId="64" dataDxfId="63" totalsRowDxfId="62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Pajamų lentelė" altTextSummary="18 laikotarpių pajamų suvestinė, pvz., kas 14 dienų."/>
    </ext>
  </extLst>
</table>
</file>

<file path=xl/tables/table2.xml><?xml version="1.0" encoding="utf-8"?>
<table xmlns="http://schemas.openxmlformats.org/spreadsheetml/2006/main" id="3" name="IšlaidųLentelė" displayName="IšlaidųLentelė" ref="B15:V26" headerRowCount="0" totalsRowCount="1">
  <tableColumns count="21">
    <tableColumn id="1" name="Išlaidos" totalsRowLabel="BENDROJI IŠLAIDŲ SUMA" headerRowDxfId="61" totalsRowDxfId="60"/>
    <tableColumn id="4" name="1 savaitė" totalsRowFunction="sum" headerRowDxfId="59" dataDxfId="58" totalsRowDxfId="57" dataCellStyle="Valiuta"/>
    <tableColumn id="5" name="2 savaitė" totalsRowFunction="sum" headerRowDxfId="56" dataDxfId="55" totalsRowDxfId="54" dataCellStyle="Valiuta"/>
    <tableColumn id="6" name="3 savaitė" totalsRowFunction="sum" headerRowDxfId="53" dataDxfId="52" totalsRowDxfId="51" dataCellStyle="Valiuta"/>
    <tableColumn id="7" name="4 savaitė" totalsRowFunction="sum" headerRowDxfId="50" dataDxfId="49" totalsRowDxfId="48" dataCellStyle="Valiuta"/>
    <tableColumn id="8" name="5 savaitė" totalsRowFunction="sum" headerRowDxfId="47" dataDxfId="46" totalsRowDxfId="45" dataCellStyle="Valiuta"/>
    <tableColumn id="9" name="6 savaitė" totalsRowFunction="sum" headerRowDxfId="44" dataDxfId="43" totalsRowDxfId="42" dataCellStyle="Valiuta"/>
    <tableColumn id="10" name="7 savaitė" totalsRowFunction="sum" headerRowDxfId="41" dataDxfId="40" totalsRowDxfId="39" dataCellStyle="Valiuta"/>
    <tableColumn id="11" name="8 savaitė" totalsRowFunction="sum" headerRowDxfId="38" dataDxfId="37" totalsRowDxfId="36" dataCellStyle="Valiuta"/>
    <tableColumn id="12" name="9 savaitė" totalsRowFunction="sum" headerRowDxfId="35" dataDxfId="34" totalsRowDxfId="33" dataCellStyle="Valiuta"/>
    <tableColumn id="13" name="10 savaitė" totalsRowFunction="sum" headerRowDxfId="32" dataDxfId="31" totalsRowDxfId="30" dataCellStyle="Valiuta"/>
    <tableColumn id="14" name="11 savaitė" totalsRowFunction="sum" headerRowDxfId="29" dataDxfId="28" totalsRowDxfId="27" dataCellStyle="Valiuta"/>
    <tableColumn id="15" name="12 savaitė" totalsRowFunction="sum" headerRowDxfId="26" dataDxfId="25" totalsRowDxfId="24" dataCellStyle="Valiuta"/>
    <tableColumn id="16" name="13 savaitė" totalsRowFunction="sum" headerRowDxfId="23" dataDxfId="22" totalsRowDxfId="21" dataCellStyle="Valiuta"/>
    <tableColumn id="17" name="14 savaitė" totalsRowFunction="sum" headerRowDxfId="20" dataDxfId="19" totalsRowDxfId="18" dataCellStyle="Valiuta"/>
    <tableColumn id="18" name="15 savaitė" totalsRowFunction="sum" headerRowDxfId="17" dataDxfId="16" totalsRowDxfId="15" dataCellStyle="Valiuta"/>
    <tableColumn id="19" name="16 savaitė" totalsRowFunction="sum" headerRowDxfId="14" dataDxfId="13" totalsRowDxfId="12" dataCellStyle="Valiuta"/>
    <tableColumn id="20" name="17 savaitė" totalsRowFunction="sum" headerRowDxfId="11" dataDxfId="10" totalsRowDxfId="9" dataCellStyle="Valiuta"/>
    <tableColumn id="21" name="18 savaitė" totalsRowFunction="sum" headerRowDxfId="8" dataDxfId="7" totalsRowDxfId="6" dataCellStyle="Valiuta"/>
    <tableColumn id="22" name="Iš viso" totalsRowFunction="sum" headerRowDxfId="5" dataDxfId="4" totalsRowDxfId="3" dataCellStyle="Valiuta"/>
    <tableColumn id="23" name="Stulpelis1" headerRowDxfId="2" dataDxfId="1" totalsRowDxfId="0"/>
  </tableColumns>
  <tableStyleInfo name="Company Budget" showFirstColumn="0" showLastColumn="0" showRowStripes="1" showColumnStripes="0"/>
  <extLst>
    <ext xmlns:x14="http://schemas.microsoft.com/office/spreadsheetml/2009/9/main" uri="{504A1905-F514-4f6f-8877-14C23A59335A}">
      <x14:table altText="Išlaidų lentelė" altTextSummary="18 laikotarpių išlaidų suvestinė, pvz., kas 14 dienų."/>
    </ext>
  </extLst>
</table>
</file>

<file path=xl/theme/theme1.xml><?xml version="1.0" encoding="utf-8"?>
<a:theme xmlns:a="http://schemas.openxmlformats.org/drawingml/2006/main" name="Office Theme">
  <a:themeElements>
    <a:clrScheme name="Compan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F7699"/>
      </a:accent1>
      <a:accent2>
        <a:srgbClr val="E36200"/>
      </a:accent2>
      <a:accent3>
        <a:srgbClr val="D9AE00"/>
      </a:accent3>
      <a:accent4>
        <a:srgbClr val="773A6A"/>
      </a:accent4>
      <a:accent5>
        <a:srgbClr val="07A607"/>
      </a:accent5>
      <a:accent6>
        <a:srgbClr val="BB2A09"/>
      </a:accent6>
      <a:hlink>
        <a:srgbClr val="487699"/>
      </a:hlink>
      <a:folHlink>
        <a:srgbClr val="773A6A"/>
      </a:folHlink>
    </a:clrScheme>
    <a:fontScheme name="Company Budget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>
    <tabColor theme="4" tint="-0.499984740745262"/>
    <pageSetUpPr autoPageBreaks="0" fitToPage="1"/>
  </sheetPr>
  <dimension ref="A1:W31"/>
  <sheetViews>
    <sheetView showGridLines="0" tabSelected="1" zoomScale="90" zoomScaleNormal="90" zoomScaleSheetLayoutView="50" workbookViewId="0">
      <pane xSplit="2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customHeight="1" x14ac:dyDescent="0.2"/>
  <cols>
    <col min="1" max="1" width="3.28515625" style="1" customWidth="1"/>
    <col min="2" max="2" width="23.42578125" style="1" customWidth="1"/>
    <col min="3" max="3" width="13.28515625" style="1" customWidth="1"/>
    <col min="4" max="5" width="13.28515625" style="3" customWidth="1"/>
    <col min="6" max="6" width="13.28515625" style="1" customWidth="1"/>
    <col min="7" max="7" width="15" style="1" customWidth="1"/>
    <col min="8" max="8" width="15.5703125" style="1" customWidth="1"/>
    <col min="9" max="9" width="13.28515625" style="1" customWidth="1"/>
    <col min="10" max="10" width="16.7109375" style="1" customWidth="1"/>
    <col min="11" max="11" width="13.28515625" style="1" customWidth="1"/>
    <col min="12" max="12" width="17.42578125" style="1" customWidth="1"/>
    <col min="13" max="20" width="13.28515625" style="1" customWidth="1"/>
    <col min="21" max="21" width="15.5703125" style="1" customWidth="1"/>
    <col min="22" max="22" width="22.28515625" style="1" customWidth="1"/>
    <col min="23" max="23" width="3.28515625" style="2" customWidth="1"/>
    <col min="24" max="16384" width="9.140625" style="1"/>
  </cols>
  <sheetData>
    <row r="1" spans="1:23" ht="28.5" customHeight="1" x14ac:dyDescent="0.5">
      <c r="B1" s="34" t="s">
        <v>0</v>
      </c>
      <c r="C1" s="34"/>
      <c r="D1" s="34"/>
      <c r="E1" s="34"/>
      <c r="F1" s="14"/>
      <c r="G1" s="14"/>
    </row>
    <row r="2" spans="1:23" s="2" customFormat="1" ht="18" customHeight="1" x14ac:dyDescent="0.2">
      <c r="B2" s="34"/>
      <c r="C2" s="34"/>
      <c r="D2" s="34"/>
      <c r="E2" s="34"/>
      <c r="G2" s="24" t="s">
        <v>19</v>
      </c>
      <c r="H2" s="35">
        <v>40544</v>
      </c>
      <c r="I2" s="33" t="s">
        <v>24</v>
      </c>
      <c r="J2" s="33"/>
      <c r="K2" s="18">
        <v>14</v>
      </c>
      <c r="L2" s="17" t="s">
        <v>20</v>
      </c>
      <c r="M2" s="35" t="str">
        <f>TEXT(T5,"yyyy.dd.mm")</f>
        <v>26.RGP</v>
      </c>
    </row>
    <row r="3" spans="1:23" s="11" customFormat="1" ht="21.75" customHeight="1" x14ac:dyDescent="0.2">
      <c r="W3" s="12"/>
    </row>
    <row r="5" spans="1:23" s="4" customFormat="1" ht="20.25" customHeight="1" x14ac:dyDescent="0.2">
      <c r="C5" s="30" t="str">
        <f>UPPER(TEXT(H2,"dd.mmm"))</f>
        <v>01.SAU</v>
      </c>
      <c r="D5" s="30" t="str">
        <f>UPPER(TEXT(C5+DienosIntervalas,"dd.mmm"))</f>
        <v>15.SAU</v>
      </c>
      <c r="E5" s="30" t="str">
        <f>UPPER(TEXT(D5+DienosIntervalas,"dd.mmm"))</f>
        <v>29.SAU</v>
      </c>
      <c r="F5" s="30" t="str">
        <f>UPPER(TEXT(E5+DienosIntervalas,"dd.mmm"))</f>
        <v>12.VAS</v>
      </c>
      <c r="G5" s="30" t="str">
        <f>UPPER(TEXT(F5+DienosIntervalas,"dd.mmm"))</f>
        <v>26.VAS</v>
      </c>
      <c r="H5" s="30" t="str">
        <f>UPPER(TEXT(G5+DienosIntervalas,"dd.mmm"))</f>
        <v>11.KOV</v>
      </c>
      <c r="I5" s="30" t="str">
        <f>UPPER(TEXT(H5+DienosIntervalas,"dd.mmm"))</f>
        <v>25.KOV</v>
      </c>
      <c r="J5" s="30" t="str">
        <f>UPPER(TEXT(I5+DienosIntervalas,"dd.mmm"))</f>
        <v>08.BAL</v>
      </c>
      <c r="K5" s="30" t="str">
        <f>UPPER(TEXT(J5+DienosIntervalas,"dd.mmm"))</f>
        <v>22.BAL</v>
      </c>
      <c r="L5" s="30" t="str">
        <f>UPPER(TEXT(K5+DienosIntervalas,"dd.mmm"))</f>
        <v>06.GEG</v>
      </c>
      <c r="M5" s="30" t="str">
        <f>UPPER(TEXT(L5+DienosIntervalas,"dd.mmm"))</f>
        <v>20.GEG</v>
      </c>
      <c r="N5" s="30" t="str">
        <f>UPPER(TEXT(M5+DienosIntervalas,"dd.mmm"))</f>
        <v>03.BIR</v>
      </c>
      <c r="O5" s="30" t="str">
        <f>UPPER(TEXT(N5+DienosIntervalas,"dd.mmm"))</f>
        <v>17.BIR</v>
      </c>
      <c r="P5" s="30" t="str">
        <f>UPPER(TEXT(O5+DienosIntervalas,"dd.mmm"))</f>
        <v>01.LIE</v>
      </c>
      <c r="Q5" s="30" t="str">
        <f>UPPER(TEXT(P5+DienosIntervalas,"dd.mmm"))</f>
        <v>15.LIE</v>
      </c>
      <c r="R5" s="30" t="str">
        <f>UPPER(TEXT(Q5+DienosIntervalas,"dd.mmm"))</f>
        <v>29.LIE</v>
      </c>
      <c r="S5" s="30" t="str">
        <f>UPPER(TEXT(R5+DienosIntervalas,"dd.mmm"))</f>
        <v>12.RGP</v>
      </c>
      <c r="T5" s="30" t="str">
        <f>UPPER(TEXT(R5+DienosIntervalas+DienosIntervalas,"dd.mmm"))</f>
        <v>26.RGP</v>
      </c>
      <c r="U5" s="5" t="s">
        <v>21</v>
      </c>
      <c r="V5" s="6" t="s">
        <v>22</v>
      </c>
      <c r="W5" s="2"/>
    </row>
    <row r="6" spans="1:23" s="3" customFormat="1" ht="21.75" customHeight="1" x14ac:dyDescent="0.2">
      <c r="B6" s="15" t="s">
        <v>18</v>
      </c>
      <c r="C6" s="29">
        <f>PajamųLentelė[[#Totals],[1 savaitė]]-IšlaidųLentelė[[#Totals],[1 savaitė]]</f>
        <v>1750</v>
      </c>
      <c r="D6" s="29">
        <f>PajamųLentelė[[#Totals],[2 savaitė]]-IšlaidųLentelė[[#Totals],[2 savaitė]]</f>
        <v>2236</v>
      </c>
      <c r="E6" s="29">
        <f>PajamųLentelė[[#Totals],[3 savaitė]]-IšlaidųLentelė[[#Totals],[3 savaitė]]</f>
        <v>1442</v>
      </c>
      <c r="F6" s="29">
        <f>PajamųLentelė[[#Totals],[4 savaitė]]-IšlaidųLentelė[[#Totals],[4 savaitė]]</f>
        <v>2253</v>
      </c>
      <c r="G6" s="29">
        <f>PajamųLentelė[[#Totals],[5 savaitė]]-IšlaidųLentelė[[#Totals],[5 savaitė]]</f>
        <v>1533</v>
      </c>
      <c r="H6" s="29">
        <f>PajamųLentelė[[#Totals],[6 savaitė]]-IšlaidųLentelė[[#Totals],[6 savaitė]]</f>
        <v>1086</v>
      </c>
      <c r="I6" s="29">
        <f>PajamųLentelė[[#Totals],[7 savaitė]]-IšlaidųLentelė[[#Totals],[7 savaitė]]</f>
        <v>1594</v>
      </c>
      <c r="J6" s="29">
        <f>PajamųLentelė[[#Totals],[8 savaitė]]-IšlaidųLentelė[[#Totals],[8 savaitė]]</f>
        <v>0</v>
      </c>
      <c r="K6" s="29">
        <f>PajamųLentelė[[#Totals],[9 savaitė]]-IšlaidųLentelė[[#Totals],[9 savaitė]]</f>
        <v>0</v>
      </c>
      <c r="L6" s="29">
        <f>PajamųLentelė[[#Totals],[10 savaitė]]-IšlaidųLentelė[[#Totals],[10 savaitė]]</f>
        <v>0</v>
      </c>
      <c r="M6" s="29">
        <f>PajamųLentelė[[#Totals],[11 savaitė]]-IšlaidųLentelė[[#Totals],[11 savaitė]]</f>
        <v>0</v>
      </c>
      <c r="N6" s="29">
        <f>PajamųLentelė[[#Totals],[12 savaitė]]-IšlaidųLentelė[[#Totals],[12 savaitė]]</f>
        <v>0</v>
      </c>
      <c r="O6" s="29">
        <f>PajamųLentelė[[#Totals],[13 savaitė]]-IšlaidųLentelė[[#Totals],[13 savaitė]]</f>
        <v>0</v>
      </c>
      <c r="P6" s="29">
        <f>PajamųLentelė[[#Totals],[14 savaitė]]-IšlaidųLentelė[[#Totals],[14 savaitė]]</f>
        <v>0</v>
      </c>
      <c r="Q6" s="29">
        <f>PajamųLentelė[[#Totals],[15 savaitė]]-IšlaidųLentelė[[#Totals],[15 savaitė]]</f>
        <v>0</v>
      </c>
      <c r="R6" s="29">
        <f>PajamųLentelė[[#Totals],[16 savaitė]]-IšlaidųLentelė[[#Totals],[16 savaitė]]</f>
        <v>0</v>
      </c>
      <c r="S6" s="29">
        <f>PajamųLentelė[[#Totals],[17 savaitė]]-IšlaidųLentelė[[#Totals],[17 savaitė]]</f>
        <v>0</v>
      </c>
      <c r="T6" s="29">
        <f>PajamųLentelė[[#Totals],[18 savaitė]]-IšlaidųLentelė[[#Totals],[18 savaitė]]</f>
        <v>0</v>
      </c>
      <c r="U6" s="29">
        <f>PajamųLentelė[[#Totals],[Iš viso]]-IšlaidųLentelė[[#Totals],[Iš viso]]</f>
        <v>11894</v>
      </c>
      <c r="V6" s="16"/>
      <c r="W6" s="2"/>
    </row>
    <row r="8" spans="1:23" ht="20.25" x14ac:dyDescent="0.3">
      <c r="A8" s="13" t="s">
        <v>1</v>
      </c>
      <c r="D8" s="1"/>
      <c r="E8" s="1"/>
    </row>
    <row r="9" spans="1:23" ht="18" customHeight="1" x14ac:dyDescent="0.2">
      <c r="B9" s="8" t="s">
        <v>23</v>
      </c>
      <c r="C9" s="27">
        <v>3000</v>
      </c>
      <c r="D9" s="27">
        <v>3500</v>
      </c>
      <c r="E9" s="27">
        <v>2978</v>
      </c>
      <c r="F9" s="27">
        <v>3384</v>
      </c>
      <c r="G9" s="27">
        <v>2858</v>
      </c>
      <c r="H9" s="27">
        <v>2809</v>
      </c>
      <c r="I9" s="27">
        <v>3220</v>
      </c>
      <c r="J9" s="7"/>
      <c r="K9" s="7"/>
      <c r="L9" s="7"/>
      <c r="M9" s="7"/>
      <c r="N9" s="7"/>
      <c r="O9" s="7"/>
      <c r="P9" s="7"/>
      <c r="Q9" s="7"/>
      <c r="R9" s="7"/>
      <c r="T9" s="7"/>
      <c r="U9" s="27">
        <f>SUM( PajamųLentelė[[#This Row],[1 savaitė]]+PajamųLentelė[[#This Row],[2 savaitė]]+PajamųLentelė[[#This Row],[3 savaitė]]+PajamųLentelė[[#This Row],[4 savaitė]]+PajamųLentelė[[#This Row],[5 savaitė]]+PajamųLentelė[[#This Row],[6 savaitė]]+PajamųLentelė[[#This Row],[7 savaitė]])</f>
        <v>21749</v>
      </c>
      <c r="V9" s="8"/>
    </row>
    <row r="10" spans="1:23" ht="18" customHeight="1" x14ac:dyDescent="0.2">
      <c r="B10" s="8" t="s">
        <v>3</v>
      </c>
      <c r="C10" s="9">
        <v>1150</v>
      </c>
      <c r="D10" s="9">
        <v>1200</v>
      </c>
      <c r="E10" s="9">
        <v>1144</v>
      </c>
      <c r="F10" s="9">
        <v>1400</v>
      </c>
      <c r="G10" s="9">
        <v>1358</v>
      </c>
      <c r="H10" s="9">
        <v>1154</v>
      </c>
      <c r="I10" s="9">
        <v>1245</v>
      </c>
      <c r="J10" s="9"/>
      <c r="K10" s="9"/>
      <c r="L10" s="9"/>
      <c r="M10" s="9"/>
      <c r="N10" s="9"/>
      <c r="O10" s="9"/>
      <c r="P10" s="9"/>
      <c r="Q10" s="9"/>
      <c r="R10" s="9"/>
      <c r="S10" s="10"/>
      <c r="T10" s="10"/>
      <c r="U10" s="10">
        <f>SUM(PajamųLentelė[[#This Row],[1 savaitė]:[7 savaitė]])</f>
        <v>8651</v>
      </c>
      <c r="V10" s="8"/>
    </row>
    <row r="11" spans="1:23" ht="18" customHeight="1" x14ac:dyDescent="0.2">
      <c r="B11" s="8" t="s">
        <v>4</v>
      </c>
      <c r="C11" s="9">
        <v>300</v>
      </c>
      <c r="D11" s="9">
        <v>350</v>
      </c>
      <c r="E11" s="9">
        <v>392</v>
      </c>
      <c r="F11" s="9">
        <v>326</v>
      </c>
      <c r="G11" s="9">
        <v>381</v>
      </c>
      <c r="H11" s="9">
        <v>364</v>
      </c>
      <c r="I11" s="9">
        <v>315</v>
      </c>
      <c r="J11" s="9"/>
      <c r="K11" s="9"/>
      <c r="L11" s="9"/>
      <c r="M11" s="9"/>
      <c r="N11" s="9"/>
      <c r="O11" s="9"/>
      <c r="P11" s="9"/>
      <c r="Q11" s="9"/>
      <c r="R11" s="9"/>
      <c r="S11" s="10"/>
      <c r="T11" s="7"/>
      <c r="U11" s="10">
        <f>SUM(PajamųLentelė[[#This Row],[1 savaitė]:[7 savaitė]])</f>
        <v>2428</v>
      </c>
      <c r="V11" s="8"/>
    </row>
    <row r="12" spans="1:23" s="19" customFormat="1" ht="18.75" customHeight="1" x14ac:dyDescent="0.2">
      <c r="B12" s="25" t="s">
        <v>17</v>
      </c>
      <c r="C12" s="28">
        <f>SUBTOTAL(109,PajamųLentelė[1 savaitė])</f>
        <v>4450</v>
      </c>
      <c r="D12" s="28">
        <f>SUBTOTAL(109,PajamųLentelė[2 savaitė])</f>
        <v>5050</v>
      </c>
      <c r="E12" s="28">
        <f>SUBTOTAL(109,PajamųLentelė[3 savaitė])</f>
        <v>4514</v>
      </c>
      <c r="F12" s="28">
        <f>SUBTOTAL(109,PajamųLentelė[4 savaitė])</f>
        <v>5110</v>
      </c>
      <c r="G12" s="28">
        <f>SUBTOTAL(109,PajamųLentelė[5 savaitė])</f>
        <v>4597</v>
      </c>
      <c r="H12" s="28">
        <f>SUBTOTAL(109,PajamųLentelė[6 savaitė])</f>
        <v>4327</v>
      </c>
      <c r="I12" s="28">
        <f>SUBTOTAL(109,PajamųLentelė[7 savaitė])</f>
        <v>4780</v>
      </c>
      <c r="J12" s="28">
        <f>SUBTOTAL(109,PajamųLentelė[8 savaitė])</f>
        <v>0</v>
      </c>
      <c r="K12" s="28">
        <f>SUBTOTAL(109,PajamųLentelė[9 savaitė])</f>
        <v>0</v>
      </c>
      <c r="L12" s="28">
        <f>SUBTOTAL(109,PajamųLentelė[10 savaitė])</f>
        <v>0</v>
      </c>
      <c r="M12" s="28">
        <f>SUBTOTAL(109,PajamųLentelė[11 savaitė])</f>
        <v>0</v>
      </c>
      <c r="N12" s="28">
        <f>SUBTOTAL(109,PajamųLentelė[12 savaitė])</f>
        <v>0</v>
      </c>
      <c r="O12" s="28">
        <f>SUBTOTAL(109,PajamųLentelė[13 savaitė])</f>
        <v>0</v>
      </c>
      <c r="P12" s="28">
        <f>SUBTOTAL(109,PajamųLentelė[14 savaitė])</f>
        <v>0</v>
      </c>
      <c r="Q12" s="28">
        <f>SUBTOTAL(109,PajamųLentelė[15 savaitė])</f>
        <v>0</v>
      </c>
      <c r="R12" s="28">
        <f>SUBTOTAL(109,PajamųLentelė[16 savaitė])</f>
        <v>0</v>
      </c>
      <c r="S12" s="28">
        <f>SUBTOTAL(109,PajamųLentelė[17 savaitė])</f>
        <v>0</v>
      </c>
      <c r="T12" s="28">
        <f>SUBTOTAL(109,PajamųLentelė[18 savaitė])</f>
        <v>0</v>
      </c>
      <c r="U12" s="28">
        <f>SUBTOTAL(109,PajamųLentelė[Iš viso])</f>
        <v>32828</v>
      </c>
      <c r="V12" s="26"/>
      <c r="W12" s="20"/>
    </row>
    <row r="13" spans="1:23" s="2" customFormat="1" ht="18" customHeight="1" x14ac:dyDescent="0.3">
      <c r="A13" s="13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"/>
    </row>
    <row r="14" spans="1:23" ht="18" customHeight="1" x14ac:dyDescent="0.3">
      <c r="A14" s="13" t="s">
        <v>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18" customHeight="1" x14ac:dyDescent="0.2">
      <c r="B15" s="8" t="s">
        <v>5</v>
      </c>
      <c r="C15" s="27">
        <v>1500</v>
      </c>
      <c r="D15" s="27">
        <v>1577</v>
      </c>
      <c r="E15" s="27">
        <v>1823</v>
      </c>
      <c r="F15" s="27">
        <v>1529</v>
      </c>
      <c r="G15" s="27">
        <v>1759</v>
      </c>
      <c r="H15" s="27">
        <v>1947</v>
      </c>
      <c r="I15" s="27">
        <v>1875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23">
        <f>SUM(IšlaidųLentelė[[#This Row],[1 savaitė]:[7 savaitė]])</f>
        <v>12010</v>
      </c>
      <c r="V15" s="8"/>
    </row>
    <row r="16" spans="1:23" ht="18" customHeight="1" x14ac:dyDescent="0.2">
      <c r="B16" s="8" t="s">
        <v>6</v>
      </c>
      <c r="C16" s="9">
        <v>1000</v>
      </c>
      <c r="D16" s="9">
        <v>1000</v>
      </c>
      <c r="E16" s="9">
        <v>1000</v>
      </c>
      <c r="F16" s="9">
        <v>1000</v>
      </c>
      <c r="G16" s="9">
        <v>1000</v>
      </c>
      <c r="H16" s="9">
        <v>1000</v>
      </c>
      <c r="I16" s="9">
        <v>1000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f>SUM(IšlaidųLentelė[[#This Row],[1 savaitė]:[7 savaitė]])</f>
        <v>7000</v>
      </c>
      <c r="V16" s="8"/>
    </row>
    <row r="17" spans="2:23" ht="18" customHeight="1" x14ac:dyDescent="0.2">
      <c r="B17" s="8" t="s">
        <v>7</v>
      </c>
      <c r="C17" s="9">
        <v>40</v>
      </c>
      <c r="D17" s="9">
        <v>43</v>
      </c>
      <c r="E17" s="9">
        <v>40</v>
      </c>
      <c r="F17" s="9">
        <v>42</v>
      </c>
      <c r="G17" s="9">
        <v>45</v>
      </c>
      <c r="H17" s="9">
        <v>40</v>
      </c>
      <c r="I17" s="9">
        <v>42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f>SUM(IšlaidųLentelė[[#This Row],[1 savaitė]:[7 savaitė]])</f>
        <v>292</v>
      </c>
      <c r="V17" s="8"/>
    </row>
    <row r="18" spans="2:23" ht="18" customHeight="1" x14ac:dyDescent="0.2">
      <c r="B18" s="8" t="s">
        <v>8</v>
      </c>
      <c r="C18" s="9">
        <v>12</v>
      </c>
      <c r="D18" s="9">
        <v>11</v>
      </c>
      <c r="E18" s="9">
        <v>13</v>
      </c>
      <c r="F18" s="9">
        <v>14</v>
      </c>
      <c r="G18" s="9">
        <v>11</v>
      </c>
      <c r="H18" s="9">
        <v>15</v>
      </c>
      <c r="I18" s="9">
        <v>15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f>SUM(IšlaidųLentelė[[#This Row],[1 savaitė]:[7 savaitė]])</f>
        <v>91</v>
      </c>
      <c r="V18" s="8"/>
    </row>
    <row r="19" spans="2:23" ht="18" customHeight="1" x14ac:dyDescent="0.2">
      <c r="B19" s="8" t="s">
        <v>9</v>
      </c>
      <c r="C19" s="9">
        <v>15</v>
      </c>
      <c r="D19" s="9">
        <v>15</v>
      </c>
      <c r="E19" s="9">
        <v>15</v>
      </c>
      <c r="F19" s="9">
        <v>15</v>
      </c>
      <c r="G19" s="9">
        <v>15</v>
      </c>
      <c r="H19" s="9">
        <v>15</v>
      </c>
      <c r="I19" s="9">
        <v>15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>
        <f>SUM(IšlaidųLentelė[[#This Row],[1 savaitė]:[7 savaitė]])</f>
        <v>105</v>
      </c>
      <c r="V19" s="8"/>
    </row>
    <row r="20" spans="2:23" ht="18" customHeight="1" x14ac:dyDescent="0.2">
      <c r="B20" s="8" t="s">
        <v>10</v>
      </c>
      <c r="C20" s="9">
        <v>11</v>
      </c>
      <c r="D20" s="9">
        <v>10</v>
      </c>
      <c r="E20" s="9">
        <v>13</v>
      </c>
      <c r="F20" s="9">
        <v>10</v>
      </c>
      <c r="G20" s="9">
        <v>13</v>
      </c>
      <c r="H20" s="9">
        <v>10</v>
      </c>
      <c r="I20" s="9">
        <v>12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>
        <f>SUM(IšlaidųLentelė[[#This Row],[1 savaitė]:[7 savaitė]])</f>
        <v>79</v>
      </c>
      <c r="V20" s="8"/>
    </row>
    <row r="21" spans="2:23" ht="18" customHeight="1" x14ac:dyDescent="0.2">
      <c r="B21" s="8" t="s">
        <v>11</v>
      </c>
      <c r="C21" s="9">
        <v>23</v>
      </c>
      <c r="D21" s="9">
        <v>27</v>
      </c>
      <c r="E21" s="9">
        <v>26</v>
      </c>
      <c r="F21" s="9">
        <v>27</v>
      </c>
      <c r="G21" s="9">
        <v>22</v>
      </c>
      <c r="H21" s="9">
        <v>29</v>
      </c>
      <c r="I21" s="9">
        <v>21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>
        <f>SUM(IšlaidųLentelė[[#This Row],[1 savaitė]:[7 savaitė]])</f>
        <v>175</v>
      </c>
      <c r="V21" s="8"/>
    </row>
    <row r="22" spans="2:23" ht="18" customHeight="1" x14ac:dyDescent="0.2">
      <c r="B22" s="8" t="s">
        <v>12</v>
      </c>
      <c r="C22" s="9">
        <v>4</v>
      </c>
      <c r="D22" s="9">
        <v>4</v>
      </c>
      <c r="E22" s="9">
        <v>4</v>
      </c>
      <c r="F22" s="9">
        <v>4</v>
      </c>
      <c r="G22" s="9">
        <v>4</v>
      </c>
      <c r="H22" s="9">
        <v>4</v>
      </c>
      <c r="I22" s="9">
        <v>4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f>SUM(IšlaidųLentelė[[#This Row],[1 savaitė]:[7 savaitė]])</f>
        <v>28</v>
      </c>
      <c r="V22" s="8"/>
    </row>
    <row r="23" spans="2:23" ht="18" customHeight="1" x14ac:dyDescent="0.2">
      <c r="B23" s="8" t="s">
        <v>13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v>10</v>
      </c>
      <c r="I23" s="10">
        <v>10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9">
        <f>SUM(IšlaidųLentelė[[#This Row],[1 savaitė]:[7 savaitė]])</f>
        <v>70</v>
      </c>
      <c r="V23" s="8"/>
    </row>
    <row r="24" spans="2:23" ht="18" customHeight="1" x14ac:dyDescent="0.2">
      <c r="B24" s="8" t="s">
        <v>14</v>
      </c>
      <c r="C24" s="9">
        <v>25</v>
      </c>
      <c r="D24" s="9">
        <v>57</v>
      </c>
      <c r="E24" s="9">
        <v>68</v>
      </c>
      <c r="F24" s="9">
        <v>146</v>
      </c>
      <c r="G24" s="9">
        <v>125</v>
      </c>
      <c r="H24" s="9">
        <v>111</v>
      </c>
      <c r="I24" s="9">
        <v>132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f>SUM(IšlaidųLentelė[[#This Row],[1 savaitė]:[7 savaitė]])</f>
        <v>664</v>
      </c>
      <c r="V24" s="8"/>
    </row>
    <row r="25" spans="2:23" ht="18" customHeight="1" x14ac:dyDescent="0.2">
      <c r="B25" s="8" t="s">
        <v>15</v>
      </c>
      <c r="C25" s="9">
        <v>60</v>
      </c>
      <c r="D25" s="9">
        <v>60</v>
      </c>
      <c r="E25" s="9">
        <v>60</v>
      </c>
      <c r="F25" s="9">
        <v>60</v>
      </c>
      <c r="G25" s="9">
        <v>60</v>
      </c>
      <c r="H25" s="9">
        <v>60</v>
      </c>
      <c r="I25" s="9">
        <v>60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f>SUM(IšlaidųLentelė[[#This Row],[1 savaitė]:[7 savaitė]])</f>
        <v>420</v>
      </c>
      <c r="V25" s="8"/>
    </row>
    <row r="26" spans="2:23" s="19" customFormat="1" ht="15.75" customHeight="1" x14ac:dyDescent="0.2">
      <c r="B26" s="21" t="s">
        <v>16</v>
      </c>
      <c r="C26" s="28">
        <f>SUBTOTAL(109,IšlaidųLentelė[1 savaitė])</f>
        <v>2700</v>
      </c>
      <c r="D26" s="28">
        <f>SUBTOTAL(109,IšlaidųLentelė[2 savaitė])</f>
        <v>2814</v>
      </c>
      <c r="E26" s="28">
        <f>SUBTOTAL(109,IšlaidųLentelė[3 savaitė])</f>
        <v>3072</v>
      </c>
      <c r="F26" s="28">
        <f>SUBTOTAL(109,IšlaidųLentelė[4 savaitė])</f>
        <v>2857</v>
      </c>
      <c r="G26" s="28">
        <f>SUBTOTAL(109,IšlaidųLentelė[5 savaitė])</f>
        <v>3064</v>
      </c>
      <c r="H26" s="28">
        <f>SUBTOTAL(109,IšlaidųLentelė[6 savaitė])</f>
        <v>3241</v>
      </c>
      <c r="I26" s="28">
        <f>SUBTOTAL(109,IšlaidųLentelė[7 savaitė])</f>
        <v>3186</v>
      </c>
      <c r="J26" s="28">
        <f>SUBTOTAL(109,IšlaidųLentelė[8 savaitė])</f>
        <v>0</v>
      </c>
      <c r="K26" s="28">
        <f>SUBTOTAL(109,IšlaidųLentelė[9 savaitė])</f>
        <v>0</v>
      </c>
      <c r="L26" s="28">
        <f>SUBTOTAL(109,IšlaidųLentelė[10 savaitė])</f>
        <v>0</v>
      </c>
      <c r="M26" s="28">
        <f>SUBTOTAL(109,IšlaidųLentelė[11 savaitė])</f>
        <v>0</v>
      </c>
      <c r="N26" s="28">
        <f>SUBTOTAL(109,IšlaidųLentelė[12 savaitė])</f>
        <v>0</v>
      </c>
      <c r="O26" s="28">
        <f>SUBTOTAL(109,IšlaidųLentelė[13 savaitė])</f>
        <v>0</v>
      </c>
      <c r="P26" s="28">
        <f>SUBTOTAL(109,IšlaidųLentelė[14 savaitė])</f>
        <v>0</v>
      </c>
      <c r="Q26" s="28">
        <f>SUBTOTAL(109,IšlaidųLentelė[15 savaitė])</f>
        <v>0</v>
      </c>
      <c r="R26" s="28">
        <f>SUBTOTAL(109,IšlaidųLentelė[16 savaitė])</f>
        <v>0</v>
      </c>
      <c r="S26" s="28">
        <f>SUBTOTAL(109,IšlaidųLentelė[17 savaitė])</f>
        <v>0</v>
      </c>
      <c r="T26" s="28">
        <f>SUBTOTAL(109,IšlaidųLentelė[18 savaitė])</f>
        <v>0</v>
      </c>
      <c r="U26" s="28">
        <f>SUBTOTAL(109,IšlaidųLentelė[Iš viso])</f>
        <v>20934</v>
      </c>
      <c r="V26" s="26"/>
      <c r="W26" s="22"/>
    </row>
    <row r="27" spans="2:23" ht="15.75" customHeight="1" x14ac:dyDescent="0.2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30" spans="2:23" ht="15.75" customHeight="1" x14ac:dyDescent="0.2">
      <c r="D30" s="31"/>
      <c r="E30" s="31"/>
      <c r="F30" s="31"/>
    </row>
    <row r="31" spans="2:23" ht="15.75" customHeight="1" x14ac:dyDescent="0.2">
      <c r="L31" s="30"/>
    </row>
  </sheetData>
  <mergeCells count="4">
    <mergeCell ref="B13:U13"/>
    <mergeCell ref="I2:J2"/>
    <mergeCell ref="B1:E2"/>
    <mergeCell ref="B27:V27"/>
  </mergeCells>
  <printOptions horizontalCentered="1"/>
  <pageMargins left="0.25" right="0.25" top="0.5" bottom="0.75" header="0.3" footer="0.3"/>
  <pageSetup paperSize="5" scale="62" fitToHeight="0" orientation="landscape" horizontalDpi="4294967293" r:id="rId1"/>
  <colBreaks count="1" manualBreakCount="1">
    <brk id="12" max="26" man="1"/>
  </colBreaks>
  <drawing r:id="rId2"/>
  <tableParts count="2">
    <tablePart r:id="rId3"/>
    <tablePart r:id="rId4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'18 laikotarpio biudžetas'!C6:T6</xm:f>
              <xm:sqref>V6</xm:sqref>
            </x14:sparkline>
          </x14:sparklines>
        </x14:sparklineGroup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'18 laikotarpio biudžetas'!C26:T26</xm:f>
              <xm:sqref>V26</xm:sqref>
            </x14:sparkline>
          </x14:sparklines>
        </x14:sparklineGroup>
        <x14:sparklineGroup type="column" displayEmptyCellsAs="gap" high="1" low="1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'18 laikotarpio biudžetas'!C12:T12</xm:f>
              <xm:sqref>V12</xm:sqref>
            </x14:sparkline>
          </x14:sparklines>
        </x14:sparklineGroup>
        <x14:sparklineGroup displayEmptyCellsAs="gap" markers="1" high="1" low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'18 laikotarpio biudžetas'!C9:T9</xm:f>
              <xm:sqref>V9</xm:sqref>
            </x14:sparkline>
            <x14:sparkline>
              <xm:f>'18 laikotarpio biudžetas'!C10:T10</xm:f>
              <xm:sqref>V10</xm:sqref>
            </x14:sparkline>
            <x14:sparkline>
              <xm:f>'18 laikotarpio biudžetas'!C11:T11</xm:f>
              <xm:sqref>V11</xm:sqref>
            </x14:sparkline>
          </x14:sparklines>
        </x14:sparklineGroup>
        <x14:sparklineGroup displayEmptyCellsAs="gap" markers="1" high="1" low="1">
          <x14:colorSeries theme="0"/>
          <x14:colorNegative rgb="FFFF0000"/>
          <x14:colorAxis rgb="FF000000"/>
          <x14:colorMarkers theme="0"/>
          <x14:colorFirst rgb="FFFFC000"/>
          <x14:colorLast rgb="FFFFC000"/>
          <x14:colorHigh rgb="FF00B050"/>
          <x14:colorLow rgb="FFFF0000"/>
          <x14:sparklines>
            <x14:sparkline>
              <xm:f>'18 laikotarpio biudžetas'!C15:T15</xm:f>
              <xm:sqref>V15</xm:sqref>
            </x14:sparkline>
            <x14:sparkline>
              <xm:f>'18 laikotarpio biudžetas'!C16:T16</xm:f>
              <xm:sqref>V16</xm:sqref>
            </x14:sparkline>
            <x14:sparkline>
              <xm:f>'18 laikotarpio biudžetas'!C17:T17</xm:f>
              <xm:sqref>V17</xm:sqref>
            </x14:sparkline>
            <x14:sparkline>
              <xm:f>'18 laikotarpio biudžetas'!C18:T18</xm:f>
              <xm:sqref>V18</xm:sqref>
            </x14:sparkline>
            <x14:sparkline>
              <xm:f>'18 laikotarpio biudžetas'!C19:T19</xm:f>
              <xm:sqref>V19</xm:sqref>
            </x14:sparkline>
            <x14:sparkline>
              <xm:f>'18 laikotarpio biudžetas'!C20:T20</xm:f>
              <xm:sqref>V20</xm:sqref>
            </x14:sparkline>
            <x14:sparkline>
              <xm:f>'18 laikotarpio biudžetas'!C21:T21</xm:f>
              <xm:sqref>V21</xm:sqref>
            </x14:sparkline>
            <x14:sparkline>
              <xm:f>'18 laikotarpio biudžetas'!C22:T22</xm:f>
              <xm:sqref>V22</xm:sqref>
            </x14:sparkline>
            <x14:sparkline>
              <xm:f>'18 laikotarpio biudžetas'!C23:T23</xm:f>
              <xm:sqref>V23</xm:sqref>
            </x14:sparkline>
            <x14:sparkline>
              <xm:f>'18 laikotarpio biudžetas'!C24:T24</xm:f>
              <xm:sqref>V24</xm:sqref>
            </x14:sparkline>
            <x14:sparkline>
              <xm:f>'18 laikotarpio biudžetas'!C25:T25</xm:f>
              <xm:sqref>V25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ba9b5cc-95a8-4c6a-b8c2-fbf672c2041c" xsi:nil="true"/>
    <AssetExpire xmlns="fba9b5cc-95a8-4c6a-b8c2-fbf672c2041c">2029-01-01T08:00:00+00:00</AssetExpire>
    <CampaignTagsTaxHTField0 xmlns="fba9b5cc-95a8-4c6a-b8c2-fbf672c2041c">
      <Terms xmlns="http://schemas.microsoft.com/office/infopath/2007/PartnerControls"/>
    </CampaignTagsTaxHTField0>
    <IntlLangReviewDate xmlns="fba9b5cc-95a8-4c6a-b8c2-fbf672c2041c" xsi:nil="true"/>
    <TPFriendlyName xmlns="fba9b5cc-95a8-4c6a-b8c2-fbf672c2041c" xsi:nil="true"/>
    <IntlLangReview xmlns="fba9b5cc-95a8-4c6a-b8c2-fbf672c2041c">false</IntlLangReview>
    <LocLastLocAttemptVersionLookup xmlns="fba9b5cc-95a8-4c6a-b8c2-fbf672c2041c">845895</LocLastLocAttemptVersionLookup>
    <PolicheckWords xmlns="fba9b5cc-95a8-4c6a-b8c2-fbf672c2041c" xsi:nil="true"/>
    <SubmitterId xmlns="fba9b5cc-95a8-4c6a-b8c2-fbf672c2041c" xsi:nil="true"/>
    <AcquiredFrom xmlns="fba9b5cc-95a8-4c6a-b8c2-fbf672c2041c">Internal MS</AcquiredFrom>
    <EditorialStatus xmlns="fba9b5cc-95a8-4c6a-b8c2-fbf672c2041c" xsi:nil="true"/>
    <Markets xmlns="fba9b5cc-95a8-4c6a-b8c2-fbf672c2041c"/>
    <OriginAsset xmlns="fba9b5cc-95a8-4c6a-b8c2-fbf672c2041c" xsi:nil="true"/>
    <AssetStart xmlns="fba9b5cc-95a8-4c6a-b8c2-fbf672c2041c">2012-06-28T22:29:46+00:00</AssetStart>
    <FriendlyTitle xmlns="fba9b5cc-95a8-4c6a-b8c2-fbf672c2041c" xsi:nil="true"/>
    <MarketSpecific xmlns="fba9b5cc-95a8-4c6a-b8c2-fbf672c2041c">false</MarketSpecific>
    <TPNamespace xmlns="fba9b5cc-95a8-4c6a-b8c2-fbf672c2041c" xsi:nil="true"/>
    <PublishStatusLookup xmlns="fba9b5cc-95a8-4c6a-b8c2-fbf672c2041c">
      <Value>227584</Value>
    </PublishStatusLookup>
    <APAuthor xmlns="fba9b5cc-95a8-4c6a-b8c2-fbf672c2041c">
      <UserInfo>
        <DisplayName/>
        <AccountId>2566</AccountId>
        <AccountType/>
      </UserInfo>
    </APAuthor>
    <TPCommandLine xmlns="fba9b5cc-95a8-4c6a-b8c2-fbf672c2041c" xsi:nil="true"/>
    <IntlLangReviewer xmlns="fba9b5cc-95a8-4c6a-b8c2-fbf672c2041c" xsi:nil="true"/>
    <OpenTemplate xmlns="fba9b5cc-95a8-4c6a-b8c2-fbf672c2041c">true</OpenTemplate>
    <CSXSubmissionDate xmlns="fba9b5cc-95a8-4c6a-b8c2-fbf672c2041c" xsi:nil="true"/>
    <TaxCatchAll xmlns="fba9b5cc-95a8-4c6a-b8c2-fbf672c2041c"/>
    <Manager xmlns="fba9b5cc-95a8-4c6a-b8c2-fbf672c2041c" xsi:nil="true"/>
    <NumericId xmlns="fba9b5cc-95a8-4c6a-b8c2-fbf672c2041c" xsi:nil="true"/>
    <ParentAssetId xmlns="fba9b5cc-95a8-4c6a-b8c2-fbf672c2041c" xsi:nil="true"/>
    <OriginalSourceMarket xmlns="fba9b5cc-95a8-4c6a-b8c2-fbf672c2041c">english</OriginalSourceMarket>
    <ApprovalStatus xmlns="fba9b5cc-95a8-4c6a-b8c2-fbf672c2041c">InProgress</ApprovalStatus>
    <TPComponent xmlns="fba9b5cc-95a8-4c6a-b8c2-fbf672c2041c" xsi:nil="true"/>
    <EditorialTags xmlns="fba9b5cc-95a8-4c6a-b8c2-fbf672c2041c" xsi:nil="true"/>
    <TPExecutable xmlns="fba9b5cc-95a8-4c6a-b8c2-fbf672c2041c" xsi:nil="true"/>
    <TPLaunchHelpLink xmlns="fba9b5cc-95a8-4c6a-b8c2-fbf672c2041c" xsi:nil="true"/>
    <LocComments xmlns="fba9b5cc-95a8-4c6a-b8c2-fbf672c2041c" xsi:nil="true"/>
    <LocRecommendedHandoff xmlns="fba9b5cc-95a8-4c6a-b8c2-fbf672c2041c" xsi:nil="true"/>
    <SourceTitle xmlns="fba9b5cc-95a8-4c6a-b8c2-fbf672c2041c" xsi:nil="true"/>
    <CSXUpdate xmlns="fba9b5cc-95a8-4c6a-b8c2-fbf672c2041c">false</CSXUpdate>
    <IntlLocPriority xmlns="fba9b5cc-95a8-4c6a-b8c2-fbf672c2041c" xsi:nil="true"/>
    <UAProjectedTotalWords xmlns="fba9b5cc-95a8-4c6a-b8c2-fbf672c2041c" xsi:nil="true"/>
    <AssetType xmlns="fba9b5cc-95a8-4c6a-b8c2-fbf672c2041c" xsi:nil="true"/>
    <MachineTranslated xmlns="fba9b5cc-95a8-4c6a-b8c2-fbf672c2041c">false</MachineTranslated>
    <OutputCachingOn xmlns="fba9b5cc-95a8-4c6a-b8c2-fbf672c2041c">false</OutputCachingOn>
    <TemplateStatus xmlns="fba9b5cc-95a8-4c6a-b8c2-fbf672c2041c">Complete</TemplateStatus>
    <IsSearchable xmlns="fba9b5cc-95a8-4c6a-b8c2-fbf672c2041c">false</IsSearchable>
    <ContentItem xmlns="fba9b5cc-95a8-4c6a-b8c2-fbf672c2041c" xsi:nil="true"/>
    <HandoffToMSDN xmlns="fba9b5cc-95a8-4c6a-b8c2-fbf672c2041c" xsi:nil="true"/>
    <ShowIn xmlns="fba9b5cc-95a8-4c6a-b8c2-fbf672c2041c">Show everywhere</ShowIn>
    <ThumbnailAssetId xmlns="fba9b5cc-95a8-4c6a-b8c2-fbf672c2041c" xsi:nil="true"/>
    <UALocComments xmlns="fba9b5cc-95a8-4c6a-b8c2-fbf672c2041c" xsi:nil="true"/>
    <UALocRecommendation xmlns="fba9b5cc-95a8-4c6a-b8c2-fbf672c2041c">Localize</UALocRecommendation>
    <LastModifiedDateTime xmlns="fba9b5cc-95a8-4c6a-b8c2-fbf672c2041c" xsi:nil="true"/>
    <LegacyData xmlns="fba9b5cc-95a8-4c6a-b8c2-fbf672c2041c" xsi:nil="true"/>
    <LocManualTestRequired xmlns="fba9b5cc-95a8-4c6a-b8c2-fbf672c2041c">false</LocManualTestRequired>
    <LocMarketGroupTiers2 xmlns="fba9b5cc-95a8-4c6a-b8c2-fbf672c2041c" xsi:nil="true"/>
    <ClipArtFilename xmlns="fba9b5cc-95a8-4c6a-b8c2-fbf672c2041c" xsi:nil="true"/>
    <TPApplication xmlns="fba9b5cc-95a8-4c6a-b8c2-fbf672c2041c" xsi:nil="true"/>
    <CSXHash xmlns="fba9b5cc-95a8-4c6a-b8c2-fbf672c2041c" xsi:nil="true"/>
    <DirectSourceMarket xmlns="fba9b5cc-95a8-4c6a-b8c2-fbf672c2041c">english</DirectSourceMarket>
    <PrimaryImageGen xmlns="fba9b5cc-95a8-4c6a-b8c2-fbf672c2041c">false</PrimaryImageGen>
    <PlannedPubDate xmlns="fba9b5cc-95a8-4c6a-b8c2-fbf672c2041c" xsi:nil="true"/>
    <CSXSubmissionMarket xmlns="fba9b5cc-95a8-4c6a-b8c2-fbf672c2041c" xsi:nil="true"/>
    <Downloads xmlns="fba9b5cc-95a8-4c6a-b8c2-fbf672c2041c">0</Downloads>
    <ArtSampleDocs xmlns="fba9b5cc-95a8-4c6a-b8c2-fbf672c2041c" xsi:nil="true"/>
    <TrustLevel xmlns="fba9b5cc-95a8-4c6a-b8c2-fbf672c2041c">1 Microsoft Managed Content</TrustLevel>
    <BlockPublish xmlns="fba9b5cc-95a8-4c6a-b8c2-fbf672c2041c">false</BlockPublish>
    <TPLaunchHelpLinkType xmlns="fba9b5cc-95a8-4c6a-b8c2-fbf672c2041c">Template</TPLaunchHelpLinkType>
    <LocalizationTagsTaxHTField0 xmlns="fba9b5cc-95a8-4c6a-b8c2-fbf672c2041c">
      <Terms xmlns="http://schemas.microsoft.com/office/infopath/2007/PartnerControls"/>
    </LocalizationTagsTaxHTField0>
    <BusinessGroup xmlns="fba9b5cc-95a8-4c6a-b8c2-fbf672c2041c" xsi:nil="true"/>
    <Providers xmlns="fba9b5cc-95a8-4c6a-b8c2-fbf672c2041c" xsi:nil="true"/>
    <TemplateTemplateType xmlns="fba9b5cc-95a8-4c6a-b8c2-fbf672c2041c">Excel Spreadsheet Template</TemplateTemplateType>
    <TimesCloned xmlns="fba9b5cc-95a8-4c6a-b8c2-fbf672c2041c" xsi:nil="true"/>
    <TPAppVersion xmlns="fba9b5cc-95a8-4c6a-b8c2-fbf672c2041c" xsi:nil="true"/>
    <VoteCount xmlns="fba9b5cc-95a8-4c6a-b8c2-fbf672c2041c" xsi:nil="true"/>
    <FeatureTagsTaxHTField0 xmlns="fba9b5cc-95a8-4c6a-b8c2-fbf672c2041c">
      <Terms xmlns="http://schemas.microsoft.com/office/infopath/2007/PartnerControls"/>
    </FeatureTagsTaxHTField0>
    <Provider xmlns="fba9b5cc-95a8-4c6a-b8c2-fbf672c2041c" xsi:nil="true"/>
    <UACurrentWords xmlns="fba9b5cc-95a8-4c6a-b8c2-fbf672c2041c" xsi:nil="true"/>
    <AssetId xmlns="fba9b5cc-95a8-4c6a-b8c2-fbf672c2041c">TP102929989</AssetId>
    <TPClientViewer xmlns="fba9b5cc-95a8-4c6a-b8c2-fbf672c2041c" xsi:nil="true"/>
    <DSATActionTaken xmlns="fba9b5cc-95a8-4c6a-b8c2-fbf672c2041c" xsi:nil="true"/>
    <APEditor xmlns="fba9b5cc-95a8-4c6a-b8c2-fbf672c2041c">
      <UserInfo>
        <DisplayName/>
        <AccountId xsi:nil="true"/>
        <AccountType/>
      </UserInfo>
    </APEditor>
    <TPInstallLocation xmlns="fba9b5cc-95a8-4c6a-b8c2-fbf672c2041c" xsi:nil="true"/>
    <OOCacheId xmlns="fba9b5cc-95a8-4c6a-b8c2-fbf672c2041c" xsi:nil="true"/>
    <IsDeleted xmlns="fba9b5cc-95a8-4c6a-b8c2-fbf672c2041c">false</IsDeleted>
    <PublishTargets xmlns="fba9b5cc-95a8-4c6a-b8c2-fbf672c2041c">OfficeOnlineVNext</PublishTargets>
    <ApprovalLog xmlns="fba9b5cc-95a8-4c6a-b8c2-fbf672c2041c" xsi:nil="true"/>
    <BugNumber xmlns="fba9b5cc-95a8-4c6a-b8c2-fbf672c2041c" xsi:nil="true"/>
    <CrawlForDependencies xmlns="fba9b5cc-95a8-4c6a-b8c2-fbf672c2041c">false</CrawlForDependencies>
    <InternalTagsTaxHTField0 xmlns="fba9b5cc-95a8-4c6a-b8c2-fbf672c2041c">
      <Terms xmlns="http://schemas.microsoft.com/office/infopath/2007/PartnerControls"/>
    </InternalTagsTaxHTField0>
    <LastHandOff xmlns="fba9b5cc-95a8-4c6a-b8c2-fbf672c2041c" xsi:nil="true"/>
    <Milestone xmlns="fba9b5cc-95a8-4c6a-b8c2-fbf672c2041c" xsi:nil="true"/>
    <OriginalRelease xmlns="fba9b5cc-95a8-4c6a-b8c2-fbf672c2041c">15</OriginalRelease>
    <RecommendationsModifier xmlns="fba9b5cc-95a8-4c6a-b8c2-fbf672c2041c" xsi:nil="true"/>
    <ScenarioTagsTaxHTField0 xmlns="fba9b5cc-95a8-4c6a-b8c2-fbf672c2041c">
      <Terms xmlns="http://schemas.microsoft.com/office/infopath/2007/PartnerControls"/>
    </ScenarioTagsTaxHTField0>
    <UANotes xmlns="fba9b5cc-95a8-4c6a-b8c2-fbf672c204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E04AEBA-2824-477E-8834-163FC3075D9C}"/>
</file>

<file path=customXml/itemProps2.xml><?xml version="1.0" encoding="utf-8"?>
<ds:datastoreItem xmlns:ds="http://schemas.openxmlformats.org/officeDocument/2006/customXml" ds:itemID="{83900137-7195-4650-9481-D4D8CF5AC690}"/>
</file>

<file path=customXml/itemProps3.xml><?xml version="1.0" encoding="utf-8"?>
<ds:datastoreItem xmlns:ds="http://schemas.openxmlformats.org/officeDocument/2006/customXml" ds:itemID="{74E4B3A2-82A0-42FB-A840-A603677FC3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4</vt:i4>
      </vt:variant>
    </vt:vector>
  </HeadingPairs>
  <TitlesOfParts>
    <vt:vector size="5" baseType="lpstr">
      <vt:lpstr>18 laikotarpio biudžetas</vt:lpstr>
      <vt:lpstr>DienosIntervalas</vt:lpstr>
      <vt:lpstr>PabaigosData</vt:lpstr>
      <vt:lpstr>PradžiosData</vt:lpstr>
      <vt:lpstr>'18 laikotarpio biudžetas'!Print_Titles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2011-05-24T19:10:18Z</dcterms:created>
  <dcterms:modified xsi:type="dcterms:W3CDTF">2012-09-24T03:45:49Z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0x01010035BC00518110124D97D70C034A5ADB0B0400254D7AE92BE2064DAB8C4804D7FE5192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