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6"/>
  <workbookPr codeName="ThisWorkbook" autoCompressPictures="0"/>
  <mc:AlternateContent xmlns:mc="http://schemas.openxmlformats.org/markup-compatibility/2006">
    <mc:Choice Requires="x15">
      <x15ac:absPath xmlns:x15ac="http://schemas.microsoft.com/office/spreadsheetml/2010/11/ac" url="\\Deli\projects\Office_Online\technicians\IMartisek\Bugs\bugfixing\puf\lt-LT\target\"/>
    </mc:Choice>
  </mc:AlternateContent>
  <bookViews>
    <workbookView xWindow="0" yWindow="0" windowWidth="25065" windowHeight="11850"/>
  </bookViews>
  <sheets>
    <sheet name="Būsto paskola skaičiuoklė" sheetId="1" r:id="rId1"/>
    <sheet name="Paskolos grąžinimas lentelė" sheetId="2" r:id="rId2"/>
  </sheets>
  <definedNames>
    <definedName name="AntraštėsEilutė">ROW('Paskolos grąžinimas lentelė'!$B$3:$J$3)</definedName>
    <definedName name="bendroji_suma_mokėjimai">'Paskolos grąžinimas lentelė'!$H$4:$H$363</definedName>
    <definedName name="ĮmokųNebėra">'Paskolos grąžinimas lentelė'!$J$4:$J$363</definedName>
    <definedName name="ĮmokųTrukmėsPadidėjimasSumažėjimas">INT(NPER(PalūkanųNorma/12,-MėnesinėPaskolosĮmoka*VLOOKUP(PaymentPercentage,PaymentScenarios,2,FALSE),PaskolosSuma))</definedName>
    <definedName name="ĮvestosVertės">IF(PaskolosSuma*(LEN(PalūkanųNorma)&gt;0)*PaskolosTrukmė*PaskolosPradžia*(LEN(NuosavybėsMokesčioSuma)&gt;0)&gt;0,1,0)</definedName>
    <definedName name="MėnesinėPaskolosĮmoka">'Būsto paskola skaičiuoklė'!$E$4</definedName>
    <definedName name="NamųVertė">'Būsto paskola skaičiuoklė'!$C$4</definedName>
    <definedName name="NuosavybėsMokesčioSuma">'Būsto paskola skaičiuoklė'!$E$8</definedName>
    <definedName name="palūkanos">'Paskolos grąžinimas lentelė'!$E$4:$E$363</definedName>
    <definedName name="PalūkanųNorma">'Būsto paskola skaičiuoklė'!$C$5</definedName>
    <definedName name="PaskolaGera">('Būsto paskola skaičiuoklė'!$C$5*'Būsto paskola skaičiuoklė'!$C$6*'Būsto paskola skaičiuoklė'!$C$7)&gt;0</definedName>
    <definedName name="PaskolosPradžia">'Būsto paskola skaičiuoklė'!$C$8</definedName>
    <definedName name="PaskolosSuma">'Būsto paskola skaičiuoklė'!$C$7</definedName>
    <definedName name="PaskolosTrukmė">'Būsto paskola skaičiuoklė'!$C$6</definedName>
    <definedName name="PaskutinėEilutė">COUNTIF('Paskolos grąžinimas lentelė'!$C$4:$C$363,"&gt;1")+AntraštėsEilutė</definedName>
    <definedName name="_xlnm.Print_Titles" localSheetId="1">'Paskolos grąžinimas lentelė'!$3:$3</definedName>
    <definedName name="ProcentųPadidėjimasSumažėjimas">1-ĮmokųTrukmėsPadidėjimasSumažėjimas/PaskolosTrukmė</definedName>
    <definedName name="StulpelioPavadinimas1">'Būsto paskola skaičiuoklė'!$B$3</definedName>
    <definedName name="StulpelioPavadinimas2">Paskolos_grąžinimas[[#Headers],['#]]</definedName>
    <definedName name="visos_paskolos_įmokos">'Paskolos grąžinimas lentelė'!$E$4:$F$363</definedName>
    <definedName name="visos_sumokėtos_palūkanos">'Būsto paskola skaičiuoklė'!$E$7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4" i="2" l="1"/>
  <c r="E4" i="1"/>
  <c r="C8" i="1" l="1"/>
  <c r="E4" i="2" l="1"/>
  <c r="D2" i="1"/>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C4" i="2" s="1"/>
  <c r="F4" i="2" s="1"/>
  <c r="I4" i="2" l="1"/>
  <c r="G4" i="2"/>
  <c r="H4" i="2" s="1"/>
  <c r="C5" i="2" l="1"/>
  <c r="G5" i="2" l="1"/>
  <c r="D5" i="2"/>
  <c r="F5" i="2" s="1"/>
  <c r="I5" i="2" s="1"/>
  <c r="C6" i="2" l="1"/>
  <c r="G6" i="2" l="1"/>
  <c r="D6" i="2"/>
  <c r="F6" i="2" s="1"/>
  <c r="I6" i="2" s="1"/>
  <c r="C7" i="2" l="1"/>
  <c r="G7" i="2" l="1"/>
  <c r="D7" i="2"/>
  <c r="F7" i="2" s="1"/>
  <c r="I7" i="2" s="1"/>
  <c r="C8" i="2" l="1"/>
  <c r="G8" i="2" l="1"/>
  <c r="D8" i="2"/>
  <c r="F8" i="2" s="1"/>
  <c r="I8" i="2" s="1"/>
  <c r="C9" i="2" l="1"/>
  <c r="G9" i="2" l="1"/>
  <c r="D9" i="2"/>
  <c r="F9" i="2" s="1"/>
  <c r="I9" i="2" s="1"/>
  <c r="C10" i="2" l="1"/>
  <c r="G10" i="2" l="1"/>
  <c r="D10" i="2"/>
  <c r="F10" i="2" s="1"/>
  <c r="I10" i="2" s="1"/>
  <c r="C11" i="2" l="1"/>
  <c r="G11" i="2" l="1"/>
  <c r="D11" i="2"/>
  <c r="F11" i="2" s="1"/>
  <c r="I11" i="2" s="1"/>
  <c r="C12" i="2" l="1"/>
  <c r="G12" i="2" l="1"/>
  <c r="D12" i="2"/>
  <c r="F12" i="2" s="1"/>
  <c r="I12" i="2" s="1"/>
  <c r="C13" i="2" l="1"/>
  <c r="G13" i="2" l="1"/>
  <c r="D13" i="2"/>
  <c r="F13" i="2" s="1"/>
  <c r="I13" i="2" s="1"/>
  <c r="C14" i="2" l="1"/>
  <c r="G14" i="2" l="1"/>
  <c r="D14" i="2"/>
  <c r="F14" i="2" s="1"/>
  <c r="I14" i="2" s="1"/>
  <c r="C15" i="2" l="1"/>
  <c r="G15" i="2" l="1"/>
  <c r="D15" i="2"/>
  <c r="F15" i="2" s="1"/>
  <c r="I15" i="2" s="1"/>
  <c r="C16" i="2" l="1"/>
  <c r="G16" i="2" l="1"/>
  <c r="D16" i="2"/>
  <c r="F16" i="2" s="1"/>
  <c r="I16" i="2" s="1"/>
  <c r="C17" i="2" l="1"/>
  <c r="G17" i="2" l="1"/>
  <c r="D17" i="2"/>
  <c r="F17" i="2" s="1"/>
  <c r="I17" i="2" s="1"/>
  <c r="C18" i="2" l="1"/>
  <c r="G18" i="2" l="1"/>
  <c r="D18" i="2"/>
  <c r="F18" i="2" s="1"/>
  <c r="I18" i="2" s="1"/>
  <c r="C19" i="2" l="1"/>
  <c r="G19" i="2" l="1"/>
  <c r="D19" i="2"/>
  <c r="F19" i="2" s="1"/>
  <c r="I19" i="2" s="1"/>
  <c r="C20" i="2" l="1"/>
  <c r="G20" i="2" l="1"/>
  <c r="D20" i="2"/>
  <c r="F20" i="2" s="1"/>
  <c r="I20" i="2" s="1"/>
  <c r="C21" i="2" l="1"/>
  <c r="G21" i="2" l="1"/>
  <c r="D21" i="2"/>
  <c r="F21" i="2" s="1"/>
  <c r="I21" i="2" s="1"/>
  <c r="C22" i="2" l="1"/>
  <c r="G22" i="2" l="1"/>
  <c r="D22" i="2"/>
  <c r="F22" i="2" s="1"/>
  <c r="I22" i="2" s="1"/>
  <c r="C23" i="2" l="1"/>
  <c r="G23" i="2" l="1"/>
  <c r="D23" i="2"/>
  <c r="F23" i="2" s="1"/>
  <c r="I23" i="2" s="1"/>
  <c r="C24" i="2" l="1"/>
  <c r="G24" i="2" l="1"/>
  <c r="D24" i="2"/>
  <c r="F24" i="2" s="1"/>
  <c r="I24" i="2" s="1"/>
  <c r="C25" i="2" l="1"/>
  <c r="G25" i="2" l="1"/>
  <c r="D25" i="2"/>
  <c r="F25" i="2" s="1"/>
  <c r="I25" i="2" s="1"/>
  <c r="C26" i="2" l="1"/>
  <c r="D26" i="2" l="1"/>
  <c r="F26" i="2" s="1"/>
  <c r="I26" i="2" s="1"/>
  <c r="G26" i="2"/>
  <c r="C27" i="2" l="1"/>
  <c r="D27" i="2" l="1"/>
  <c r="G27" i="2"/>
  <c r="F27" i="2"/>
  <c r="I27" i="2" s="1"/>
  <c r="C28" i="2" l="1"/>
  <c r="D28" i="2" l="1"/>
  <c r="G28" i="2"/>
  <c r="F28" i="2"/>
  <c r="I28" i="2" s="1"/>
  <c r="C29" i="2" l="1"/>
  <c r="D29" i="2" l="1"/>
  <c r="G29" i="2"/>
  <c r="F29" i="2"/>
  <c r="I29" i="2" s="1"/>
  <c r="C30" i="2" l="1"/>
  <c r="D30" i="2" l="1"/>
  <c r="G30" i="2"/>
  <c r="F30" i="2"/>
  <c r="I30" i="2" s="1"/>
  <c r="C31" i="2" l="1"/>
  <c r="D31" i="2" l="1"/>
  <c r="F31" i="2" s="1"/>
  <c r="I31" i="2" s="1"/>
  <c r="G31" i="2"/>
  <c r="C32" i="2" l="1"/>
  <c r="D32" i="2" l="1"/>
  <c r="G32" i="2"/>
  <c r="F32" i="2"/>
  <c r="I32" i="2" s="1"/>
  <c r="C33" i="2" l="1"/>
  <c r="D33" i="2" l="1"/>
  <c r="F33" i="2" s="1"/>
  <c r="I33" i="2" s="1"/>
  <c r="G33" i="2"/>
  <c r="C34" i="2" l="1"/>
  <c r="D34" i="2" l="1"/>
  <c r="F34" i="2" s="1"/>
  <c r="I34" i="2" s="1"/>
  <c r="G34" i="2"/>
  <c r="C35" i="2" l="1"/>
  <c r="D35" i="2" l="1"/>
  <c r="F35" i="2" s="1"/>
  <c r="I35" i="2" s="1"/>
  <c r="G35" i="2"/>
  <c r="C36" i="2" l="1"/>
  <c r="D36" i="2" l="1"/>
  <c r="F36" i="2" s="1"/>
  <c r="I36" i="2" s="1"/>
  <c r="G36" i="2"/>
  <c r="C37" i="2" l="1"/>
  <c r="D37" i="2" l="1"/>
  <c r="G37" i="2"/>
  <c r="F37" i="2"/>
  <c r="I37" i="2" s="1"/>
  <c r="C38" i="2" l="1"/>
  <c r="D38" i="2" l="1"/>
  <c r="G38" i="2"/>
  <c r="F38" i="2"/>
  <c r="I38" i="2" s="1"/>
  <c r="C39" i="2" l="1"/>
  <c r="D39" i="2" l="1"/>
  <c r="G39" i="2"/>
  <c r="F39" i="2"/>
  <c r="I39" i="2" s="1"/>
  <c r="C40" i="2" l="1"/>
  <c r="D40" i="2" l="1"/>
  <c r="G40" i="2"/>
  <c r="F40" i="2"/>
  <c r="I40" i="2" s="1"/>
  <c r="C41" i="2" l="1"/>
  <c r="D41" i="2" l="1"/>
  <c r="G41" i="2"/>
  <c r="F41" i="2"/>
  <c r="I41" i="2" s="1"/>
  <c r="C42" i="2" l="1"/>
  <c r="D42" i="2" l="1"/>
  <c r="G42" i="2"/>
  <c r="F42" i="2"/>
  <c r="I42" i="2" s="1"/>
  <c r="C43" i="2" l="1"/>
  <c r="D43" i="2" l="1"/>
  <c r="G43" i="2"/>
  <c r="F43" i="2"/>
  <c r="I43" i="2" s="1"/>
  <c r="C44" i="2" l="1"/>
  <c r="D44" i="2" l="1"/>
  <c r="F44" i="2" s="1"/>
  <c r="I44" i="2" s="1"/>
  <c r="G44" i="2"/>
  <c r="C45" i="2" l="1"/>
  <c r="D45" i="2" l="1"/>
  <c r="F45" i="2" s="1"/>
  <c r="I45" i="2" s="1"/>
  <c r="G45" i="2"/>
  <c r="C46" i="2" l="1"/>
  <c r="D46" i="2" l="1"/>
  <c r="F46" i="2" s="1"/>
  <c r="I46" i="2" s="1"/>
  <c r="G46" i="2"/>
  <c r="C47" i="2" l="1"/>
  <c r="D47" i="2" l="1"/>
  <c r="G47" i="2"/>
  <c r="F47" i="2"/>
  <c r="I47" i="2" s="1"/>
  <c r="C48" i="2" l="1"/>
  <c r="D48" i="2" l="1"/>
  <c r="G48" i="2"/>
  <c r="F48" i="2"/>
  <c r="I48" i="2" s="1"/>
  <c r="C49" i="2" l="1"/>
  <c r="D49" i="2" l="1"/>
  <c r="G49" i="2"/>
  <c r="F49" i="2"/>
  <c r="I49" i="2" s="1"/>
  <c r="C50" i="2" l="1"/>
  <c r="D50" i="2" l="1"/>
  <c r="G50" i="2"/>
  <c r="F50" i="2"/>
  <c r="I50" i="2" s="1"/>
  <c r="C51" i="2" l="1"/>
  <c r="D51" i="2" l="1"/>
  <c r="F51" i="2" s="1"/>
  <c r="I51" i="2" s="1"/>
  <c r="G51" i="2"/>
  <c r="C52" i="2" l="1"/>
  <c r="D52" i="2" l="1"/>
  <c r="G52" i="2"/>
  <c r="F52" i="2"/>
  <c r="I52" i="2" s="1"/>
  <c r="C53" i="2" l="1"/>
  <c r="D53" i="2" l="1"/>
  <c r="G53" i="2"/>
  <c r="F53" i="2"/>
  <c r="I53" i="2" s="1"/>
  <c r="C54" i="2" l="1"/>
  <c r="D54" i="2" l="1"/>
  <c r="F54" i="2" s="1"/>
  <c r="I54" i="2" s="1"/>
  <c r="G54" i="2"/>
  <c r="C55" i="2" l="1"/>
  <c r="D55" i="2" l="1"/>
  <c r="F55" i="2" s="1"/>
  <c r="I55" i="2" s="1"/>
  <c r="G55" i="2"/>
  <c r="C56" i="2" l="1"/>
  <c r="D56" i="2" l="1"/>
  <c r="G56" i="2"/>
  <c r="F56" i="2"/>
  <c r="I56" i="2" s="1"/>
  <c r="C57" i="2" l="1"/>
  <c r="D57" i="2" l="1"/>
  <c r="G57" i="2"/>
  <c r="F57" i="2"/>
  <c r="I57" i="2" s="1"/>
  <c r="C58" i="2" l="1"/>
  <c r="D58" i="2" l="1"/>
  <c r="G58" i="2"/>
  <c r="F58" i="2"/>
  <c r="I58" i="2" s="1"/>
  <c r="C59" i="2" l="1"/>
  <c r="D59" i="2" l="1"/>
  <c r="F59" i="2" s="1"/>
  <c r="I59" i="2" s="1"/>
  <c r="G59" i="2"/>
  <c r="C60" i="2" l="1"/>
  <c r="D60" i="2" l="1"/>
  <c r="F60" i="2" s="1"/>
  <c r="I60" i="2" s="1"/>
  <c r="G60" i="2"/>
  <c r="C61" i="2" l="1"/>
  <c r="D61" i="2" l="1"/>
  <c r="F61" i="2" s="1"/>
  <c r="I61" i="2" s="1"/>
  <c r="G61" i="2"/>
  <c r="C62" i="2" l="1"/>
  <c r="D62" i="2" l="1"/>
  <c r="G62" i="2"/>
  <c r="F62" i="2"/>
  <c r="I62" i="2" s="1"/>
  <c r="C63" i="2" l="1"/>
  <c r="D63" i="2" l="1"/>
  <c r="G63" i="2"/>
  <c r="F63" i="2"/>
  <c r="I63" i="2" s="1"/>
  <c r="C64" i="2" l="1"/>
  <c r="D64" i="2" l="1"/>
  <c r="G64" i="2"/>
  <c r="F64" i="2"/>
  <c r="I64" i="2" s="1"/>
  <c r="C65" i="2" l="1"/>
  <c r="D65" i="2" l="1"/>
  <c r="G65" i="2"/>
  <c r="F65" i="2"/>
  <c r="I65" i="2" s="1"/>
  <c r="C66" i="2" l="1"/>
  <c r="D66" i="2" l="1"/>
  <c r="F66" i="2" s="1"/>
  <c r="I66" i="2" s="1"/>
  <c r="G66" i="2"/>
  <c r="C67" i="2" l="1"/>
  <c r="D67" i="2" l="1"/>
  <c r="G67" i="2"/>
  <c r="F67" i="2"/>
  <c r="I67" i="2" s="1"/>
  <c r="C68" i="2" l="1"/>
  <c r="D68" i="2" l="1"/>
  <c r="F68" i="2" s="1"/>
  <c r="I68" i="2" s="1"/>
  <c r="G68" i="2"/>
  <c r="C69" i="2" l="1"/>
  <c r="D69" i="2" l="1"/>
  <c r="G69" i="2"/>
  <c r="F69" i="2"/>
  <c r="I69" i="2" s="1"/>
  <c r="C70" i="2" l="1"/>
  <c r="D70" i="2" l="1"/>
  <c r="G70" i="2"/>
  <c r="F70" i="2"/>
  <c r="I70" i="2" s="1"/>
  <c r="C71" i="2" l="1"/>
  <c r="D71" i="2" l="1"/>
  <c r="G71" i="2"/>
  <c r="F71" i="2"/>
  <c r="I71" i="2" s="1"/>
  <c r="C72" i="2" l="1"/>
  <c r="D72" i="2" l="1"/>
  <c r="G72" i="2"/>
  <c r="F72" i="2"/>
  <c r="I72" i="2" s="1"/>
  <c r="C73" i="2" l="1"/>
  <c r="D73" i="2" l="1"/>
  <c r="G73" i="2"/>
  <c r="F73" i="2"/>
  <c r="I73" i="2" s="1"/>
  <c r="C74" i="2" l="1"/>
  <c r="D74" i="2" l="1"/>
  <c r="G74" i="2"/>
  <c r="F74" i="2"/>
  <c r="I74" i="2" s="1"/>
  <c r="C75" i="2" l="1"/>
  <c r="D75" i="2" l="1"/>
  <c r="G75" i="2"/>
  <c r="F75" i="2"/>
  <c r="I75" i="2" s="1"/>
  <c r="C76" i="2" l="1"/>
  <c r="D76" i="2" l="1"/>
  <c r="F76" i="2" s="1"/>
  <c r="I76" i="2" s="1"/>
  <c r="G76" i="2"/>
  <c r="C77" i="2" l="1"/>
  <c r="D77" i="2" l="1"/>
  <c r="G77" i="2"/>
  <c r="F77" i="2"/>
  <c r="I77" i="2" s="1"/>
  <c r="C78" i="2" l="1"/>
  <c r="D78" i="2" l="1"/>
  <c r="G78" i="2"/>
  <c r="F78" i="2"/>
  <c r="I78" i="2" s="1"/>
  <c r="C79" i="2" l="1"/>
  <c r="D79" i="2" l="1"/>
  <c r="F79" i="2" s="1"/>
  <c r="I79" i="2" s="1"/>
  <c r="G79" i="2"/>
  <c r="C80" i="2" l="1"/>
  <c r="D80" i="2" l="1"/>
  <c r="F80" i="2" s="1"/>
  <c r="I80" i="2" s="1"/>
  <c r="G80" i="2"/>
  <c r="C81" i="2" l="1"/>
  <c r="D81" i="2" l="1"/>
  <c r="F81" i="2" s="1"/>
  <c r="I81" i="2" s="1"/>
  <c r="G81" i="2"/>
  <c r="C82" i="2" l="1"/>
  <c r="D82" i="2" l="1"/>
  <c r="G82" i="2"/>
  <c r="F82" i="2"/>
  <c r="I82" i="2" s="1"/>
  <c r="C83" i="2" l="1"/>
  <c r="D83" i="2" l="1"/>
  <c r="G83" i="2"/>
  <c r="F83" i="2"/>
  <c r="I83" i="2" s="1"/>
  <c r="C84" i="2" l="1"/>
  <c r="D84" i="2" l="1"/>
  <c r="G84" i="2"/>
  <c r="F84" i="2"/>
  <c r="I84" i="2" s="1"/>
  <c r="C85" i="2" l="1"/>
  <c r="D85" i="2" l="1"/>
  <c r="G85" i="2"/>
  <c r="F85" i="2"/>
  <c r="I85" i="2" s="1"/>
  <c r="C86" i="2" l="1"/>
  <c r="D86" i="2" l="1"/>
  <c r="G86" i="2"/>
  <c r="F86" i="2"/>
  <c r="I86" i="2" s="1"/>
  <c r="C87" i="2" l="1"/>
  <c r="D87" i="2" l="1"/>
  <c r="G87" i="2"/>
  <c r="F87" i="2"/>
  <c r="I87" i="2" s="1"/>
  <c r="C88" i="2" l="1"/>
  <c r="D88" i="2" l="1"/>
  <c r="G88" i="2"/>
  <c r="F88" i="2"/>
  <c r="I88" i="2" s="1"/>
  <c r="C89" i="2" l="1"/>
  <c r="D89" i="2" l="1"/>
  <c r="G89" i="2"/>
  <c r="F89" i="2"/>
  <c r="I89" i="2" s="1"/>
  <c r="C90" i="2" l="1"/>
  <c r="D90" i="2" l="1"/>
  <c r="G90" i="2"/>
  <c r="F90" i="2"/>
  <c r="I90" i="2" s="1"/>
  <c r="C91" i="2" l="1"/>
  <c r="D91" i="2" l="1"/>
  <c r="G91" i="2"/>
  <c r="F91" i="2"/>
  <c r="I91" i="2" s="1"/>
  <c r="C92" i="2" l="1"/>
  <c r="D92" i="2" l="1"/>
  <c r="G92" i="2"/>
  <c r="F92" i="2"/>
  <c r="I92" i="2" s="1"/>
  <c r="C93" i="2" l="1"/>
  <c r="D93" i="2" l="1"/>
  <c r="G93" i="2"/>
  <c r="F93" i="2"/>
  <c r="I93" i="2" s="1"/>
  <c r="C94" i="2" l="1"/>
  <c r="D94" i="2" l="1"/>
  <c r="G94" i="2"/>
  <c r="F94" i="2"/>
  <c r="I94" i="2" s="1"/>
  <c r="C95" i="2" l="1"/>
  <c r="D95" i="2" l="1"/>
  <c r="G95" i="2"/>
  <c r="F95" i="2"/>
  <c r="I95" i="2" s="1"/>
  <c r="C96" i="2" l="1"/>
  <c r="D96" i="2" l="1"/>
  <c r="G96" i="2"/>
  <c r="F96" i="2"/>
  <c r="I96" i="2" s="1"/>
  <c r="C97" i="2" l="1"/>
  <c r="D97" i="2" l="1"/>
  <c r="G97" i="2"/>
  <c r="F97" i="2"/>
  <c r="I97" i="2" s="1"/>
  <c r="C98" i="2" l="1"/>
  <c r="D98" i="2" l="1"/>
  <c r="G98" i="2"/>
  <c r="F98" i="2"/>
  <c r="I98" i="2" s="1"/>
  <c r="C99" i="2" l="1"/>
  <c r="D99" i="2" l="1"/>
  <c r="F99" i="2" s="1"/>
  <c r="I99" i="2" s="1"/>
  <c r="G99" i="2"/>
  <c r="C100" i="2" l="1"/>
  <c r="D100" i="2" l="1"/>
  <c r="G100" i="2"/>
  <c r="F100" i="2"/>
  <c r="I100" i="2" s="1"/>
  <c r="C101" i="2" l="1"/>
  <c r="D101" i="2" l="1"/>
  <c r="G101" i="2"/>
  <c r="F101" i="2"/>
  <c r="I101" i="2" s="1"/>
  <c r="C102" i="2" l="1"/>
  <c r="D102" i="2" l="1"/>
  <c r="G102" i="2"/>
  <c r="F102" i="2"/>
  <c r="I102" i="2" s="1"/>
  <c r="C103" i="2" l="1"/>
  <c r="D103" i="2" l="1"/>
  <c r="G103" i="2"/>
  <c r="F103" i="2"/>
  <c r="I103" i="2" s="1"/>
  <c r="C104" i="2" l="1"/>
  <c r="D104" i="2" l="1"/>
  <c r="G104" i="2"/>
  <c r="F104" i="2"/>
  <c r="I104" i="2" s="1"/>
  <c r="C105" i="2" l="1"/>
  <c r="D105" i="2" l="1"/>
  <c r="G105" i="2"/>
  <c r="F105" i="2"/>
  <c r="I105" i="2" s="1"/>
  <c r="C106" i="2" l="1"/>
  <c r="D106" i="2" l="1"/>
  <c r="G106" i="2"/>
  <c r="F106" i="2"/>
  <c r="I106" i="2" s="1"/>
  <c r="C107" i="2" l="1"/>
  <c r="D107" i="2" l="1"/>
  <c r="G107" i="2"/>
  <c r="F107" i="2"/>
  <c r="I107" i="2" s="1"/>
  <c r="C108" i="2" l="1"/>
  <c r="D108" i="2" l="1"/>
  <c r="G108" i="2"/>
  <c r="F108" i="2"/>
  <c r="I108" i="2" s="1"/>
  <c r="C109" i="2" l="1"/>
  <c r="D109" i="2" l="1"/>
  <c r="G109" i="2"/>
  <c r="F109" i="2"/>
  <c r="I109" i="2" s="1"/>
  <c r="C110" i="2" l="1"/>
  <c r="D110" i="2" l="1"/>
  <c r="G110" i="2"/>
  <c r="F110" i="2"/>
  <c r="I110" i="2" s="1"/>
  <c r="C111" i="2" l="1"/>
  <c r="D111" i="2" l="1"/>
  <c r="G111" i="2"/>
  <c r="F111" i="2"/>
  <c r="I111" i="2" s="1"/>
  <c r="C112" i="2" l="1"/>
  <c r="D112" i="2" l="1"/>
  <c r="G112" i="2"/>
  <c r="F112" i="2"/>
  <c r="I112" i="2" s="1"/>
  <c r="C113" i="2" l="1"/>
  <c r="D113" i="2" l="1"/>
  <c r="G113" i="2"/>
  <c r="F113" i="2"/>
  <c r="I113" i="2" s="1"/>
  <c r="C114" i="2" l="1"/>
  <c r="D114" i="2" l="1"/>
  <c r="G114" i="2"/>
  <c r="F114" i="2"/>
  <c r="I114" i="2" s="1"/>
  <c r="C115" i="2" l="1"/>
  <c r="D115" i="2" l="1"/>
  <c r="F115" i="2" s="1"/>
  <c r="I115" i="2" s="1"/>
  <c r="G115" i="2"/>
  <c r="C116" i="2" l="1"/>
  <c r="D116" i="2" l="1"/>
  <c r="G116" i="2"/>
  <c r="F116" i="2"/>
  <c r="I116" i="2" s="1"/>
  <c r="C117" i="2" l="1"/>
  <c r="D117" i="2" l="1"/>
  <c r="G117" i="2"/>
  <c r="F117" i="2"/>
  <c r="I117" i="2" s="1"/>
  <c r="C118" i="2" l="1"/>
  <c r="D118" i="2" l="1"/>
  <c r="G118" i="2"/>
  <c r="F118" i="2"/>
  <c r="I118" i="2" s="1"/>
  <c r="C119" i="2" l="1"/>
  <c r="D119" i="2" l="1"/>
  <c r="G119" i="2"/>
  <c r="F119" i="2"/>
  <c r="I119" i="2" s="1"/>
  <c r="C120" i="2" l="1"/>
  <c r="D120" i="2" l="1"/>
  <c r="G120" i="2"/>
  <c r="F120" i="2"/>
  <c r="I120" i="2" s="1"/>
  <c r="C121" i="2" l="1"/>
  <c r="D121" i="2" l="1"/>
  <c r="G121" i="2"/>
  <c r="F121" i="2"/>
  <c r="I121" i="2" s="1"/>
  <c r="C122" i="2" l="1"/>
  <c r="G122" i="2" l="1"/>
  <c r="D122" i="2"/>
  <c r="F122" i="2" s="1"/>
  <c r="I122" i="2" s="1"/>
  <c r="C123" i="2" l="1"/>
  <c r="G123" i="2" l="1"/>
  <c r="D123" i="2"/>
  <c r="F123" i="2" s="1"/>
  <c r="I123" i="2" s="1"/>
  <c r="C124" i="2" l="1"/>
  <c r="G124" i="2" l="1"/>
  <c r="D124" i="2"/>
  <c r="F124" i="2" s="1"/>
  <c r="I124" i="2" s="1"/>
  <c r="C125" i="2" l="1"/>
  <c r="G125" i="2" l="1"/>
  <c r="D125" i="2"/>
  <c r="F125" i="2" s="1"/>
  <c r="I125" i="2" s="1"/>
  <c r="C126" i="2" l="1"/>
  <c r="G126" i="2" l="1"/>
  <c r="D126" i="2"/>
  <c r="F126" i="2" s="1"/>
  <c r="I126" i="2" s="1"/>
  <c r="C127" i="2" l="1"/>
  <c r="G127" i="2" l="1"/>
  <c r="D127" i="2"/>
  <c r="F127" i="2" s="1"/>
  <c r="I127" i="2" s="1"/>
  <c r="C128" i="2" l="1"/>
  <c r="G128" i="2" l="1"/>
  <c r="D128" i="2"/>
  <c r="F128" i="2" s="1"/>
  <c r="I128" i="2" s="1"/>
  <c r="C129" i="2" l="1"/>
  <c r="G129" i="2" l="1"/>
  <c r="D129" i="2"/>
  <c r="F129" i="2" s="1"/>
  <c r="I129" i="2" s="1"/>
  <c r="C130" i="2" l="1"/>
  <c r="G130" i="2" l="1"/>
  <c r="D130" i="2"/>
  <c r="F130" i="2" s="1"/>
  <c r="I130" i="2" s="1"/>
  <c r="C131" i="2" l="1"/>
  <c r="G131" i="2" l="1"/>
  <c r="D131" i="2"/>
  <c r="F131" i="2" s="1"/>
  <c r="I131" i="2" s="1"/>
  <c r="C132" i="2" l="1"/>
  <c r="G132" i="2" l="1"/>
  <c r="D132" i="2"/>
  <c r="F132" i="2" s="1"/>
  <c r="I132" i="2" s="1"/>
  <c r="C133" i="2" l="1"/>
  <c r="G133" i="2" l="1"/>
  <c r="D133" i="2"/>
  <c r="F133" i="2" s="1"/>
  <c r="I133" i="2" s="1"/>
  <c r="C134" i="2" l="1"/>
  <c r="G134" i="2" l="1"/>
  <c r="D134" i="2"/>
  <c r="F134" i="2" s="1"/>
  <c r="I134" i="2" s="1"/>
  <c r="C135" i="2" l="1"/>
  <c r="G135" i="2" l="1"/>
  <c r="D135" i="2"/>
  <c r="F135" i="2" s="1"/>
  <c r="I135" i="2" s="1"/>
  <c r="C136" i="2" l="1"/>
  <c r="G136" i="2" l="1"/>
  <c r="D136" i="2"/>
  <c r="F136" i="2" s="1"/>
  <c r="I136" i="2" s="1"/>
  <c r="C137" i="2" l="1"/>
  <c r="G137" i="2" l="1"/>
  <c r="D137" i="2"/>
  <c r="F137" i="2" s="1"/>
  <c r="I137" i="2" s="1"/>
  <c r="C138" i="2" l="1"/>
  <c r="G138" i="2" l="1"/>
  <c r="D138" i="2"/>
  <c r="F138" i="2" s="1"/>
  <c r="I138" i="2" s="1"/>
  <c r="C139" i="2" l="1"/>
  <c r="G139" i="2" l="1"/>
  <c r="D139" i="2"/>
  <c r="F139" i="2" s="1"/>
  <c r="I139" i="2" s="1"/>
  <c r="C140" i="2" l="1"/>
  <c r="G140" i="2" l="1"/>
  <c r="D140" i="2"/>
  <c r="F140" i="2" s="1"/>
  <c r="I140" i="2" s="1"/>
  <c r="C141" i="2" l="1"/>
  <c r="G141" i="2" l="1"/>
  <c r="D141" i="2"/>
  <c r="F141" i="2" s="1"/>
  <c r="I141" i="2" s="1"/>
  <c r="C142" i="2" l="1"/>
  <c r="G142" i="2" l="1"/>
  <c r="D142" i="2"/>
  <c r="F142" i="2" s="1"/>
  <c r="I142" i="2" s="1"/>
  <c r="C143" i="2" l="1"/>
  <c r="G143" i="2" l="1"/>
  <c r="D143" i="2"/>
  <c r="F143" i="2" s="1"/>
  <c r="I143" i="2" s="1"/>
  <c r="C144" i="2" l="1"/>
  <c r="G144" i="2" l="1"/>
  <c r="D144" i="2"/>
  <c r="F144" i="2" s="1"/>
  <c r="I144" i="2" s="1"/>
  <c r="C145" i="2" l="1"/>
  <c r="G145" i="2" l="1"/>
  <c r="D145" i="2"/>
  <c r="F145" i="2" s="1"/>
  <c r="I145" i="2" s="1"/>
  <c r="C146" i="2" l="1"/>
  <c r="G146" i="2" l="1"/>
  <c r="D146" i="2"/>
  <c r="F146" i="2" s="1"/>
  <c r="I146" i="2" s="1"/>
  <c r="C147" i="2" l="1"/>
  <c r="G147" i="2" l="1"/>
  <c r="D147" i="2"/>
  <c r="F147" i="2" s="1"/>
  <c r="I147" i="2" s="1"/>
  <c r="C148" i="2" l="1"/>
  <c r="G148" i="2" l="1"/>
  <c r="D148" i="2"/>
  <c r="F148" i="2" s="1"/>
  <c r="I148" i="2" s="1"/>
  <c r="C149" i="2" l="1"/>
  <c r="G149" i="2" l="1"/>
  <c r="D149" i="2"/>
  <c r="F149" i="2" s="1"/>
  <c r="I149" i="2" s="1"/>
  <c r="C150" i="2" l="1"/>
  <c r="G150" i="2" l="1"/>
  <c r="D150" i="2"/>
  <c r="F150" i="2" s="1"/>
  <c r="I150" i="2" s="1"/>
  <c r="C151" i="2" l="1"/>
  <c r="G151" i="2" l="1"/>
  <c r="D151" i="2"/>
  <c r="F151" i="2" s="1"/>
  <c r="I151" i="2" s="1"/>
  <c r="C152" i="2" l="1"/>
  <c r="G152" i="2" l="1"/>
  <c r="D152" i="2"/>
  <c r="F152" i="2" s="1"/>
  <c r="I152" i="2" s="1"/>
  <c r="C153" i="2" l="1"/>
  <c r="G153" i="2" l="1"/>
  <c r="D153" i="2"/>
  <c r="F153" i="2" s="1"/>
  <c r="I153" i="2" s="1"/>
  <c r="C154" i="2" l="1"/>
  <c r="G154" i="2" l="1"/>
  <c r="D154" i="2"/>
  <c r="F154" i="2" s="1"/>
  <c r="I154" i="2" s="1"/>
  <c r="C155" i="2" l="1"/>
  <c r="G155" i="2" l="1"/>
  <c r="D155" i="2"/>
  <c r="F155" i="2" s="1"/>
  <c r="I155" i="2" s="1"/>
  <c r="C156" i="2" l="1"/>
  <c r="G156" i="2" l="1"/>
  <c r="D156" i="2"/>
  <c r="F156" i="2" s="1"/>
  <c r="I156" i="2" s="1"/>
  <c r="C157" i="2" l="1"/>
  <c r="G157" i="2" l="1"/>
  <c r="D157" i="2"/>
  <c r="F157" i="2" s="1"/>
  <c r="I157" i="2" s="1"/>
  <c r="C158" i="2" l="1"/>
  <c r="G158" i="2" l="1"/>
  <c r="D158" i="2"/>
  <c r="F158" i="2" s="1"/>
  <c r="I158" i="2" s="1"/>
  <c r="C159" i="2" l="1"/>
  <c r="G159" i="2" l="1"/>
  <c r="D159" i="2"/>
  <c r="F159" i="2" s="1"/>
  <c r="I159" i="2" s="1"/>
  <c r="C160" i="2" l="1"/>
  <c r="G160" i="2" l="1"/>
  <c r="D160" i="2"/>
  <c r="F160" i="2" s="1"/>
  <c r="I160" i="2" s="1"/>
  <c r="C161" i="2" l="1"/>
  <c r="G161" i="2" l="1"/>
  <c r="D161" i="2"/>
  <c r="F161" i="2" s="1"/>
  <c r="I161" i="2" s="1"/>
  <c r="C162" i="2" l="1"/>
  <c r="G162" i="2" l="1"/>
  <c r="D162" i="2"/>
  <c r="F162" i="2" s="1"/>
  <c r="I162" i="2" s="1"/>
  <c r="C163" i="2" l="1"/>
  <c r="G163" i="2" l="1"/>
  <c r="D163" i="2"/>
  <c r="F163" i="2" s="1"/>
  <c r="I163" i="2" s="1"/>
  <c r="C164" i="2" l="1"/>
  <c r="G164" i="2" l="1"/>
  <c r="D164" i="2"/>
  <c r="F164" i="2" s="1"/>
  <c r="I164" i="2" s="1"/>
  <c r="C165" i="2" l="1"/>
  <c r="G165" i="2" l="1"/>
  <c r="D165" i="2"/>
  <c r="F165" i="2" s="1"/>
  <c r="I165" i="2" s="1"/>
  <c r="C166" i="2" l="1"/>
  <c r="G166" i="2" l="1"/>
  <c r="D166" i="2"/>
  <c r="F166" i="2" s="1"/>
  <c r="I166" i="2" s="1"/>
  <c r="C167" i="2" l="1"/>
  <c r="G167" i="2" l="1"/>
  <c r="D167" i="2"/>
  <c r="F167" i="2" s="1"/>
  <c r="I167" i="2" s="1"/>
  <c r="C168" i="2" l="1"/>
  <c r="G168" i="2" l="1"/>
  <c r="D168" i="2"/>
  <c r="F168" i="2" s="1"/>
  <c r="I168" i="2" s="1"/>
  <c r="C169" i="2" l="1"/>
  <c r="G169" i="2" l="1"/>
  <c r="D169" i="2"/>
  <c r="F169" i="2" s="1"/>
  <c r="I169" i="2" s="1"/>
  <c r="C170" i="2" l="1"/>
  <c r="G170" i="2" l="1"/>
  <c r="D170" i="2"/>
  <c r="F170" i="2" s="1"/>
  <c r="I170" i="2" s="1"/>
  <c r="C171" i="2" l="1"/>
  <c r="G171" i="2" l="1"/>
  <c r="D171" i="2"/>
  <c r="F171" i="2" s="1"/>
  <c r="I171" i="2" s="1"/>
  <c r="C172" i="2" l="1"/>
  <c r="G172" i="2" l="1"/>
  <c r="D172" i="2"/>
  <c r="F172" i="2" s="1"/>
  <c r="I172" i="2" s="1"/>
  <c r="C173" i="2" l="1"/>
  <c r="G173" i="2" l="1"/>
  <c r="D173" i="2"/>
  <c r="F173" i="2" s="1"/>
  <c r="I173" i="2" s="1"/>
  <c r="C174" i="2" l="1"/>
  <c r="G174" i="2" l="1"/>
  <c r="D174" i="2"/>
  <c r="F174" i="2" s="1"/>
  <c r="I174" i="2" s="1"/>
  <c r="C175" i="2" l="1"/>
  <c r="G175" i="2" l="1"/>
  <c r="D175" i="2"/>
  <c r="F175" i="2" s="1"/>
  <c r="I175" i="2" s="1"/>
  <c r="C176" i="2" l="1"/>
  <c r="G176" i="2" l="1"/>
  <c r="D176" i="2"/>
  <c r="F176" i="2" s="1"/>
  <c r="I176" i="2" s="1"/>
  <c r="C177" i="2" l="1"/>
  <c r="G177" i="2" l="1"/>
  <c r="D177" i="2"/>
  <c r="F177" i="2" s="1"/>
  <c r="I177" i="2" s="1"/>
  <c r="C178" i="2" l="1"/>
  <c r="G178" i="2" l="1"/>
  <c r="D178" i="2"/>
  <c r="F178" i="2" s="1"/>
  <c r="I178" i="2" s="1"/>
  <c r="C179" i="2" l="1"/>
  <c r="G179" i="2" l="1"/>
  <c r="D179" i="2"/>
  <c r="F179" i="2" s="1"/>
  <c r="I179" i="2" s="1"/>
  <c r="C180" i="2" l="1"/>
  <c r="G180" i="2" l="1"/>
  <c r="D180" i="2"/>
  <c r="F180" i="2" s="1"/>
  <c r="I180" i="2" s="1"/>
  <c r="C181" i="2" l="1"/>
  <c r="G181" i="2" l="1"/>
  <c r="D181" i="2"/>
  <c r="F181" i="2" s="1"/>
  <c r="I181" i="2" s="1"/>
  <c r="C182" i="2" l="1"/>
  <c r="G182" i="2" l="1"/>
  <c r="D182" i="2"/>
  <c r="F182" i="2" s="1"/>
  <c r="I182" i="2" s="1"/>
  <c r="C183" i="2" l="1"/>
  <c r="G183" i="2" l="1"/>
  <c r="D183" i="2"/>
  <c r="F183" i="2" s="1"/>
  <c r="I183" i="2" s="1"/>
  <c r="C184" i="2" l="1"/>
  <c r="G184" i="2" l="1"/>
  <c r="D184" i="2"/>
  <c r="F184" i="2" s="1"/>
  <c r="I184" i="2" s="1"/>
  <c r="C185" i="2" l="1"/>
  <c r="G185" i="2" l="1"/>
  <c r="D185" i="2"/>
  <c r="F185" i="2" s="1"/>
  <c r="I185" i="2" s="1"/>
  <c r="C186" i="2" l="1"/>
  <c r="G186" i="2" l="1"/>
  <c r="D186" i="2"/>
  <c r="F186" i="2" s="1"/>
  <c r="I186" i="2" s="1"/>
  <c r="C187" i="2" l="1"/>
  <c r="G187" i="2" l="1"/>
  <c r="D187" i="2"/>
  <c r="F187" i="2" s="1"/>
  <c r="I187" i="2" s="1"/>
  <c r="C188" i="2" l="1"/>
  <c r="G188" i="2" l="1"/>
  <c r="D188" i="2"/>
  <c r="F188" i="2" s="1"/>
  <c r="I188" i="2" s="1"/>
  <c r="C189" i="2" l="1"/>
  <c r="G189" i="2" l="1"/>
  <c r="D189" i="2"/>
  <c r="F189" i="2" s="1"/>
  <c r="I189" i="2" s="1"/>
  <c r="C190" i="2" l="1"/>
  <c r="G190" i="2" l="1"/>
  <c r="D190" i="2"/>
  <c r="F190" i="2" s="1"/>
  <c r="I190" i="2" s="1"/>
  <c r="C191" i="2" l="1"/>
  <c r="G191" i="2" l="1"/>
  <c r="D191" i="2"/>
  <c r="F191" i="2" s="1"/>
  <c r="I191" i="2" s="1"/>
  <c r="C192" i="2" l="1"/>
  <c r="G192" i="2" l="1"/>
  <c r="D192" i="2"/>
  <c r="F192" i="2" s="1"/>
  <c r="I192" i="2" s="1"/>
  <c r="C193" i="2" l="1"/>
  <c r="G193" i="2" l="1"/>
  <c r="D193" i="2"/>
  <c r="F193" i="2" s="1"/>
  <c r="I193" i="2" s="1"/>
  <c r="C194" i="2" l="1"/>
  <c r="G194" i="2" l="1"/>
  <c r="D194" i="2"/>
  <c r="F194" i="2" s="1"/>
  <c r="I194" i="2" s="1"/>
  <c r="C195" i="2" l="1"/>
  <c r="G195" i="2" l="1"/>
  <c r="D195" i="2"/>
  <c r="F195" i="2" s="1"/>
  <c r="I195" i="2" s="1"/>
  <c r="C196" i="2" l="1"/>
  <c r="G196" i="2" l="1"/>
  <c r="D196" i="2"/>
  <c r="F196" i="2" s="1"/>
  <c r="I196" i="2" s="1"/>
  <c r="C197" i="2" l="1"/>
  <c r="G197" i="2" l="1"/>
  <c r="D197" i="2"/>
  <c r="F197" i="2" s="1"/>
  <c r="I197" i="2" s="1"/>
  <c r="C198" i="2" l="1"/>
  <c r="G198" i="2" l="1"/>
  <c r="D198" i="2"/>
  <c r="F198" i="2" s="1"/>
  <c r="I198" i="2" s="1"/>
  <c r="C199" i="2" l="1"/>
  <c r="G199" i="2" l="1"/>
  <c r="D199" i="2"/>
  <c r="F199" i="2" s="1"/>
  <c r="I199" i="2" s="1"/>
  <c r="C200" i="2" l="1"/>
  <c r="G200" i="2" l="1"/>
  <c r="D200" i="2"/>
  <c r="F200" i="2" s="1"/>
  <c r="I200" i="2" s="1"/>
  <c r="C201" i="2" l="1"/>
  <c r="G201" i="2" l="1"/>
  <c r="D201" i="2"/>
  <c r="F201" i="2" s="1"/>
  <c r="I201" i="2" s="1"/>
  <c r="C202" i="2" l="1"/>
  <c r="G202" i="2" l="1"/>
  <c r="D202" i="2"/>
  <c r="F202" i="2" s="1"/>
  <c r="I202" i="2" s="1"/>
  <c r="C203" i="2" l="1"/>
  <c r="G203" i="2" l="1"/>
  <c r="D203" i="2"/>
  <c r="F203" i="2" s="1"/>
  <c r="I203" i="2" s="1"/>
  <c r="C204" i="2" l="1"/>
  <c r="G204" i="2" l="1"/>
  <c r="D204" i="2"/>
  <c r="F204" i="2" s="1"/>
  <c r="I204" i="2" s="1"/>
  <c r="C205" i="2" l="1"/>
  <c r="G205" i="2" l="1"/>
  <c r="D205" i="2"/>
  <c r="F205" i="2" s="1"/>
  <c r="I205" i="2" s="1"/>
  <c r="C206" i="2" l="1"/>
  <c r="G206" i="2" l="1"/>
  <c r="D206" i="2"/>
  <c r="F206" i="2" s="1"/>
  <c r="I206" i="2" s="1"/>
  <c r="C207" i="2" l="1"/>
  <c r="G207" i="2" l="1"/>
  <c r="D207" i="2"/>
  <c r="F207" i="2" s="1"/>
  <c r="I207" i="2" s="1"/>
  <c r="C208" i="2" l="1"/>
  <c r="G208" i="2" l="1"/>
  <c r="D208" i="2"/>
  <c r="F208" i="2" s="1"/>
  <c r="I208" i="2" s="1"/>
  <c r="C209" i="2" l="1"/>
  <c r="G209" i="2" l="1"/>
  <c r="D209" i="2"/>
  <c r="F209" i="2" s="1"/>
  <c r="I209" i="2" s="1"/>
  <c r="C210" i="2" l="1"/>
  <c r="G210" i="2" l="1"/>
  <c r="D210" i="2"/>
  <c r="F210" i="2" s="1"/>
  <c r="I210" i="2" s="1"/>
  <c r="C211" i="2" l="1"/>
  <c r="G211" i="2" l="1"/>
  <c r="D211" i="2"/>
  <c r="F211" i="2" s="1"/>
  <c r="I211" i="2" s="1"/>
  <c r="C212" i="2" l="1"/>
  <c r="G212" i="2" l="1"/>
  <c r="D212" i="2"/>
  <c r="F212" i="2" s="1"/>
  <c r="I212" i="2" s="1"/>
  <c r="C213" i="2" l="1"/>
  <c r="G213" i="2" l="1"/>
  <c r="D213" i="2"/>
  <c r="F213" i="2" s="1"/>
  <c r="I213" i="2" s="1"/>
  <c r="C214" i="2" l="1"/>
  <c r="G214" i="2" l="1"/>
  <c r="D214" i="2"/>
  <c r="F214" i="2" s="1"/>
  <c r="I214" i="2" s="1"/>
  <c r="C215" i="2" l="1"/>
  <c r="G215" i="2" l="1"/>
  <c r="D215" i="2"/>
  <c r="F215" i="2" s="1"/>
  <c r="I215" i="2" s="1"/>
  <c r="C216" i="2" l="1"/>
  <c r="G216" i="2" l="1"/>
  <c r="D216" i="2"/>
  <c r="F216" i="2" s="1"/>
  <c r="I216" i="2" s="1"/>
  <c r="C217" i="2" l="1"/>
  <c r="G217" i="2" l="1"/>
  <c r="D217" i="2"/>
  <c r="F217" i="2" s="1"/>
  <c r="I217" i="2" s="1"/>
  <c r="C218" i="2" l="1"/>
  <c r="G218" i="2" l="1"/>
  <c r="D218" i="2"/>
  <c r="F218" i="2" s="1"/>
  <c r="I218" i="2" s="1"/>
  <c r="C219" i="2" l="1"/>
  <c r="G219" i="2" l="1"/>
  <c r="D219" i="2"/>
  <c r="F219" i="2" s="1"/>
  <c r="I219" i="2" s="1"/>
  <c r="C220" i="2" l="1"/>
  <c r="G220" i="2" l="1"/>
  <c r="D220" i="2"/>
  <c r="F220" i="2" s="1"/>
  <c r="I220" i="2" s="1"/>
  <c r="C221" i="2" l="1"/>
  <c r="G221" i="2" l="1"/>
  <c r="D221" i="2"/>
  <c r="F221" i="2" s="1"/>
  <c r="I221" i="2" s="1"/>
  <c r="C222" i="2" l="1"/>
  <c r="G222" i="2" l="1"/>
  <c r="D222" i="2"/>
  <c r="F222" i="2" s="1"/>
  <c r="I222" i="2" s="1"/>
  <c r="C223" i="2" l="1"/>
  <c r="G223" i="2" l="1"/>
  <c r="D223" i="2"/>
  <c r="F223" i="2" s="1"/>
  <c r="I223" i="2" s="1"/>
  <c r="C224" i="2" l="1"/>
  <c r="G224" i="2" l="1"/>
  <c r="D224" i="2"/>
  <c r="F224" i="2" s="1"/>
  <c r="I224" i="2" s="1"/>
  <c r="C225" i="2" l="1"/>
  <c r="G225" i="2" l="1"/>
  <c r="D225" i="2"/>
  <c r="F225" i="2" s="1"/>
  <c r="I225" i="2" s="1"/>
  <c r="C226" i="2" l="1"/>
  <c r="G226" i="2" l="1"/>
  <c r="D226" i="2"/>
  <c r="F226" i="2" s="1"/>
  <c r="I226" i="2" s="1"/>
  <c r="C227" i="2" l="1"/>
  <c r="G227" i="2" l="1"/>
  <c r="D227" i="2"/>
  <c r="F227" i="2" s="1"/>
  <c r="I227" i="2" s="1"/>
  <c r="C228" i="2" l="1"/>
  <c r="G228" i="2" l="1"/>
  <c r="D228" i="2"/>
  <c r="F228" i="2" s="1"/>
  <c r="I228" i="2" s="1"/>
  <c r="C229" i="2" l="1"/>
  <c r="G229" i="2" l="1"/>
  <c r="D229" i="2"/>
  <c r="F229" i="2" s="1"/>
  <c r="I229" i="2" s="1"/>
  <c r="C230" i="2" l="1"/>
  <c r="G230" i="2" l="1"/>
  <c r="D230" i="2"/>
  <c r="F230" i="2" s="1"/>
  <c r="I230" i="2" s="1"/>
  <c r="C231" i="2" l="1"/>
  <c r="G231" i="2" l="1"/>
  <c r="D231" i="2"/>
  <c r="F231" i="2" s="1"/>
  <c r="I231" i="2" s="1"/>
  <c r="C232" i="2" l="1"/>
  <c r="G232" i="2" l="1"/>
  <c r="D232" i="2"/>
  <c r="F232" i="2" s="1"/>
  <c r="I232" i="2" s="1"/>
  <c r="C233" i="2" l="1"/>
  <c r="G233" i="2" l="1"/>
  <c r="D233" i="2"/>
  <c r="F233" i="2" s="1"/>
  <c r="I233" i="2" s="1"/>
  <c r="C234" i="2" l="1"/>
  <c r="G234" i="2" l="1"/>
  <c r="D234" i="2"/>
  <c r="F234" i="2" s="1"/>
  <c r="I234" i="2" s="1"/>
  <c r="C235" i="2" l="1"/>
  <c r="G235" i="2" l="1"/>
  <c r="D235" i="2"/>
  <c r="F235" i="2" s="1"/>
  <c r="I235" i="2" s="1"/>
  <c r="C236" i="2" l="1"/>
  <c r="G236" i="2" l="1"/>
  <c r="D236" i="2"/>
  <c r="F236" i="2" s="1"/>
  <c r="I236" i="2" s="1"/>
  <c r="C237" i="2" l="1"/>
  <c r="G237" i="2" l="1"/>
  <c r="D237" i="2"/>
  <c r="F237" i="2" s="1"/>
  <c r="I237" i="2" s="1"/>
  <c r="C238" i="2" l="1"/>
  <c r="G238" i="2" l="1"/>
  <c r="D238" i="2"/>
  <c r="F238" i="2" s="1"/>
  <c r="I238" i="2" s="1"/>
  <c r="C239" i="2" l="1"/>
  <c r="G239" i="2" l="1"/>
  <c r="D239" i="2"/>
  <c r="F239" i="2" s="1"/>
  <c r="I239" i="2" s="1"/>
  <c r="C240" i="2" l="1"/>
  <c r="G240" i="2" l="1"/>
  <c r="D240" i="2"/>
  <c r="F240" i="2" s="1"/>
  <c r="I240" i="2" s="1"/>
  <c r="C241" i="2" l="1"/>
  <c r="G241" i="2" l="1"/>
  <c r="D241" i="2"/>
  <c r="F241" i="2" s="1"/>
  <c r="I241" i="2" s="1"/>
  <c r="C242" i="2" l="1"/>
  <c r="G242" i="2" l="1"/>
  <c r="D242" i="2"/>
  <c r="F242" i="2" s="1"/>
  <c r="I242" i="2" s="1"/>
  <c r="C243" i="2" l="1"/>
  <c r="G243" i="2" l="1"/>
  <c r="D243" i="2"/>
  <c r="F243" i="2" s="1"/>
  <c r="I243" i="2" s="1"/>
  <c r="C244" i="2" l="1"/>
  <c r="G244" i="2" l="1"/>
  <c r="D244" i="2"/>
  <c r="F244" i="2" s="1"/>
  <c r="I244" i="2" s="1"/>
  <c r="C245" i="2" l="1"/>
  <c r="G245" i="2" l="1"/>
  <c r="D245" i="2"/>
  <c r="F245" i="2" s="1"/>
  <c r="I245" i="2" s="1"/>
  <c r="C246" i="2" l="1"/>
  <c r="G246" i="2" l="1"/>
  <c r="D246" i="2"/>
  <c r="F246" i="2" s="1"/>
  <c r="I246" i="2" s="1"/>
  <c r="C247" i="2" l="1"/>
  <c r="G247" i="2" l="1"/>
  <c r="D247" i="2"/>
  <c r="F247" i="2" s="1"/>
  <c r="I247" i="2" s="1"/>
  <c r="C248" i="2" l="1"/>
  <c r="G248" i="2" l="1"/>
  <c r="D248" i="2"/>
  <c r="F248" i="2" s="1"/>
  <c r="I248" i="2" s="1"/>
  <c r="C249" i="2" l="1"/>
  <c r="G249" i="2" l="1"/>
  <c r="D249" i="2"/>
  <c r="F249" i="2" s="1"/>
  <c r="I249" i="2" s="1"/>
  <c r="C250" i="2" l="1"/>
  <c r="G250" i="2" l="1"/>
  <c r="D250" i="2"/>
  <c r="F250" i="2" s="1"/>
  <c r="I250" i="2" s="1"/>
  <c r="C251" i="2" l="1"/>
  <c r="G251" i="2" l="1"/>
  <c r="D251" i="2"/>
  <c r="F251" i="2" s="1"/>
  <c r="I251" i="2" s="1"/>
  <c r="C252" i="2" l="1"/>
  <c r="G252" i="2" l="1"/>
  <c r="D252" i="2"/>
  <c r="F252" i="2" s="1"/>
  <c r="I252" i="2" s="1"/>
  <c r="C253" i="2" l="1"/>
  <c r="G253" i="2" l="1"/>
  <c r="D253" i="2"/>
  <c r="F253" i="2" s="1"/>
  <c r="I253" i="2" s="1"/>
  <c r="C254" i="2" l="1"/>
  <c r="G254" i="2" l="1"/>
  <c r="D254" i="2"/>
  <c r="F254" i="2" s="1"/>
  <c r="I254" i="2" s="1"/>
  <c r="C255" i="2" l="1"/>
  <c r="G255" i="2" l="1"/>
  <c r="D255" i="2"/>
  <c r="F255" i="2" s="1"/>
  <c r="I255" i="2" s="1"/>
  <c r="C256" i="2" l="1"/>
  <c r="G256" i="2" l="1"/>
  <c r="D256" i="2"/>
  <c r="F256" i="2" s="1"/>
  <c r="I256" i="2" s="1"/>
  <c r="C257" i="2" l="1"/>
  <c r="G257" i="2" l="1"/>
  <c r="D257" i="2"/>
  <c r="F257" i="2" s="1"/>
  <c r="I257" i="2" s="1"/>
  <c r="C258" i="2" l="1"/>
  <c r="G258" i="2" l="1"/>
  <c r="D258" i="2"/>
  <c r="F258" i="2" s="1"/>
  <c r="I258" i="2" s="1"/>
  <c r="C259" i="2" l="1"/>
  <c r="G259" i="2" l="1"/>
  <c r="D259" i="2"/>
  <c r="F259" i="2" s="1"/>
  <c r="I259" i="2" s="1"/>
  <c r="C260" i="2" l="1"/>
  <c r="G260" i="2" l="1"/>
  <c r="D260" i="2"/>
  <c r="F260" i="2" s="1"/>
  <c r="I260" i="2" s="1"/>
  <c r="C261" i="2" l="1"/>
  <c r="G261" i="2" l="1"/>
  <c r="D261" i="2"/>
  <c r="F261" i="2" s="1"/>
  <c r="I261" i="2" s="1"/>
  <c r="C262" i="2" l="1"/>
  <c r="G262" i="2" l="1"/>
  <c r="D262" i="2"/>
  <c r="F262" i="2" s="1"/>
  <c r="I262" i="2" s="1"/>
  <c r="C263" i="2" l="1"/>
  <c r="G263" i="2" l="1"/>
  <c r="D263" i="2"/>
  <c r="F263" i="2" s="1"/>
  <c r="I263" i="2" s="1"/>
  <c r="C264" i="2" l="1"/>
  <c r="G264" i="2" l="1"/>
  <c r="D264" i="2"/>
  <c r="F264" i="2" s="1"/>
  <c r="I264" i="2" s="1"/>
  <c r="C265" i="2" l="1"/>
  <c r="G265" i="2" l="1"/>
  <c r="D265" i="2"/>
  <c r="F265" i="2" s="1"/>
  <c r="I265" i="2" s="1"/>
  <c r="C266" i="2" l="1"/>
  <c r="G266" i="2" l="1"/>
  <c r="D266" i="2"/>
  <c r="F266" i="2" s="1"/>
  <c r="I266" i="2" s="1"/>
  <c r="C267" i="2" l="1"/>
  <c r="G267" i="2" l="1"/>
  <c r="D267" i="2"/>
  <c r="F267" i="2" s="1"/>
  <c r="I267" i="2" s="1"/>
  <c r="C268" i="2" l="1"/>
  <c r="G268" i="2" l="1"/>
  <c r="D268" i="2"/>
  <c r="F268" i="2" s="1"/>
  <c r="I268" i="2" s="1"/>
  <c r="C269" i="2" l="1"/>
  <c r="G269" i="2" l="1"/>
  <c r="D269" i="2"/>
  <c r="F269" i="2" s="1"/>
  <c r="I269" i="2" s="1"/>
  <c r="C270" i="2" l="1"/>
  <c r="G270" i="2" l="1"/>
  <c r="D270" i="2"/>
  <c r="F270" i="2" s="1"/>
  <c r="I270" i="2" s="1"/>
  <c r="C271" i="2" l="1"/>
  <c r="G271" i="2" l="1"/>
  <c r="D271" i="2"/>
  <c r="F271" i="2" s="1"/>
  <c r="I271" i="2" s="1"/>
  <c r="C272" i="2" l="1"/>
  <c r="G272" i="2" l="1"/>
  <c r="D272" i="2"/>
  <c r="F272" i="2" s="1"/>
  <c r="I272" i="2" s="1"/>
  <c r="C273" i="2" l="1"/>
  <c r="G273" i="2" l="1"/>
  <c r="D273" i="2"/>
  <c r="F273" i="2" s="1"/>
  <c r="I273" i="2" s="1"/>
  <c r="C274" i="2" l="1"/>
  <c r="G274" i="2" l="1"/>
  <c r="D274" i="2"/>
  <c r="F274" i="2" s="1"/>
  <c r="I274" i="2" s="1"/>
  <c r="C275" i="2" l="1"/>
  <c r="G275" i="2" l="1"/>
  <c r="D275" i="2"/>
  <c r="F275" i="2" s="1"/>
  <c r="I275" i="2" s="1"/>
  <c r="C276" i="2" l="1"/>
  <c r="G276" i="2" l="1"/>
  <c r="D276" i="2"/>
  <c r="F276" i="2" s="1"/>
  <c r="I276" i="2" s="1"/>
  <c r="C277" i="2" l="1"/>
  <c r="G277" i="2" l="1"/>
  <c r="D277" i="2"/>
  <c r="F277" i="2" s="1"/>
  <c r="I277" i="2" s="1"/>
  <c r="C278" i="2" l="1"/>
  <c r="G278" i="2" l="1"/>
  <c r="D278" i="2"/>
  <c r="F278" i="2" s="1"/>
  <c r="I278" i="2" s="1"/>
  <c r="C279" i="2" l="1"/>
  <c r="G279" i="2" l="1"/>
  <c r="D279" i="2"/>
  <c r="F279" i="2" s="1"/>
  <c r="I279" i="2" s="1"/>
  <c r="C280" i="2" l="1"/>
  <c r="G280" i="2" l="1"/>
  <c r="D280" i="2"/>
  <c r="F280" i="2" s="1"/>
  <c r="I280" i="2" s="1"/>
  <c r="C281" i="2" l="1"/>
  <c r="G281" i="2" l="1"/>
  <c r="D281" i="2"/>
  <c r="F281" i="2" s="1"/>
  <c r="I281" i="2" s="1"/>
  <c r="C282" i="2" l="1"/>
  <c r="G282" i="2" l="1"/>
  <c r="D282" i="2"/>
  <c r="F282" i="2" s="1"/>
  <c r="I282" i="2" s="1"/>
  <c r="C283" i="2" l="1"/>
  <c r="G283" i="2" l="1"/>
  <c r="D283" i="2"/>
  <c r="F283" i="2" s="1"/>
  <c r="I283" i="2" s="1"/>
  <c r="C284" i="2" l="1"/>
  <c r="G284" i="2" l="1"/>
  <c r="D284" i="2"/>
  <c r="F284" i="2" s="1"/>
  <c r="I284" i="2" s="1"/>
  <c r="C285" i="2" l="1"/>
  <c r="G285" i="2" l="1"/>
  <c r="D285" i="2"/>
  <c r="F285" i="2" s="1"/>
  <c r="I285" i="2" s="1"/>
  <c r="C286" i="2" l="1"/>
  <c r="G286" i="2" l="1"/>
  <c r="D286" i="2"/>
  <c r="F286" i="2" s="1"/>
  <c r="I286" i="2" s="1"/>
  <c r="C287" i="2" l="1"/>
  <c r="G287" i="2" l="1"/>
  <c r="D287" i="2"/>
  <c r="F287" i="2" s="1"/>
  <c r="I287" i="2" s="1"/>
  <c r="C288" i="2" l="1"/>
  <c r="G288" i="2" l="1"/>
  <c r="D288" i="2"/>
  <c r="F288" i="2" s="1"/>
  <c r="I288" i="2" s="1"/>
  <c r="C289" i="2" l="1"/>
  <c r="G289" i="2" l="1"/>
  <c r="D289" i="2"/>
  <c r="F289" i="2" s="1"/>
  <c r="I289" i="2" s="1"/>
  <c r="C290" i="2" l="1"/>
  <c r="G290" i="2" l="1"/>
  <c r="D290" i="2"/>
  <c r="F290" i="2" s="1"/>
  <c r="I290" i="2" s="1"/>
  <c r="C291" i="2" l="1"/>
  <c r="G291" i="2" l="1"/>
  <c r="D291" i="2"/>
  <c r="F291" i="2" s="1"/>
  <c r="I291" i="2" s="1"/>
  <c r="C292" i="2" l="1"/>
  <c r="G292" i="2" l="1"/>
  <c r="D292" i="2"/>
  <c r="F292" i="2" s="1"/>
  <c r="I292" i="2" s="1"/>
  <c r="C293" i="2" l="1"/>
  <c r="G293" i="2" l="1"/>
  <c r="D293" i="2"/>
  <c r="F293" i="2" s="1"/>
  <c r="I293" i="2" s="1"/>
  <c r="C294" i="2" l="1"/>
  <c r="G294" i="2" l="1"/>
  <c r="D294" i="2"/>
  <c r="F294" i="2" s="1"/>
  <c r="I294" i="2" s="1"/>
  <c r="C295" i="2" l="1"/>
  <c r="G295" i="2" l="1"/>
  <c r="D295" i="2"/>
  <c r="F295" i="2" s="1"/>
  <c r="I295" i="2" s="1"/>
  <c r="C296" i="2" l="1"/>
  <c r="G296" i="2" l="1"/>
  <c r="D296" i="2"/>
  <c r="F296" i="2" s="1"/>
  <c r="I296" i="2" s="1"/>
  <c r="C297" i="2" l="1"/>
  <c r="G297" i="2" l="1"/>
  <c r="D297" i="2"/>
  <c r="F297" i="2" s="1"/>
  <c r="I297" i="2" s="1"/>
  <c r="C298" i="2" l="1"/>
  <c r="G298" i="2" l="1"/>
  <c r="D298" i="2"/>
  <c r="F298" i="2" s="1"/>
  <c r="I298" i="2" s="1"/>
  <c r="C299" i="2" l="1"/>
  <c r="G299" i="2" l="1"/>
  <c r="D299" i="2"/>
  <c r="F299" i="2" s="1"/>
  <c r="I299" i="2" s="1"/>
  <c r="C300" i="2" l="1"/>
  <c r="G300" i="2" l="1"/>
  <c r="D300" i="2"/>
  <c r="F300" i="2" s="1"/>
  <c r="I300" i="2" s="1"/>
  <c r="C301" i="2" l="1"/>
  <c r="G301" i="2" l="1"/>
  <c r="D301" i="2"/>
  <c r="F301" i="2" s="1"/>
  <c r="I301" i="2" s="1"/>
  <c r="C302" i="2" l="1"/>
  <c r="G302" i="2" l="1"/>
  <c r="D302" i="2"/>
  <c r="F302" i="2" s="1"/>
  <c r="I302" i="2" s="1"/>
  <c r="C303" i="2" l="1"/>
  <c r="G303" i="2" l="1"/>
  <c r="D303" i="2"/>
  <c r="F303" i="2" s="1"/>
  <c r="I303" i="2" s="1"/>
  <c r="C304" i="2" l="1"/>
  <c r="G304" i="2" l="1"/>
  <c r="D304" i="2"/>
  <c r="F304" i="2" s="1"/>
  <c r="I304" i="2" s="1"/>
  <c r="C305" i="2" l="1"/>
  <c r="G305" i="2" l="1"/>
  <c r="D305" i="2"/>
  <c r="F305" i="2" s="1"/>
  <c r="I305" i="2" s="1"/>
  <c r="C306" i="2" l="1"/>
  <c r="G306" i="2" l="1"/>
  <c r="D306" i="2"/>
  <c r="F306" i="2" s="1"/>
  <c r="I306" i="2" s="1"/>
  <c r="C307" i="2" l="1"/>
  <c r="G307" i="2" l="1"/>
  <c r="D307" i="2"/>
  <c r="F307" i="2" s="1"/>
  <c r="I307" i="2" s="1"/>
  <c r="C308" i="2" l="1"/>
  <c r="G308" i="2" l="1"/>
  <c r="D308" i="2"/>
  <c r="F308" i="2" s="1"/>
  <c r="I308" i="2" s="1"/>
  <c r="C309" i="2" l="1"/>
  <c r="G309" i="2" l="1"/>
  <c r="D309" i="2"/>
  <c r="F309" i="2" s="1"/>
  <c r="I309" i="2" s="1"/>
  <c r="C310" i="2" l="1"/>
  <c r="G310" i="2" l="1"/>
  <c r="D310" i="2"/>
  <c r="F310" i="2" s="1"/>
  <c r="I310" i="2" s="1"/>
  <c r="C311" i="2" l="1"/>
  <c r="G311" i="2" l="1"/>
  <c r="D311" i="2"/>
  <c r="F311" i="2" s="1"/>
  <c r="I311" i="2" s="1"/>
  <c r="C312" i="2" l="1"/>
  <c r="G312" i="2" l="1"/>
  <c r="D312" i="2"/>
  <c r="F312" i="2" s="1"/>
  <c r="I312" i="2" s="1"/>
  <c r="C313" i="2" l="1"/>
  <c r="G313" i="2" l="1"/>
  <c r="D313" i="2"/>
  <c r="F313" i="2" s="1"/>
  <c r="I313" i="2" s="1"/>
  <c r="C314" i="2" l="1"/>
  <c r="G314" i="2" l="1"/>
  <c r="D314" i="2"/>
  <c r="F314" i="2" s="1"/>
  <c r="I314" i="2" s="1"/>
  <c r="C315" i="2" l="1"/>
  <c r="G315" i="2" l="1"/>
  <c r="D315" i="2"/>
  <c r="F315" i="2" s="1"/>
  <c r="I315" i="2" s="1"/>
  <c r="C316" i="2" l="1"/>
  <c r="G316" i="2" l="1"/>
  <c r="D316" i="2"/>
  <c r="F316" i="2" s="1"/>
  <c r="I316" i="2" s="1"/>
  <c r="C317" i="2" l="1"/>
  <c r="G317" i="2" l="1"/>
  <c r="D317" i="2"/>
  <c r="F317" i="2" s="1"/>
  <c r="I317" i="2" s="1"/>
  <c r="C318" i="2" l="1"/>
  <c r="G318" i="2" l="1"/>
  <c r="D318" i="2"/>
  <c r="F318" i="2" s="1"/>
  <c r="I318" i="2" s="1"/>
  <c r="C319" i="2" l="1"/>
  <c r="G319" i="2" l="1"/>
  <c r="D319" i="2"/>
  <c r="F319" i="2" s="1"/>
  <c r="I319" i="2" s="1"/>
  <c r="C320" i="2" l="1"/>
  <c r="G320" i="2" l="1"/>
  <c r="D320" i="2"/>
  <c r="F320" i="2" s="1"/>
  <c r="I320" i="2" s="1"/>
  <c r="C321" i="2" l="1"/>
  <c r="G321" i="2" l="1"/>
  <c r="D321" i="2"/>
  <c r="F321" i="2" s="1"/>
  <c r="I321" i="2" s="1"/>
  <c r="C322" i="2" l="1"/>
  <c r="G322" i="2" l="1"/>
  <c r="D322" i="2"/>
  <c r="F322" i="2" s="1"/>
  <c r="I322" i="2" s="1"/>
  <c r="C323" i="2" l="1"/>
  <c r="G323" i="2" l="1"/>
  <c r="D323" i="2"/>
  <c r="F323" i="2" s="1"/>
  <c r="I323" i="2" s="1"/>
  <c r="C324" i="2" l="1"/>
  <c r="G324" i="2" l="1"/>
  <c r="D324" i="2"/>
  <c r="F324" i="2" s="1"/>
  <c r="I324" i="2" s="1"/>
  <c r="C325" i="2" l="1"/>
  <c r="G325" i="2" l="1"/>
  <c r="D325" i="2"/>
  <c r="F325" i="2" s="1"/>
  <c r="I325" i="2" s="1"/>
  <c r="C326" i="2" l="1"/>
  <c r="G326" i="2" l="1"/>
  <c r="D326" i="2"/>
  <c r="F326" i="2" s="1"/>
  <c r="I326" i="2" s="1"/>
  <c r="C327" i="2" l="1"/>
  <c r="G327" i="2" l="1"/>
  <c r="D327" i="2"/>
  <c r="F327" i="2" s="1"/>
  <c r="I327" i="2" s="1"/>
  <c r="C328" i="2" l="1"/>
  <c r="G328" i="2" l="1"/>
  <c r="D328" i="2"/>
  <c r="F328" i="2" s="1"/>
  <c r="I328" i="2" s="1"/>
  <c r="C329" i="2" l="1"/>
  <c r="G329" i="2" l="1"/>
  <c r="D329" i="2"/>
  <c r="F329" i="2" s="1"/>
  <c r="I329" i="2" s="1"/>
  <c r="C330" i="2" l="1"/>
  <c r="G330" i="2" l="1"/>
  <c r="D330" i="2"/>
  <c r="F330" i="2" s="1"/>
  <c r="I330" i="2" s="1"/>
  <c r="C331" i="2" l="1"/>
  <c r="G331" i="2" l="1"/>
  <c r="D331" i="2"/>
  <c r="F331" i="2" s="1"/>
  <c r="I331" i="2" s="1"/>
  <c r="C332" i="2" l="1"/>
  <c r="G332" i="2" l="1"/>
  <c r="D332" i="2"/>
  <c r="F332" i="2" s="1"/>
  <c r="I332" i="2" s="1"/>
  <c r="C333" i="2" l="1"/>
  <c r="G333" i="2" l="1"/>
  <c r="D333" i="2"/>
  <c r="F333" i="2" s="1"/>
  <c r="I333" i="2" s="1"/>
  <c r="C334" i="2" l="1"/>
  <c r="G334" i="2" l="1"/>
  <c r="D334" i="2"/>
  <c r="F334" i="2" s="1"/>
  <c r="I334" i="2" s="1"/>
  <c r="C335" i="2" l="1"/>
  <c r="G335" i="2" l="1"/>
  <c r="D335" i="2"/>
  <c r="F335" i="2" s="1"/>
  <c r="I335" i="2" s="1"/>
  <c r="C336" i="2" l="1"/>
  <c r="G336" i="2" l="1"/>
  <c r="D336" i="2"/>
  <c r="F336" i="2" s="1"/>
  <c r="I336" i="2" s="1"/>
  <c r="C337" i="2" l="1"/>
  <c r="G337" i="2" l="1"/>
  <c r="D337" i="2"/>
  <c r="F337" i="2" s="1"/>
  <c r="I337" i="2" s="1"/>
  <c r="C338" i="2" l="1"/>
  <c r="G338" i="2" l="1"/>
  <c r="D338" i="2"/>
  <c r="F338" i="2" s="1"/>
  <c r="I338" i="2" s="1"/>
  <c r="C339" i="2" l="1"/>
  <c r="G339" i="2" l="1"/>
  <c r="D339" i="2"/>
  <c r="F339" i="2" s="1"/>
  <c r="I339" i="2" s="1"/>
  <c r="C340" i="2" l="1"/>
  <c r="G340" i="2" l="1"/>
  <c r="D340" i="2"/>
  <c r="F340" i="2" s="1"/>
  <c r="I340" i="2" s="1"/>
  <c r="C341" i="2" l="1"/>
  <c r="G341" i="2" l="1"/>
  <c r="D341" i="2"/>
  <c r="F341" i="2" s="1"/>
  <c r="I341" i="2" s="1"/>
  <c r="C342" i="2" l="1"/>
  <c r="G342" i="2" l="1"/>
  <c r="D342" i="2"/>
  <c r="F342" i="2" s="1"/>
  <c r="I342" i="2" s="1"/>
  <c r="C343" i="2" l="1"/>
  <c r="G343" i="2" l="1"/>
  <c r="D343" i="2"/>
  <c r="F343" i="2" s="1"/>
  <c r="I343" i="2" s="1"/>
  <c r="C344" i="2" l="1"/>
  <c r="G344" i="2" l="1"/>
  <c r="D344" i="2"/>
  <c r="F344" i="2" s="1"/>
  <c r="I344" i="2" s="1"/>
  <c r="C345" i="2" l="1"/>
  <c r="G345" i="2" l="1"/>
  <c r="D345" i="2"/>
  <c r="F345" i="2" s="1"/>
  <c r="I345" i="2" s="1"/>
  <c r="C346" i="2" l="1"/>
  <c r="G346" i="2" l="1"/>
  <c r="D346" i="2"/>
  <c r="F346" i="2" s="1"/>
  <c r="I346" i="2" s="1"/>
  <c r="C347" i="2" l="1"/>
  <c r="G347" i="2" l="1"/>
  <c r="D347" i="2"/>
  <c r="F347" i="2" s="1"/>
  <c r="I347" i="2" s="1"/>
  <c r="C348" i="2" l="1"/>
  <c r="G348" i="2" l="1"/>
  <c r="D348" i="2"/>
  <c r="F348" i="2" s="1"/>
  <c r="I348" i="2" s="1"/>
  <c r="C349" i="2" l="1"/>
  <c r="G349" i="2" l="1"/>
  <c r="D349" i="2"/>
  <c r="F349" i="2" s="1"/>
  <c r="I349" i="2" s="1"/>
  <c r="C350" i="2" l="1"/>
  <c r="G350" i="2" l="1"/>
  <c r="D350" i="2"/>
  <c r="F350" i="2" s="1"/>
  <c r="I350" i="2" s="1"/>
  <c r="C351" i="2" l="1"/>
  <c r="G351" i="2" l="1"/>
  <c r="D351" i="2"/>
  <c r="F351" i="2" s="1"/>
  <c r="I351" i="2" s="1"/>
  <c r="C352" i="2" l="1"/>
  <c r="G352" i="2" l="1"/>
  <c r="D352" i="2"/>
  <c r="F352" i="2" s="1"/>
  <c r="I352" i="2" s="1"/>
  <c r="C353" i="2" l="1"/>
  <c r="G353" i="2" l="1"/>
  <c r="D353" i="2"/>
  <c r="F353" i="2" s="1"/>
  <c r="I353" i="2" s="1"/>
  <c r="C354" i="2" l="1"/>
  <c r="G354" i="2" l="1"/>
  <c r="D354" i="2"/>
  <c r="F354" i="2" s="1"/>
  <c r="I354" i="2" s="1"/>
  <c r="C355" i="2" l="1"/>
  <c r="G355" i="2" l="1"/>
  <c r="D355" i="2"/>
  <c r="F355" i="2" s="1"/>
  <c r="I355" i="2" s="1"/>
  <c r="C356" i="2" l="1"/>
  <c r="G356" i="2" l="1"/>
  <c r="D356" i="2"/>
  <c r="F356" i="2" s="1"/>
  <c r="I356" i="2" s="1"/>
  <c r="C357" i="2" l="1"/>
  <c r="G357" i="2" l="1"/>
  <c r="D357" i="2"/>
  <c r="F357" i="2" s="1"/>
  <c r="I357" i="2" s="1"/>
  <c r="C358" i="2" l="1"/>
  <c r="G358" i="2" l="1"/>
  <c r="D358" i="2"/>
  <c r="F358" i="2" s="1"/>
  <c r="I358" i="2" s="1"/>
  <c r="C359" i="2" l="1"/>
  <c r="G359" i="2" l="1"/>
  <c r="D359" i="2"/>
  <c r="F359" i="2" s="1"/>
  <c r="I359" i="2" s="1"/>
  <c r="C360" i="2" l="1"/>
  <c r="G360" i="2" l="1"/>
  <c r="D360" i="2"/>
  <c r="F360" i="2" s="1"/>
  <c r="I360" i="2" s="1"/>
  <c r="C361" i="2" l="1"/>
  <c r="G361" i="2" l="1"/>
  <c r="D361" i="2"/>
  <c r="F361" i="2" s="1"/>
  <c r="I361" i="2" s="1"/>
  <c r="C362" i="2" l="1"/>
  <c r="G362" i="2" l="1"/>
  <c r="D362" i="2"/>
  <c r="F362" i="2" s="1"/>
  <c r="I362" i="2" s="1"/>
  <c r="C363" i="2" l="1"/>
  <c r="G363" i="2" l="1"/>
  <c r="D363" i="2"/>
  <c r="J5" i="2"/>
  <c r="E5" i="2" s="1"/>
  <c r="J6" i="2"/>
  <c r="E6" i="2" s="1"/>
  <c r="H6" i="2" s="1"/>
  <c r="J4" i="2"/>
  <c r="J7" i="2"/>
  <c r="E7" i="2" s="1"/>
  <c r="H7" i="2" s="1"/>
  <c r="J8" i="2"/>
  <c r="E8" i="2" s="1"/>
  <c r="H8" i="2" s="1"/>
  <c r="J9" i="2"/>
  <c r="E9" i="2" s="1"/>
  <c r="H9" i="2" s="1"/>
  <c r="J10" i="2"/>
  <c r="E10" i="2" s="1"/>
  <c r="H10" i="2" s="1"/>
  <c r="J11" i="2"/>
  <c r="E11" i="2" s="1"/>
  <c r="H11" i="2" s="1"/>
  <c r="J12" i="2"/>
  <c r="E12" i="2" s="1"/>
  <c r="H12" i="2" s="1"/>
  <c r="J13" i="2"/>
  <c r="E13" i="2" s="1"/>
  <c r="H13" i="2" s="1"/>
  <c r="J14" i="2"/>
  <c r="E14" i="2" s="1"/>
  <c r="H14" i="2" s="1"/>
  <c r="J15" i="2"/>
  <c r="E15" i="2" s="1"/>
  <c r="H15" i="2" s="1"/>
  <c r="J16" i="2"/>
  <c r="E16" i="2" s="1"/>
  <c r="H16" i="2" s="1"/>
  <c r="J17" i="2"/>
  <c r="E17" i="2" s="1"/>
  <c r="H17" i="2" s="1"/>
  <c r="J18" i="2"/>
  <c r="E18" i="2" s="1"/>
  <c r="H18" i="2" s="1"/>
  <c r="J19" i="2"/>
  <c r="E19" i="2" s="1"/>
  <c r="H19" i="2" s="1"/>
  <c r="J20" i="2"/>
  <c r="E20" i="2" s="1"/>
  <c r="H20" i="2" s="1"/>
  <c r="J21" i="2"/>
  <c r="E21" i="2" s="1"/>
  <c r="H21" i="2" s="1"/>
  <c r="J22" i="2"/>
  <c r="E22" i="2" s="1"/>
  <c r="H22" i="2" s="1"/>
  <c r="J23" i="2"/>
  <c r="E23" i="2" s="1"/>
  <c r="H23" i="2" s="1"/>
  <c r="J24" i="2"/>
  <c r="E24" i="2" s="1"/>
  <c r="H24" i="2" s="1"/>
  <c r="J25" i="2"/>
  <c r="E25" i="2" s="1"/>
  <c r="H25" i="2" s="1"/>
  <c r="J26" i="2"/>
  <c r="E26" i="2" s="1"/>
  <c r="H26" i="2" s="1"/>
  <c r="J27" i="2"/>
  <c r="E27" i="2" s="1"/>
  <c r="H27" i="2" s="1"/>
  <c r="J28" i="2"/>
  <c r="E28" i="2" s="1"/>
  <c r="H28" i="2" s="1"/>
  <c r="J29" i="2"/>
  <c r="E29" i="2" s="1"/>
  <c r="H29" i="2" s="1"/>
  <c r="J30" i="2"/>
  <c r="E30" i="2" s="1"/>
  <c r="H30" i="2" s="1"/>
  <c r="J31" i="2"/>
  <c r="E31" i="2" s="1"/>
  <c r="H31" i="2" s="1"/>
  <c r="J32" i="2"/>
  <c r="E32" i="2" s="1"/>
  <c r="H32" i="2" s="1"/>
  <c r="J33" i="2"/>
  <c r="E33" i="2" s="1"/>
  <c r="H33" i="2" s="1"/>
  <c r="J34" i="2"/>
  <c r="E34" i="2" s="1"/>
  <c r="H34" i="2" s="1"/>
  <c r="J35" i="2"/>
  <c r="E35" i="2" s="1"/>
  <c r="H35" i="2" s="1"/>
  <c r="J36" i="2"/>
  <c r="E36" i="2" s="1"/>
  <c r="H36" i="2" s="1"/>
  <c r="J37" i="2"/>
  <c r="E37" i="2" s="1"/>
  <c r="H37" i="2" s="1"/>
  <c r="J38" i="2"/>
  <c r="E38" i="2" s="1"/>
  <c r="H38" i="2" s="1"/>
  <c r="J39" i="2"/>
  <c r="E39" i="2" s="1"/>
  <c r="H39" i="2" s="1"/>
  <c r="J40" i="2"/>
  <c r="E40" i="2" s="1"/>
  <c r="H40" i="2" s="1"/>
  <c r="J41" i="2"/>
  <c r="E41" i="2" s="1"/>
  <c r="H41" i="2" s="1"/>
  <c r="J42" i="2"/>
  <c r="E42" i="2" s="1"/>
  <c r="H42" i="2" s="1"/>
  <c r="J43" i="2"/>
  <c r="E43" i="2" s="1"/>
  <c r="H43" i="2" s="1"/>
  <c r="J44" i="2"/>
  <c r="E44" i="2" s="1"/>
  <c r="H44" i="2" s="1"/>
  <c r="J45" i="2"/>
  <c r="E45" i="2" s="1"/>
  <c r="H45" i="2" s="1"/>
  <c r="J46" i="2"/>
  <c r="E46" i="2" s="1"/>
  <c r="H46" i="2" s="1"/>
  <c r="J47" i="2"/>
  <c r="E47" i="2" s="1"/>
  <c r="H47" i="2" s="1"/>
  <c r="J48" i="2"/>
  <c r="E48" i="2" s="1"/>
  <c r="H48" i="2" s="1"/>
  <c r="J49" i="2"/>
  <c r="E49" i="2" s="1"/>
  <c r="H49" i="2" s="1"/>
  <c r="J50" i="2"/>
  <c r="E50" i="2" s="1"/>
  <c r="H50" i="2" s="1"/>
  <c r="J51" i="2"/>
  <c r="E51" i="2" s="1"/>
  <c r="H51" i="2" s="1"/>
  <c r="J52" i="2"/>
  <c r="E52" i="2" s="1"/>
  <c r="H52" i="2" s="1"/>
  <c r="J53" i="2"/>
  <c r="E53" i="2" s="1"/>
  <c r="H53" i="2" s="1"/>
  <c r="J54" i="2"/>
  <c r="E54" i="2" s="1"/>
  <c r="H54" i="2" s="1"/>
  <c r="J55" i="2"/>
  <c r="E55" i="2" s="1"/>
  <c r="H55" i="2" s="1"/>
  <c r="J56" i="2"/>
  <c r="E56" i="2" s="1"/>
  <c r="H56" i="2" s="1"/>
  <c r="J57" i="2"/>
  <c r="E57" i="2" s="1"/>
  <c r="H57" i="2" s="1"/>
  <c r="J58" i="2"/>
  <c r="E58" i="2" s="1"/>
  <c r="H58" i="2" s="1"/>
  <c r="J59" i="2"/>
  <c r="E59" i="2" s="1"/>
  <c r="H59" i="2" s="1"/>
  <c r="J60" i="2"/>
  <c r="E60" i="2" s="1"/>
  <c r="H60" i="2" s="1"/>
  <c r="J61" i="2"/>
  <c r="E61" i="2" s="1"/>
  <c r="H61" i="2" s="1"/>
  <c r="J62" i="2"/>
  <c r="E62" i="2" s="1"/>
  <c r="H62" i="2" s="1"/>
  <c r="J63" i="2"/>
  <c r="E63" i="2" s="1"/>
  <c r="H63" i="2" s="1"/>
  <c r="J64" i="2"/>
  <c r="E64" i="2" s="1"/>
  <c r="H64" i="2" s="1"/>
  <c r="J65" i="2"/>
  <c r="E65" i="2" s="1"/>
  <c r="H65" i="2" s="1"/>
  <c r="J66" i="2"/>
  <c r="E66" i="2" s="1"/>
  <c r="H66" i="2" s="1"/>
  <c r="J67" i="2"/>
  <c r="E67" i="2" s="1"/>
  <c r="H67" i="2" s="1"/>
  <c r="J68" i="2"/>
  <c r="E68" i="2" s="1"/>
  <c r="H68" i="2" s="1"/>
  <c r="J69" i="2"/>
  <c r="E69" i="2" s="1"/>
  <c r="H69" i="2" s="1"/>
  <c r="J70" i="2"/>
  <c r="E70" i="2" s="1"/>
  <c r="H70" i="2" s="1"/>
  <c r="J71" i="2"/>
  <c r="E71" i="2" s="1"/>
  <c r="H71" i="2" s="1"/>
  <c r="J72" i="2"/>
  <c r="E72" i="2" s="1"/>
  <c r="H72" i="2" s="1"/>
  <c r="J73" i="2"/>
  <c r="E73" i="2" s="1"/>
  <c r="H73" i="2" s="1"/>
  <c r="J74" i="2"/>
  <c r="E74" i="2" s="1"/>
  <c r="H74" i="2" s="1"/>
  <c r="J75" i="2"/>
  <c r="E75" i="2" s="1"/>
  <c r="H75" i="2" s="1"/>
  <c r="J76" i="2"/>
  <c r="E76" i="2" s="1"/>
  <c r="H76" i="2" s="1"/>
  <c r="J77" i="2"/>
  <c r="E77" i="2" s="1"/>
  <c r="H77" i="2" s="1"/>
  <c r="J78" i="2"/>
  <c r="E78" i="2" s="1"/>
  <c r="H78" i="2" s="1"/>
  <c r="J79" i="2"/>
  <c r="E79" i="2" s="1"/>
  <c r="H79" i="2" s="1"/>
  <c r="J80" i="2"/>
  <c r="E80" i="2" s="1"/>
  <c r="H80" i="2" s="1"/>
  <c r="J81" i="2"/>
  <c r="E81" i="2" s="1"/>
  <c r="H81" i="2" s="1"/>
  <c r="J82" i="2"/>
  <c r="E82" i="2" s="1"/>
  <c r="H82" i="2" s="1"/>
  <c r="J83" i="2"/>
  <c r="E83" i="2" s="1"/>
  <c r="H83" i="2" s="1"/>
  <c r="J84" i="2"/>
  <c r="E84" i="2" s="1"/>
  <c r="H84" i="2" s="1"/>
  <c r="J85" i="2"/>
  <c r="E85" i="2" s="1"/>
  <c r="H85" i="2" s="1"/>
  <c r="J86" i="2"/>
  <c r="E86" i="2" s="1"/>
  <c r="H86" i="2" s="1"/>
  <c r="J87" i="2"/>
  <c r="E87" i="2" s="1"/>
  <c r="H87" i="2" s="1"/>
  <c r="J88" i="2"/>
  <c r="E88" i="2" s="1"/>
  <c r="H88" i="2" s="1"/>
  <c r="J89" i="2"/>
  <c r="E89" i="2" s="1"/>
  <c r="H89" i="2" s="1"/>
  <c r="J90" i="2"/>
  <c r="E90" i="2" s="1"/>
  <c r="H90" i="2" s="1"/>
  <c r="J91" i="2"/>
  <c r="E91" i="2" s="1"/>
  <c r="H91" i="2" s="1"/>
  <c r="J92" i="2"/>
  <c r="E92" i="2" s="1"/>
  <c r="H92" i="2" s="1"/>
  <c r="J93" i="2"/>
  <c r="E93" i="2" s="1"/>
  <c r="H93" i="2" s="1"/>
  <c r="J94" i="2"/>
  <c r="E94" i="2" s="1"/>
  <c r="H94" i="2" s="1"/>
  <c r="J95" i="2"/>
  <c r="E95" i="2" s="1"/>
  <c r="H95" i="2" s="1"/>
  <c r="J96" i="2"/>
  <c r="E96" i="2" s="1"/>
  <c r="H96" i="2" s="1"/>
  <c r="J97" i="2"/>
  <c r="E97" i="2" s="1"/>
  <c r="H97" i="2" s="1"/>
  <c r="J98" i="2"/>
  <c r="E98" i="2" s="1"/>
  <c r="H98" i="2" s="1"/>
  <c r="J99" i="2"/>
  <c r="E99" i="2" s="1"/>
  <c r="H99" i="2" s="1"/>
  <c r="J100" i="2"/>
  <c r="E100" i="2" s="1"/>
  <c r="H100" i="2" s="1"/>
  <c r="J101" i="2"/>
  <c r="E101" i="2" s="1"/>
  <c r="H101" i="2" s="1"/>
  <c r="J102" i="2"/>
  <c r="E102" i="2" s="1"/>
  <c r="H102" i="2" s="1"/>
  <c r="J103" i="2"/>
  <c r="E103" i="2" s="1"/>
  <c r="H103" i="2" s="1"/>
  <c r="J104" i="2"/>
  <c r="E104" i="2" s="1"/>
  <c r="H104" i="2" s="1"/>
  <c r="J105" i="2"/>
  <c r="E105" i="2" s="1"/>
  <c r="H105" i="2" s="1"/>
  <c r="J106" i="2"/>
  <c r="E106" i="2" s="1"/>
  <c r="H106" i="2" s="1"/>
  <c r="J107" i="2"/>
  <c r="E107" i="2" s="1"/>
  <c r="H107" i="2" s="1"/>
  <c r="J108" i="2"/>
  <c r="E108" i="2" s="1"/>
  <c r="H108" i="2" s="1"/>
  <c r="J109" i="2"/>
  <c r="E109" i="2" s="1"/>
  <c r="H109" i="2" s="1"/>
  <c r="J110" i="2"/>
  <c r="E110" i="2" s="1"/>
  <c r="H110" i="2" s="1"/>
  <c r="J111" i="2"/>
  <c r="E111" i="2" s="1"/>
  <c r="H111" i="2" s="1"/>
  <c r="J112" i="2"/>
  <c r="E112" i="2" s="1"/>
  <c r="H112" i="2" s="1"/>
  <c r="J113" i="2"/>
  <c r="E113" i="2" s="1"/>
  <c r="H113" i="2" s="1"/>
  <c r="J114" i="2"/>
  <c r="E114" i="2" s="1"/>
  <c r="H114" i="2" s="1"/>
  <c r="J115" i="2"/>
  <c r="E115" i="2" s="1"/>
  <c r="H115" i="2" s="1"/>
  <c r="J116" i="2"/>
  <c r="E116" i="2" s="1"/>
  <c r="H116" i="2" s="1"/>
  <c r="J117" i="2"/>
  <c r="E117" i="2" s="1"/>
  <c r="H117" i="2" s="1"/>
  <c r="J118" i="2"/>
  <c r="E118" i="2" s="1"/>
  <c r="H118" i="2" s="1"/>
  <c r="J119" i="2"/>
  <c r="E119" i="2" s="1"/>
  <c r="H119" i="2" s="1"/>
  <c r="J120" i="2"/>
  <c r="E120" i="2" s="1"/>
  <c r="H120" i="2" s="1"/>
  <c r="J121" i="2"/>
  <c r="E121" i="2" s="1"/>
  <c r="H121" i="2" s="1"/>
  <c r="J122" i="2"/>
  <c r="E122" i="2" s="1"/>
  <c r="H122" i="2" s="1"/>
  <c r="J123" i="2"/>
  <c r="E123" i="2" s="1"/>
  <c r="H123" i="2" s="1"/>
  <c r="J124" i="2"/>
  <c r="E124" i="2" s="1"/>
  <c r="H124" i="2" s="1"/>
  <c r="J125" i="2"/>
  <c r="E125" i="2" s="1"/>
  <c r="H125" i="2" s="1"/>
  <c r="J126" i="2"/>
  <c r="E126" i="2" s="1"/>
  <c r="H126" i="2" s="1"/>
  <c r="J127" i="2"/>
  <c r="E127" i="2" s="1"/>
  <c r="H127" i="2" s="1"/>
  <c r="J128" i="2"/>
  <c r="E128" i="2" s="1"/>
  <c r="H128" i="2" s="1"/>
  <c r="J129" i="2"/>
  <c r="E129" i="2" s="1"/>
  <c r="H129" i="2" s="1"/>
  <c r="J130" i="2"/>
  <c r="E130" i="2" s="1"/>
  <c r="H130" i="2" s="1"/>
  <c r="J131" i="2"/>
  <c r="E131" i="2" s="1"/>
  <c r="H131" i="2" s="1"/>
  <c r="J132" i="2"/>
  <c r="E132" i="2" s="1"/>
  <c r="H132" i="2" s="1"/>
  <c r="J133" i="2"/>
  <c r="E133" i="2" s="1"/>
  <c r="H133" i="2" s="1"/>
  <c r="J134" i="2"/>
  <c r="E134" i="2" s="1"/>
  <c r="H134" i="2" s="1"/>
  <c r="J135" i="2"/>
  <c r="E135" i="2" s="1"/>
  <c r="H135" i="2" s="1"/>
  <c r="J136" i="2"/>
  <c r="E136" i="2" s="1"/>
  <c r="H136" i="2" s="1"/>
  <c r="J137" i="2"/>
  <c r="E137" i="2" s="1"/>
  <c r="H137" i="2" s="1"/>
  <c r="J138" i="2"/>
  <c r="E138" i="2" s="1"/>
  <c r="H138" i="2" s="1"/>
  <c r="J139" i="2"/>
  <c r="E139" i="2" s="1"/>
  <c r="H139" i="2" s="1"/>
  <c r="J140" i="2"/>
  <c r="E140" i="2" s="1"/>
  <c r="H140" i="2" s="1"/>
  <c r="J141" i="2"/>
  <c r="E141" i="2" s="1"/>
  <c r="H141" i="2" s="1"/>
  <c r="J142" i="2"/>
  <c r="E142" i="2" s="1"/>
  <c r="H142" i="2" s="1"/>
  <c r="J143" i="2"/>
  <c r="E143" i="2" s="1"/>
  <c r="H143" i="2" s="1"/>
  <c r="J144" i="2"/>
  <c r="E144" i="2" s="1"/>
  <c r="H144" i="2" s="1"/>
  <c r="J145" i="2"/>
  <c r="E145" i="2" s="1"/>
  <c r="H145" i="2" s="1"/>
  <c r="J146" i="2"/>
  <c r="E146" i="2" s="1"/>
  <c r="H146" i="2" s="1"/>
  <c r="J147" i="2"/>
  <c r="E147" i="2" s="1"/>
  <c r="H147" i="2" s="1"/>
  <c r="J148" i="2"/>
  <c r="E148" i="2" s="1"/>
  <c r="H148" i="2" s="1"/>
  <c r="J149" i="2"/>
  <c r="E149" i="2" s="1"/>
  <c r="H149" i="2" s="1"/>
  <c r="J150" i="2"/>
  <c r="E150" i="2" s="1"/>
  <c r="H150" i="2" s="1"/>
  <c r="J151" i="2"/>
  <c r="E151" i="2" s="1"/>
  <c r="H151" i="2" s="1"/>
  <c r="J152" i="2"/>
  <c r="E152" i="2" s="1"/>
  <c r="H152" i="2" s="1"/>
  <c r="J153" i="2"/>
  <c r="E153" i="2" s="1"/>
  <c r="H153" i="2" s="1"/>
  <c r="J154" i="2"/>
  <c r="E154" i="2" s="1"/>
  <c r="H154" i="2" s="1"/>
  <c r="J155" i="2"/>
  <c r="E155" i="2" s="1"/>
  <c r="H155" i="2" s="1"/>
  <c r="J156" i="2"/>
  <c r="E156" i="2" s="1"/>
  <c r="H156" i="2" s="1"/>
  <c r="J157" i="2"/>
  <c r="E157" i="2" s="1"/>
  <c r="H157" i="2" s="1"/>
  <c r="J158" i="2"/>
  <c r="E158" i="2" s="1"/>
  <c r="H158" i="2" s="1"/>
  <c r="J159" i="2"/>
  <c r="E159" i="2" s="1"/>
  <c r="H159" i="2" s="1"/>
  <c r="J160" i="2"/>
  <c r="E160" i="2" s="1"/>
  <c r="H160" i="2" s="1"/>
  <c r="J161" i="2"/>
  <c r="E161" i="2" s="1"/>
  <c r="H161" i="2" s="1"/>
  <c r="J162" i="2"/>
  <c r="E162" i="2" s="1"/>
  <c r="H162" i="2" s="1"/>
  <c r="J163" i="2"/>
  <c r="E163" i="2" s="1"/>
  <c r="H163" i="2" s="1"/>
  <c r="J164" i="2"/>
  <c r="E164" i="2" s="1"/>
  <c r="H164" i="2" s="1"/>
  <c r="J165" i="2"/>
  <c r="E165" i="2" s="1"/>
  <c r="H165" i="2" s="1"/>
  <c r="J166" i="2"/>
  <c r="E166" i="2" s="1"/>
  <c r="H166" i="2" s="1"/>
  <c r="J167" i="2"/>
  <c r="E167" i="2" s="1"/>
  <c r="H167" i="2" s="1"/>
  <c r="J168" i="2"/>
  <c r="E168" i="2" s="1"/>
  <c r="H168" i="2" s="1"/>
  <c r="J169" i="2"/>
  <c r="E169" i="2" s="1"/>
  <c r="H169" i="2" s="1"/>
  <c r="J170" i="2"/>
  <c r="E170" i="2" s="1"/>
  <c r="H170" i="2" s="1"/>
  <c r="J171" i="2"/>
  <c r="E171" i="2" s="1"/>
  <c r="H171" i="2" s="1"/>
  <c r="J172" i="2"/>
  <c r="E172" i="2" s="1"/>
  <c r="H172" i="2" s="1"/>
  <c r="J173" i="2"/>
  <c r="E173" i="2" s="1"/>
  <c r="H173" i="2" s="1"/>
  <c r="J174" i="2"/>
  <c r="E174" i="2" s="1"/>
  <c r="H174" i="2" s="1"/>
  <c r="J175" i="2"/>
  <c r="E175" i="2" s="1"/>
  <c r="H175" i="2" s="1"/>
  <c r="J176" i="2"/>
  <c r="E176" i="2" s="1"/>
  <c r="H176" i="2" s="1"/>
  <c r="J177" i="2"/>
  <c r="E177" i="2" s="1"/>
  <c r="H177" i="2" s="1"/>
  <c r="J178" i="2"/>
  <c r="E178" i="2" s="1"/>
  <c r="H178" i="2" s="1"/>
  <c r="J179" i="2"/>
  <c r="E179" i="2" s="1"/>
  <c r="H179" i="2" s="1"/>
  <c r="J180" i="2"/>
  <c r="E180" i="2" s="1"/>
  <c r="H180" i="2" s="1"/>
  <c r="J181" i="2"/>
  <c r="E181" i="2" s="1"/>
  <c r="H181" i="2" s="1"/>
  <c r="J182" i="2"/>
  <c r="E182" i="2" s="1"/>
  <c r="H182" i="2" s="1"/>
  <c r="J183" i="2"/>
  <c r="E183" i="2" s="1"/>
  <c r="H183" i="2" s="1"/>
  <c r="J184" i="2"/>
  <c r="E184" i="2" s="1"/>
  <c r="H184" i="2" s="1"/>
  <c r="J185" i="2"/>
  <c r="E185" i="2" s="1"/>
  <c r="H185" i="2" s="1"/>
  <c r="J186" i="2"/>
  <c r="E186" i="2" s="1"/>
  <c r="H186" i="2" s="1"/>
  <c r="J187" i="2"/>
  <c r="E187" i="2" s="1"/>
  <c r="H187" i="2" s="1"/>
  <c r="J188" i="2"/>
  <c r="E188" i="2" s="1"/>
  <c r="H188" i="2" s="1"/>
  <c r="J189" i="2"/>
  <c r="E189" i="2" s="1"/>
  <c r="H189" i="2" s="1"/>
  <c r="J190" i="2"/>
  <c r="E190" i="2" s="1"/>
  <c r="H190" i="2" s="1"/>
  <c r="J191" i="2"/>
  <c r="E191" i="2" s="1"/>
  <c r="H191" i="2" s="1"/>
  <c r="J192" i="2"/>
  <c r="E192" i="2" s="1"/>
  <c r="H192" i="2" s="1"/>
  <c r="J193" i="2"/>
  <c r="E193" i="2" s="1"/>
  <c r="H193" i="2" s="1"/>
  <c r="J194" i="2"/>
  <c r="E194" i="2" s="1"/>
  <c r="H194" i="2" s="1"/>
  <c r="J195" i="2"/>
  <c r="E195" i="2" s="1"/>
  <c r="H195" i="2" s="1"/>
  <c r="J196" i="2"/>
  <c r="E196" i="2" s="1"/>
  <c r="H196" i="2" s="1"/>
  <c r="J197" i="2"/>
  <c r="E197" i="2" s="1"/>
  <c r="H197" i="2" s="1"/>
  <c r="J198" i="2"/>
  <c r="E198" i="2" s="1"/>
  <c r="H198" i="2" s="1"/>
  <c r="J199" i="2"/>
  <c r="E199" i="2" s="1"/>
  <c r="H199" i="2" s="1"/>
  <c r="J200" i="2"/>
  <c r="E200" i="2" s="1"/>
  <c r="H200" i="2" s="1"/>
  <c r="J201" i="2"/>
  <c r="E201" i="2" s="1"/>
  <c r="H201" i="2" s="1"/>
  <c r="J202" i="2"/>
  <c r="E202" i="2" s="1"/>
  <c r="H202" i="2" s="1"/>
  <c r="J203" i="2"/>
  <c r="E203" i="2" s="1"/>
  <c r="H203" i="2" s="1"/>
  <c r="J204" i="2"/>
  <c r="E204" i="2" s="1"/>
  <c r="H204" i="2" s="1"/>
  <c r="J205" i="2"/>
  <c r="E205" i="2" s="1"/>
  <c r="H205" i="2" s="1"/>
  <c r="J206" i="2"/>
  <c r="E206" i="2" s="1"/>
  <c r="H206" i="2" s="1"/>
  <c r="J207" i="2"/>
  <c r="E207" i="2" s="1"/>
  <c r="H207" i="2" s="1"/>
  <c r="J208" i="2"/>
  <c r="E208" i="2" s="1"/>
  <c r="H208" i="2" s="1"/>
  <c r="J209" i="2"/>
  <c r="E209" i="2" s="1"/>
  <c r="H209" i="2" s="1"/>
  <c r="J210" i="2"/>
  <c r="E210" i="2" s="1"/>
  <c r="H210" i="2" s="1"/>
  <c r="J211" i="2"/>
  <c r="E211" i="2" s="1"/>
  <c r="H211" i="2" s="1"/>
  <c r="J212" i="2"/>
  <c r="E212" i="2" s="1"/>
  <c r="H212" i="2" s="1"/>
  <c r="J213" i="2"/>
  <c r="E213" i="2" s="1"/>
  <c r="H213" i="2" s="1"/>
  <c r="J214" i="2"/>
  <c r="E214" i="2" s="1"/>
  <c r="H214" i="2" s="1"/>
  <c r="J215" i="2"/>
  <c r="E215" i="2" s="1"/>
  <c r="H215" i="2" s="1"/>
  <c r="J216" i="2"/>
  <c r="E216" i="2" s="1"/>
  <c r="H216" i="2" s="1"/>
  <c r="J217" i="2"/>
  <c r="E217" i="2" s="1"/>
  <c r="H217" i="2" s="1"/>
  <c r="J218" i="2"/>
  <c r="E218" i="2" s="1"/>
  <c r="H218" i="2" s="1"/>
  <c r="J219" i="2"/>
  <c r="E219" i="2" s="1"/>
  <c r="H219" i="2" s="1"/>
  <c r="J220" i="2"/>
  <c r="E220" i="2" s="1"/>
  <c r="H220" i="2" s="1"/>
  <c r="J221" i="2"/>
  <c r="E221" i="2" s="1"/>
  <c r="H221" i="2" s="1"/>
  <c r="J222" i="2"/>
  <c r="E222" i="2" s="1"/>
  <c r="H222" i="2" s="1"/>
  <c r="J223" i="2"/>
  <c r="E223" i="2" s="1"/>
  <c r="H223" i="2" s="1"/>
  <c r="J224" i="2"/>
  <c r="E224" i="2" s="1"/>
  <c r="H224" i="2" s="1"/>
  <c r="J225" i="2"/>
  <c r="E225" i="2" s="1"/>
  <c r="H225" i="2" s="1"/>
  <c r="J226" i="2"/>
  <c r="E226" i="2" s="1"/>
  <c r="H226" i="2" s="1"/>
  <c r="J227" i="2"/>
  <c r="E227" i="2" s="1"/>
  <c r="H227" i="2" s="1"/>
  <c r="J228" i="2"/>
  <c r="E228" i="2" s="1"/>
  <c r="H228" i="2" s="1"/>
  <c r="J229" i="2"/>
  <c r="E229" i="2" s="1"/>
  <c r="H229" i="2" s="1"/>
  <c r="J230" i="2"/>
  <c r="E230" i="2" s="1"/>
  <c r="H230" i="2" s="1"/>
  <c r="J231" i="2"/>
  <c r="E231" i="2" s="1"/>
  <c r="H231" i="2" s="1"/>
  <c r="J232" i="2"/>
  <c r="E232" i="2" s="1"/>
  <c r="H232" i="2" s="1"/>
  <c r="J233" i="2"/>
  <c r="E233" i="2" s="1"/>
  <c r="H233" i="2" s="1"/>
  <c r="J234" i="2"/>
  <c r="E234" i="2" s="1"/>
  <c r="H234" i="2" s="1"/>
  <c r="J235" i="2"/>
  <c r="E235" i="2" s="1"/>
  <c r="H235" i="2" s="1"/>
  <c r="J236" i="2"/>
  <c r="E236" i="2" s="1"/>
  <c r="H236" i="2" s="1"/>
  <c r="J237" i="2"/>
  <c r="E237" i="2" s="1"/>
  <c r="H237" i="2" s="1"/>
  <c r="J238" i="2"/>
  <c r="E238" i="2" s="1"/>
  <c r="H238" i="2" s="1"/>
  <c r="J239" i="2"/>
  <c r="E239" i="2" s="1"/>
  <c r="H239" i="2" s="1"/>
  <c r="J240" i="2"/>
  <c r="E240" i="2" s="1"/>
  <c r="H240" i="2" s="1"/>
  <c r="J241" i="2"/>
  <c r="E241" i="2" s="1"/>
  <c r="H241" i="2" s="1"/>
  <c r="J242" i="2"/>
  <c r="E242" i="2" s="1"/>
  <c r="H242" i="2" s="1"/>
  <c r="J243" i="2"/>
  <c r="E243" i="2" s="1"/>
  <c r="H243" i="2" s="1"/>
  <c r="J244" i="2"/>
  <c r="E244" i="2" s="1"/>
  <c r="H244" i="2" s="1"/>
  <c r="J245" i="2"/>
  <c r="E245" i="2" s="1"/>
  <c r="H245" i="2" s="1"/>
  <c r="J246" i="2"/>
  <c r="E246" i="2" s="1"/>
  <c r="H246" i="2" s="1"/>
  <c r="J247" i="2"/>
  <c r="E247" i="2" s="1"/>
  <c r="H247" i="2" s="1"/>
  <c r="J248" i="2"/>
  <c r="E248" i="2" s="1"/>
  <c r="H248" i="2" s="1"/>
  <c r="J249" i="2"/>
  <c r="E249" i="2" s="1"/>
  <c r="H249" i="2" s="1"/>
  <c r="J250" i="2"/>
  <c r="E250" i="2" s="1"/>
  <c r="H250" i="2" s="1"/>
  <c r="J251" i="2"/>
  <c r="E251" i="2" s="1"/>
  <c r="H251" i="2" s="1"/>
  <c r="J252" i="2"/>
  <c r="E252" i="2" s="1"/>
  <c r="H252" i="2" s="1"/>
  <c r="J253" i="2"/>
  <c r="E253" i="2" s="1"/>
  <c r="H253" i="2" s="1"/>
  <c r="J254" i="2"/>
  <c r="E254" i="2" s="1"/>
  <c r="H254" i="2" s="1"/>
  <c r="J255" i="2"/>
  <c r="E255" i="2" s="1"/>
  <c r="H255" i="2" s="1"/>
  <c r="J256" i="2"/>
  <c r="E256" i="2" s="1"/>
  <c r="H256" i="2" s="1"/>
  <c r="J257" i="2"/>
  <c r="E257" i="2" s="1"/>
  <c r="H257" i="2" s="1"/>
  <c r="J258" i="2"/>
  <c r="E258" i="2" s="1"/>
  <c r="H258" i="2" s="1"/>
  <c r="J259" i="2"/>
  <c r="E259" i="2" s="1"/>
  <c r="H259" i="2" s="1"/>
  <c r="J260" i="2"/>
  <c r="E260" i="2" s="1"/>
  <c r="H260" i="2" s="1"/>
  <c r="J261" i="2"/>
  <c r="E261" i="2" s="1"/>
  <c r="H261" i="2" s="1"/>
  <c r="J262" i="2"/>
  <c r="E262" i="2" s="1"/>
  <c r="H262" i="2" s="1"/>
  <c r="J263" i="2"/>
  <c r="E263" i="2" s="1"/>
  <c r="H263" i="2" s="1"/>
  <c r="J264" i="2"/>
  <c r="E264" i="2" s="1"/>
  <c r="H264" i="2" s="1"/>
  <c r="J265" i="2"/>
  <c r="E265" i="2" s="1"/>
  <c r="H265" i="2" s="1"/>
  <c r="J266" i="2"/>
  <c r="E266" i="2" s="1"/>
  <c r="H266" i="2" s="1"/>
  <c r="J267" i="2"/>
  <c r="E267" i="2" s="1"/>
  <c r="H267" i="2" s="1"/>
  <c r="J268" i="2"/>
  <c r="E268" i="2" s="1"/>
  <c r="H268" i="2" s="1"/>
  <c r="J269" i="2"/>
  <c r="E269" i="2" s="1"/>
  <c r="H269" i="2" s="1"/>
  <c r="J270" i="2"/>
  <c r="E270" i="2" s="1"/>
  <c r="H270" i="2" s="1"/>
  <c r="J271" i="2"/>
  <c r="E271" i="2" s="1"/>
  <c r="H271" i="2" s="1"/>
  <c r="J272" i="2"/>
  <c r="E272" i="2" s="1"/>
  <c r="H272" i="2" s="1"/>
  <c r="J273" i="2"/>
  <c r="E273" i="2" s="1"/>
  <c r="H273" i="2" s="1"/>
  <c r="J274" i="2"/>
  <c r="E274" i="2" s="1"/>
  <c r="H274" i="2" s="1"/>
  <c r="J275" i="2"/>
  <c r="E275" i="2" s="1"/>
  <c r="H275" i="2" s="1"/>
  <c r="J276" i="2"/>
  <c r="E276" i="2" s="1"/>
  <c r="H276" i="2" s="1"/>
  <c r="J277" i="2"/>
  <c r="E277" i="2" s="1"/>
  <c r="H277" i="2" s="1"/>
  <c r="J278" i="2"/>
  <c r="E278" i="2" s="1"/>
  <c r="H278" i="2" s="1"/>
  <c r="J279" i="2"/>
  <c r="E279" i="2" s="1"/>
  <c r="H279" i="2" s="1"/>
  <c r="J280" i="2"/>
  <c r="E280" i="2" s="1"/>
  <c r="H280" i="2" s="1"/>
  <c r="J281" i="2"/>
  <c r="E281" i="2" s="1"/>
  <c r="H281" i="2" s="1"/>
  <c r="J282" i="2"/>
  <c r="E282" i="2" s="1"/>
  <c r="H282" i="2" s="1"/>
  <c r="J283" i="2"/>
  <c r="E283" i="2" s="1"/>
  <c r="H283" i="2" s="1"/>
  <c r="J284" i="2"/>
  <c r="E284" i="2" s="1"/>
  <c r="H284" i="2" s="1"/>
  <c r="J285" i="2"/>
  <c r="E285" i="2" s="1"/>
  <c r="H285" i="2" s="1"/>
  <c r="J286" i="2"/>
  <c r="E286" i="2" s="1"/>
  <c r="H286" i="2" s="1"/>
  <c r="J287" i="2"/>
  <c r="E287" i="2" s="1"/>
  <c r="H287" i="2" s="1"/>
  <c r="J288" i="2"/>
  <c r="E288" i="2" s="1"/>
  <c r="H288" i="2" s="1"/>
  <c r="J289" i="2"/>
  <c r="E289" i="2" s="1"/>
  <c r="H289" i="2" s="1"/>
  <c r="J290" i="2"/>
  <c r="E290" i="2" s="1"/>
  <c r="H290" i="2" s="1"/>
  <c r="J291" i="2"/>
  <c r="E291" i="2" s="1"/>
  <c r="H291" i="2" s="1"/>
  <c r="J292" i="2"/>
  <c r="E292" i="2" s="1"/>
  <c r="H292" i="2" s="1"/>
  <c r="J293" i="2"/>
  <c r="E293" i="2" s="1"/>
  <c r="H293" i="2" s="1"/>
  <c r="J294" i="2"/>
  <c r="E294" i="2" s="1"/>
  <c r="H294" i="2" s="1"/>
  <c r="J295" i="2"/>
  <c r="E295" i="2" s="1"/>
  <c r="H295" i="2" s="1"/>
  <c r="J296" i="2"/>
  <c r="E296" i="2" s="1"/>
  <c r="H296" i="2" s="1"/>
  <c r="J297" i="2"/>
  <c r="E297" i="2" s="1"/>
  <c r="H297" i="2" s="1"/>
  <c r="J298" i="2"/>
  <c r="E298" i="2" s="1"/>
  <c r="H298" i="2" s="1"/>
  <c r="J299" i="2"/>
  <c r="E299" i="2" s="1"/>
  <c r="H299" i="2" s="1"/>
  <c r="J300" i="2"/>
  <c r="E300" i="2" s="1"/>
  <c r="H300" i="2" s="1"/>
  <c r="J301" i="2"/>
  <c r="E301" i="2" s="1"/>
  <c r="H301" i="2" s="1"/>
  <c r="J302" i="2"/>
  <c r="E302" i="2" s="1"/>
  <c r="H302" i="2" s="1"/>
  <c r="J303" i="2"/>
  <c r="E303" i="2" s="1"/>
  <c r="H303" i="2" s="1"/>
  <c r="J304" i="2"/>
  <c r="E304" i="2" s="1"/>
  <c r="H304" i="2" s="1"/>
  <c r="J305" i="2"/>
  <c r="E305" i="2" s="1"/>
  <c r="H305" i="2" s="1"/>
  <c r="J306" i="2"/>
  <c r="E306" i="2" s="1"/>
  <c r="H306" i="2" s="1"/>
  <c r="J307" i="2"/>
  <c r="E307" i="2" s="1"/>
  <c r="H307" i="2" s="1"/>
  <c r="J308" i="2"/>
  <c r="E308" i="2" s="1"/>
  <c r="H308" i="2" s="1"/>
  <c r="J309" i="2"/>
  <c r="E309" i="2" s="1"/>
  <c r="H309" i="2" s="1"/>
  <c r="J310" i="2"/>
  <c r="E310" i="2" s="1"/>
  <c r="H310" i="2" s="1"/>
  <c r="J311" i="2"/>
  <c r="E311" i="2" s="1"/>
  <c r="H311" i="2" s="1"/>
  <c r="J312" i="2"/>
  <c r="E312" i="2" s="1"/>
  <c r="H312" i="2" s="1"/>
  <c r="J313" i="2"/>
  <c r="E313" i="2" s="1"/>
  <c r="H313" i="2" s="1"/>
  <c r="J314" i="2"/>
  <c r="E314" i="2" s="1"/>
  <c r="H314" i="2" s="1"/>
  <c r="J315" i="2"/>
  <c r="E315" i="2" s="1"/>
  <c r="H315" i="2" s="1"/>
  <c r="J316" i="2"/>
  <c r="E316" i="2" s="1"/>
  <c r="H316" i="2" s="1"/>
  <c r="J317" i="2"/>
  <c r="E317" i="2" s="1"/>
  <c r="H317" i="2" s="1"/>
  <c r="J318" i="2"/>
  <c r="E318" i="2" s="1"/>
  <c r="H318" i="2" s="1"/>
  <c r="J319" i="2"/>
  <c r="E319" i="2" s="1"/>
  <c r="H319" i="2" s="1"/>
  <c r="J320" i="2"/>
  <c r="E320" i="2" s="1"/>
  <c r="H320" i="2" s="1"/>
  <c r="J321" i="2"/>
  <c r="E321" i="2" s="1"/>
  <c r="H321" i="2" s="1"/>
  <c r="J322" i="2"/>
  <c r="E322" i="2" s="1"/>
  <c r="H322" i="2" s="1"/>
  <c r="J323" i="2"/>
  <c r="E323" i="2" s="1"/>
  <c r="H323" i="2" s="1"/>
  <c r="J324" i="2"/>
  <c r="E324" i="2" s="1"/>
  <c r="H324" i="2" s="1"/>
  <c r="J325" i="2"/>
  <c r="E325" i="2" s="1"/>
  <c r="H325" i="2" s="1"/>
  <c r="J326" i="2"/>
  <c r="E326" i="2" s="1"/>
  <c r="H326" i="2" s="1"/>
  <c r="J327" i="2"/>
  <c r="E327" i="2" s="1"/>
  <c r="H327" i="2" s="1"/>
  <c r="J328" i="2"/>
  <c r="E328" i="2" s="1"/>
  <c r="H328" i="2" s="1"/>
  <c r="J329" i="2"/>
  <c r="E329" i="2" s="1"/>
  <c r="H329" i="2" s="1"/>
  <c r="J330" i="2"/>
  <c r="E330" i="2" s="1"/>
  <c r="H330" i="2" s="1"/>
  <c r="J331" i="2"/>
  <c r="E331" i="2" s="1"/>
  <c r="H331" i="2" s="1"/>
  <c r="J332" i="2"/>
  <c r="E332" i="2" s="1"/>
  <c r="H332" i="2" s="1"/>
  <c r="J333" i="2"/>
  <c r="E333" i="2" s="1"/>
  <c r="H333" i="2" s="1"/>
  <c r="J334" i="2"/>
  <c r="E334" i="2" s="1"/>
  <c r="H334" i="2" s="1"/>
  <c r="J335" i="2"/>
  <c r="E335" i="2" s="1"/>
  <c r="H335" i="2" s="1"/>
  <c r="J336" i="2"/>
  <c r="E336" i="2" s="1"/>
  <c r="H336" i="2" s="1"/>
  <c r="J337" i="2"/>
  <c r="E337" i="2" s="1"/>
  <c r="H337" i="2" s="1"/>
  <c r="J338" i="2"/>
  <c r="E338" i="2" s="1"/>
  <c r="H338" i="2" s="1"/>
  <c r="J339" i="2"/>
  <c r="E339" i="2" s="1"/>
  <c r="H339" i="2" s="1"/>
  <c r="J340" i="2"/>
  <c r="E340" i="2" s="1"/>
  <c r="H340" i="2" s="1"/>
  <c r="J341" i="2"/>
  <c r="E341" i="2" s="1"/>
  <c r="H341" i="2" s="1"/>
  <c r="J342" i="2"/>
  <c r="E342" i="2" s="1"/>
  <c r="H342" i="2" s="1"/>
  <c r="J343" i="2"/>
  <c r="E343" i="2" s="1"/>
  <c r="H343" i="2" s="1"/>
  <c r="J344" i="2"/>
  <c r="E344" i="2" s="1"/>
  <c r="H344" i="2" s="1"/>
  <c r="J345" i="2"/>
  <c r="E345" i="2" s="1"/>
  <c r="H345" i="2" s="1"/>
  <c r="J346" i="2"/>
  <c r="E346" i="2" s="1"/>
  <c r="H346" i="2" s="1"/>
  <c r="J347" i="2"/>
  <c r="E347" i="2" s="1"/>
  <c r="H347" i="2" s="1"/>
  <c r="J348" i="2"/>
  <c r="E348" i="2" s="1"/>
  <c r="H348" i="2" s="1"/>
  <c r="J349" i="2"/>
  <c r="E349" i="2" s="1"/>
  <c r="H349" i="2" s="1"/>
  <c r="J350" i="2"/>
  <c r="E350" i="2" s="1"/>
  <c r="H350" i="2" s="1"/>
  <c r="J351" i="2"/>
  <c r="E351" i="2" s="1"/>
  <c r="H351" i="2" s="1"/>
  <c r="J352" i="2"/>
  <c r="E352" i="2" s="1"/>
  <c r="H352" i="2" s="1"/>
  <c r="J353" i="2"/>
  <c r="E353" i="2" s="1"/>
  <c r="H353" i="2" s="1"/>
  <c r="J354" i="2"/>
  <c r="E354" i="2" s="1"/>
  <c r="H354" i="2" s="1"/>
  <c r="J355" i="2"/>
  <c r="E355" i="2" s="1"/>
  <c r="H355" i="2" s="1"/>
  <c r="J356" i="2"/>
  <c r="E356" i="2" s="1"/>
  <c r="H356" i="2" s="1"/>
  <c r="J357" i="2"/>
  <c r="E357" i="2" s="1"/>
  <c r="H357" i="2" s="1"/>
  <c r="J360" i="2"/>
  <c r="E360" i="2" s="1"/>
  <c r="H360" i="2" s="1"/>
  <c r="J361" i="2"/>
  <c r="E361" i="2" s="1"/>
  <c r="H361" i="2" s="1"/>
  <c r="J359" i="2"/>
  <c r="E359" i="2" s="1"/>
  <c r="H359" i="2" s="1"/>
  <c r="J358" i="2"/>
  <c r="E358" i="2" s="1"/>
  <c r="H358" i="2" s="1"/>
  <c r="J362" i="2"/>
  <c r="E362" i="2" l="1"/>
  <c r="H362" i="2" s="1"/>
  <c r="F363" i="2"/>
  <c r="I363" i="2" s="1"/>
  <c r="J363" i="2" s="1"/>
  <c r="E363" i="2" s="1"/>
  <c r="H5" i="2"/>
  <c r="H363" i="2" l="1"/>
  <c r="E5" i="1" s="1"/>
  <c r="E7" i="1"/>
  <c r="E6" i="1"/>
</calcChain>
</file>

<file path=xl/sharedStrings.xml><?xml version="1.0" encoding="utf-8"?>
<sst xmlns="http://schemas.openxmlformats.org/spreadsheetml/2006/main" count="30" uniqueCount="30">
  <si>
    <t>SKAIČIUOKLĖ</t>
  </si>
  <si>
    <t>PASKOLOS INFORMACIJA</t>
  </si>
  <si>
    <t>Pirkimo kaina</t>
  </si>
  <si>
    <t>Palūkanų norma</t>
  </si>
  <si>
    <t>Paskolos trukmė (mėnesiais)</t>
  </si>
  <si>
    <t>Paskolos suma</t>
  </si>
  <si>
    <t>Paskolos pradžia</t>
  </si>
  <si>
    <t>* Visos mėnesinės įmokos = paskolos įmokos + nuosavybės mokesčio įmokos</t>
  </si>
  <si>
    <t>REIKŠMĖS</t>
  </si>
  <si>
    <t>MĖNESINĖ PASKOLOS ĮMOKA</t>
  </si>
  <si>
    <t>PAGRINDINIAI STATISTINIAI DUOMENYS</t>
  </si>
  <si>
    <t>Mėnesinės paskolos įmokos</t>
  </si>
  <si>
    <t>Visos mėnesinės įmokos*</t>
  </si>
  <si>
    <t>Visos paskolos įmokos</t>
  </si>
  <si>
    <t>Visos sumokėtos palūkanos</t>
  </si>
  <si>
    <t>Mėnesinių nuosavybės mokesčių suma</t>
  </si>
  <si>
    <t>BENDROSIOS SUMOS</t>
  </si>
  <si>
    <t>LENTELĖ</t>
  </si>
  <si>
    <t>#</t>
  </si>
  <si>
    <t>pradinis
balansas</t>
  </si>
  <si>
    <t>palūkanos</t>
  </si>
  <si>
    <t>pagrindinis</t>
  </si>
  <si>
    <t>nuosavybės
mokestis</t>
  </si>
  <si>
    <t>galutinis
balansas</t>
  </si>
  <si>
    <t>#
liko</t>
  </si>
  <si>
    <t>Eiti į paskolos grąžinimo lentelę</t>
  </si>
  <si>
    <t>BŪSTO PASKOLOS</t>
  </si>
  <si>
    <t>PASKOLOS GRĄŽINIMO</t>
  </si>
  <si>
    <t>įmokos 
data</t>
  </si>
  <si>
    <t>mokėjimų bendroji suma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</si>
</sst>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0.00"/>
    <numFmt numFmtId="165" formatCode="&quot;$&quot;#,##0"/>
    <numFmt numFmtId="166" formatCode="0.0%"/>
    <numFmt numFmtId="167" formatCode="#,##0\ &quot;Lt&quot;"/>
    <numFmt numFmtId="168" formatCode="#,##0\ &quot;€&quot;"/>
    <numFmt numFmtId="169" formatCode="#,##0.00\ &quot;€&quot;"/>
  </numFmts>
  <fonts count="11" x14ac:knownFonts="1">
    <font>
      <sz val="11"/>
      <color theme="1" tint="0.34998626667073579"/>
      <name val="Calibri"/>
      <family val="2"/>
      <scheme val="minor"/>
    </font>
    <font>
      <b/>
      <sz val="11"/>
      <color theme="3"/>
      <name val="Calibri"/>
      <family val="2"/>
      <scheme val="major"/>
    </font>
    <font>
      <sz val="20"/>
      <color theme="2"/>
      <name val="Calibri"/>
      <family val="2"/>
      <scheme val="major"/>
    </font>
    <font>
      <sz val="12"/>
      <color theme="2"/>
      <name val="Calibri"/>
      <family val="2"/>
      <scheme val="major"/>
    </font>
    <font>
      <sz val="10"/>
      <color theme="1" tint="0.34998626667073579"/>
      <name val="Calibri"/>
      <family val="2"/>
      <scheme val="minor"/>
    </font>
    <font>
      <sz val="20"/>
      <color theme="3" tint="9.9948118533890809E-2"/>
      <name val="Calibri"/>
      <family val="2"/>
      <scheme val="major"/>
    </font>
    <font>
      <sz val="11"/>
      <color theme="1" tint="0.34998626667073579"/>
      <name val="Calibri"/>
      <family val="2"/>
      <scheme val="minor"/>
    </font>
    <font>
      <sz val="11"/>
      <color theme="5" tint="-0.24994659260841701"/>
      <name val="Calibri"/>
      <family val="2"/>
      <scheme val="major"/>
    </font>
    <font>
      <b/>
      <u/>
      <sz val="11"/>
      <color theme="9" tint="-0.24994659260841701"/>
      <name val="Calibri"/>
      <family val="2"/>
      <scheme val="minor"/>
    </font>
    <font>
      <b/>
      <u/>
      <sz val="11"/>
      <color theme="5" tint="-0.24994659260841701"/>
      <name val="Calibri"/>
      <family val="2"/>
      <scheme val="minor"/>
    </font>
    <font>
      <i/>
      <sz val="11"/>
      <color theme="1" tint="0.34998626667073579"/>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4" tint="0.39994506668294322"/>
        <bgColor indexed="64"/>
      </patternFill>
    </fill>
    <fill>
      <patternFill patternType="solid">
        <fgColor theme="5" tint="-0.24994659260841701"/>
        <bgColor indexed="64"/>
      </patternFill>
    </fill>
    <fill>
      <patternFill patternType="solid">
        <fgColor theme="0"/>
        <bgColor indexed="64"/>
      </patternFill>
    </fill>
  </fills>
  <borders count="7">
    <border>
      <left/>
      <right/>
      <top/>
      <bottom/>
      <diagonal/>
    </border>
    <border>
      <left/>
      <right/>
      <top/>
      <bottom style="thin">
        <color theme="0" tint="-0.14996795556505021"/>
      </bottom>
      <diagonal/>
    </border>
    <border>
      <left/>
      <right/>
      <top/>
      <bottom style="thick">
        <color theme="0"/>
      </bottom>
      <diagonal/>
    </border>
    <border>
      <left/>
      <right/>
      <top/>
      <bottom style="thin">
        <color theme="9" tint="-0.24994659260841701"/>
      </bottom>
      <diagonal/>
    </border>
    <border>
      <left/>
      <right/>
      <top/>
      <bottom style="thin">
        <color theme="5" tint="-0.24994659260841701"/>
      </bottom>
      <diagonal/>
    </border>
    <border>
      <left style="thick">
        <color theme="0"/>
      </left>
      <right/>
      <top/>
      <bottom/>
      <diagonal/>
    </border>
    <border>
      <left/>
      <right/>
      <top style="medium">
        <color theme="0"/>
      </top>
      <bottom/>
      <diagonal/>
    </border>
  </borders>
  <cellStyleXfs count="22">
    <xf numFmtId="0" fontId="0" fillId="0" borderId="0">
      <alignment wrapText="1"/>
    </xf>
    <xf numFmtId="0" fontId="5" fillId="3" borderId="0" applyNumberFormat="0" applyAlignment="0" applyProtection="0"/>
    <xf numFmtId="0" fontId="3" fillId="4" borderId="6" applyNumberFormat="0" applyProtection="0">
      <alignment horizontal="left" vertical="center" wrapText="1"/>
    </xf>
    <xf numFmtId="0" fontId="3" fillId="2" borderId="0" applyNumberFormat="0" applyAlignment="0" applyProtection="0"/>
    <xf numFmtId="165" fontId="7" fillId="0" borderId="1" applyFill="0" applyBorder="0" applyProtection="0">
      <alignment horizontal="right"/>
    </xf>
    <xf numFmtId="0" fontId="1" fillId="0" borderId="0" applyNumberFormat="0" applyFill="0" applyBorder="0" applyAlignment="0" applyProtection="0"/>
    <xf numFmtId="0" fontId="9" fillId="0" borderId="4" applyNumberFormat="0" applyFill="0" applyAlignment="0" applyProtection="0"/>
    <xf numFmtId="14" fontId="4" fillId="0" borderId="0" applyFont="0" applyFill="0" applyBorder="0" applyAlignment="0" applyProtection="0">
      <protection locked="0"/>
    </xf>
    <xf numFmtId="166" fontId="4" fillId="0" borderId="0" applyFont="0" applyFill="0" applyBorder="0" applyAlignment="0" applyProtection="0"/>
    <xf numFmtId="0" fontId="8" fillId="0" borderId="3" applyNumberFormat="0" applyFill="0" applyAlignment="0" applyProtection="0"/>
    <xf numFmtId="0" fontId="6" fillId="0" borderId="5">
      <alignment horizontal="left" wrapText="1" indent="1"/>
    </xf>
    <xf numFmtId="0" fontId="6" fillId="0" borderId="0">
      <alignment horizontal="left" indent="1"/>
    </xf>
    <xf numFmtId="14" fontId="6" fillId="0" borderId="0">
      <alignment horizontal="left" indent="1"/>
    </xf>
    <xf numFmtId="164" fontId="6" fillId="0" borderId="0">
      <alignment horizontal="right" indent="1"/>
    </xf>
    <xf numFmtId="0" fontId="6" fillId="0" borderId="0">
      <alignment horizontal="center"/>
    </xf>
    <xf numFmtId="0" fontId="3" fillId="4" borderId="0" applyFont="0" applyFill="0" applyBorder="0">
      <alignment horizontal="center" wrapText="1"/>
      <protection locked="0"/>
    </xf>
    <xf numFmtId="0" fontId="10" fillId="0" borderId="0" applyNumberFormat="0" applyFill="0" applyBorder="0" applyAlignment="0" applyProtection="0"/>
    <xf numFmtId="0" fontId="5" fillId="3" borderId="2" applyNumberFormat="0" applyFont="0" applyAlignment="0">
      <alignment vertical="top"/>
      <protection locked="0"/>
    </xf>
    <xf numFmtId="0" fontId="6" fillId="0" borderId="5" applyNumberFormat="0" applyFont="0" applyFill="0" applyAlignment="0">
      <alignment wrapText="1"/>
    </xf>
    <xf numFmtId="165" fontId="6" fillId="0" borderId="0" applyFont="0" applyFill="0" applyBorder="0" applyAlignment="0">
      <alignment wrapText="1"/>
    </xf>
    <xf numFmtId="1" fontId="6" fillId="0" borderId="0" applyFont="0" applyFill="0" applyBorder="0" applyAlignment="0">
      <alignment wrapText="1"/>
    </xf>
    <xf numFmtId="165" fontId="2" fillId="2" borderId="0">
      <alignment horizontal="center" vertical="center"/>
    </xf>
  </cellStyleXfs>
  <cellXfs count="34">
    <xf numFmtId="0" fontId="0" fillId="0" borderId="0" xfId="0">
      <alignment wrapText="1"/>
    </xf>
    <xf numFmtId="0" fontId="5" fillId="3" borderId="0" xfId="1" applyBorder="1" applyAlignment="1" applyProtection="1">
      <protection locked="0"/>
    </xf>
    <xf numFmtId="0" fontId="5" fillId="3" borderId="0" xfId="1" applyNumberFormat="1" applyBorder="1" applyAlignment="1" applyProtection="1">
      <protection locked="0"/>
    </xf>
    <xf numFmtId="0" fontId="4" fillId="0" borderId="0" xfId="0" applyFont="1" applyProtection="1">
      <alignment wrapText="1"/>
      <protection locked="0"/>
    </xf>
    <xf numFmtId="0" fontId="4" fillId="0" borderId="0" xfId="0" applyFont="1" applyAlignment="1" applyProtection="1">
      <alignment horizontal="center"/>
      <protection locked="0"/>
    </xf>
    <xf numFmtId="0" fontId="5" fillId="5" borderId="0" xfId="1" applyFill="1" applyProtection="1">
      <protection locked="0"/>
    </xf>
    <xf numFmtId="0" fontId="5" fillId="3" borderId="2" xfId="1" applyBorder="1" applyAlignment="1" applyProtection="1">
      <alignment vertical="top"/>
      <protection locked="0"/>
    </xf>
    <xf numFmtId="0" fontId="5" fillId="3" borderId="2" xfId="1" applyNumberFormat="1" applyBorder="1" applyAlignment="1" applyProtection="1">
      <alignment horizontal="left" vertical="top"/>
      <protection locked="0"/>
    </xf>
    <xf numFmtId="0" fontId="0" fillId="0" borderId="0" xfId="0" applyProtection="1">
      <alignment wrapText="1"/>
      <protection locked="0"/>
    </xf>
    <xf numFmtId="0" fontId="3" fillId="2" borderId="0" xfId="3" applyAlignment="1" applyProtection="1">
      <alignment horizontal="center"/>
    </xf>
    <xf numFmtId="0" fontId="5" fillId="3" borderId="0" xfId="1" applyNumberFormat="1" applyBorder="1" applyAlignment="1" applyProtection="1">
      <alignment horizontal="center"/>
      <protection locked="0"/>
    </xf>
    <xf numFmtId="0" fontId="5" fillId="3" borderId="0" xfId="1" applyNumberFormat="1" applyBorder="1" applyAlignment="1" applyProtection="1">
      <alignment horizontal="center" vertical="top"/>
      <protection locked="0"/>
    </xf>
    <xf numFmtId="0" fontId="6" fillId="0" borderId="0" xfId="11">
      <alignment horizontal="left" indent="1"/>
    </xf>
    <xf numFmtId="14" fontId="6" fillId="0" borderId="0" xfId="12">
      <alignment horizontal="left" indent="1"/>
    </xf>
    <xf numFmtId="0" fontId="6" fillId="0" borderId="0" xfId="14">
      <alignment horizontal="center"/>
    </xf>
    <xf numFmtId="0" fontId="3" fillId="4" borderId="0" xfId="15">
      <alignment horizontal="center" wrapText="1"/>
      <protection locked="0"/>
    </xf>
    <xf numFmtId="0" fontId="0" fillId="0" borderId="0" xfId="0" applyFont="1" applyFill="1" applyBorder="1">
      <alignment wrapText="1"/>
    </xf>
    <xf numFmtId="0" fontId="0" fillId="0" borderId="0" xfId="10" applyFont="1" applyFill="1" applyBorder="1">
      <alignment horizontal="left" wrapText="1" indent="1"/>
    </xf>
    <xf numFmtId="0" fontId="5" fillId="3" borderId="0" xfId="1" applyAlignment="1">
      <alignment wrapText="1"/>
    </xf>
    <xf numFmtId="0" fontId="10" fillId="0" borderId="0" xfId="16" applyAlignment="1">
      <alignment wrapText="1"/>
    </xf>
    <xf numFmtId="0" fontId="5" fillId="3" borderId="2" xfId="17" applyAlignment="1">
      <alignment wrapText="1"/>
      <protection locked="0"/>
    </xf>
    <xf numFmtId="0" fontId="10" fillId="0" borderId="0" xfId="16" applyAlignment="1"/>
    <xf numFmtId="14" fontId="0" fillId="0" borderId="0" xfId="7" applyFont="1" applyFill="1" applyBorder="1" applyAlignment="1" applyProtection="1">
      <alignment wrapText="1"/>
    </xf>
    <xf numFmtId="0" fontId="0" fillId="0" borderId="5" xfId="18" applyFont="1" applyFill="1">
      <alignment wrapText="1"/>
    </xf>
    <xf numFmtId="166" fontId="0" fillId="0" borderId="0" xfId="8" applyFont="1" applyFill="1" applyBorder="1" applyAlignment="1">
      <alignment wrapText="1"/>
    </xf>
    <xf numFmtId="1" fontId="0" fillId="0" borderId="0" xfId="20" applyFont="1" applyFill="1" applyBorder="1">
      <alignment wrapText="1"/>
    </xf>
    <xf numFmtId="0" fontId="5" fillId="3" borderId="2" xfId="17" applyAlignment="1">
      <alignment vertical="top"/>
      <protection locked="0"/>
    </xf>
    <xf numFmtId="167" fontId="9" fillId="0" borderId="0" xfId="6" applyNumberFormat="1" applyFill="1" applyBorder="1" applyAlignment="1" applyProtection="1">
      <alignment horizontal="right"/>
      <protection locked="0"/>
    </xf>
    <xf numFmtId="167" fontId="7" fillId="0" borderId="0" xfId="4" applyNumberFormat="1" applyBorder="1" applyAlignment="1" applyProtection="1">
      <alignment horizontal="center"/>
      <protection locked="0"/>
    </xf>
    <xf numFmtId="168" fontId="2" fillId="2" borderId="0" xfId="21" applyNumberFormat="1">
      <alignment horizontal="center" vertical="center"/>
    </xf>
    <xf numFmtId="168" fontId="0" fillId="0" borderId="0" xfId="19" applyNumberFormat="1" applyFont="1" applyFill="1" applyBorder="1">
      <alignment wrapText="1"/>
    </xf>
    <xf numFmtId="168" fontId="0" fillId="0" borderId="0" xfId="19" applyNumberFormat="1" applyFont="1" applyFill="1" applyBorder="1" applyAlignment="1">
      <alignment horizontal="right"/>
    </xf>
    <xf numFmtId="169" fontId="6" fillId="0" borderId="0" xfId="13" applyNumberFormat="1">
      <alignment horizontal="right" indent="1"/>
    </xf>
    <xf numFmtId="0" fontId="5" fillId="3" borderId="0" xfId="1" applyAlignment="1">
      <alignment wrapText="1"/>
    </xf>
  </cellXfs>
  <cellStyles count="22">
    <cellStyle name="#" xfId="11"/>
    <cellStyle name="# Liko" xfId="14"/>
    <cellStyle name="1 antraštė" xfId="2" builtinId="16" customBuiltin="1"/>
    <cellStyle name="2 antraštė" xfId="3" builtinId="17" customBuiltin="1"/>
    <cellStyle name="3 antraštė" xfId="4" builtinId="18" customBuiltin="1"/>
    <cellStyle name="4 antraštė" xfId="5" builtinId="19" customBuiltin="1"/>
    <cellStyle name="Aiškinamasis tekstas" xfId="16" builtinId="53" customBuiltin="1"/>
    <cellStyle name="apatinė kraštinė" xfId="17"/>
    <cellStyle name="Aplankytas hipersaitas" xfId="9" builtinId="9" customBuiltin="1"/>
    <cellStyle name="Būsto paskolos skaičiuoklės informacija" xfId="10"/>
    <cellStyle name="Hipersaitas" xfId="6" builtinId="8" customBuiltin="1"/>
    <cellStyle name="Įprastas" xfId="0" builtinId="0" customBuiltin="1"/>
    <cellStyle name="ĮvestiesData" xfId="7"/>
    <cellStyle name="ĮvestiesProcentas" xfId="8"/>
    <cellStyle name="Lentelė data" xfId="12"/>
    <cellStyle name="Lentelės antraštės kraštinė" xfId="18"/>
    <cellStyle name="Lentelės valiuta" xfId="13"/>
    <cellStyle name="Paskolos grąžinimo lentelės antraštė" xfId="15"/>
    <cellStyle name="Paskolos mėnesinė įmoka" xfId="21"/>
    <cellStyle name="Paskolos trukmė" xfId="20"/>
    <cellStyle name="Pavadinimas" xfId="1" builtinId="15" customBuiltin="1"/>
    <cellStyle name="Reikšmės" xfId="19"/>
  </cellStyles>
  <dxfs count="16">
    <dxf>
      <numFmt numFmtId="0" formatCode="General"/>
    </dxf>
    <dxf>
      <numFmt numFmtId="169" formatCode="#,##0.00\ &quot;€&quot;"/>
    </dxf>
    <dxf>
      <numFmt numFmtId="169" formatCode="#,##0.00\ &quot;€&quot;"/>
    </dxf>
    <dxf>
      <numFmt numFmtId="169" formatCode="#,##0.00\ &quot;€&quot;"/>
    </dxf>
    <dxf>
      <numFmt numFmtId="169" formatCode="#,##0.00\ &quot;€&quot;"/>
    </dxf>
    <dxf>
      <numFmt numFmtId="169" formatCode="#,##0.00\ &quot;€&quot;"/>
    </dxf>
    <dxf>
      <numFmt numFmtId="169" formatCode="#,##0.00\ &quot;€&quot;"/>
    </dxf>
    <dxf>
      <protection locked="1" hidden="0"/>
    </dxf>
    <dxf>
      <font>
        <color theme="0"/>
      </font>
      <fill>
        <patternFill patternType="none">
          <bgColor auto="1"/>
        </patternFill>
      </fill>
      <border>
        <left/>
        <right/>
        <top/>
        <bottom/>
        <vertical/>
        <horizontal/>
      </border>
    </dxf>
    <dxf>
      <numFmt numFmtId="168" formatCode="#,##0\ &quot;€&quot;"/>
    </dxf>
    <dxf>
      <protection locked="0" hidden="0"/>
    </dxf>
    <dxf>
      <protection locked="0" hidden="0"/>
    </dxf>
    <dxf>
      <font>
        <b val="0"/>
        <i val="0"/>
        <color theme="5" tint="-0.24994659260841701"/>
      </font>
      <border>
        <right style="thick">
          <color theme="0"/>
        </right>
      </border>
    </dxf>
    <dxf>
      <font>
        <b val="0"/>
        <i val="0"/>
        <color theme="5" tint="-0.24994659260841701"/>
      </font>
      <fill>
        <patternFill patternType="solid">
          <bgColor theme="2"/>
        </patternFill>
      </fill>
    </dxf>
    <dxf>
      <font>
        <color theme="0"/>
      </font>
      <fill>
        <patternFill>
          <bgColor theme="5" tint="-0.24994659260841701"/>
        </patternFill>
      </fill>
      <border>
        <left style="thick">
          <color theme="0"/>
        </left>
        <top style="thick">
          <color theme="0"/>
        </top>
      </border>
    </dxf>
    <dxf>
      <font>
        <b val="0"/>
        <i val="0"/>
        <color theme="1" tint="0.14996795556505021"/>
      </font>
      <fill>
        <patternFill patternType="solid">
          <bgColor theme="2"/>
        </patternFill>
      </fill>
      <border diagonalUp="0" diagonalDown="0">
        <left/>
        <right/>
        <top/>
        <bottom style="thin">
          <color theme="0" tint="-0.14996795556505021"/>
        </bottom>
        <vertical/>
        <horizontal style="thin">
          <color theme="0" tint="-0.14996795556505021"/>
        </horizontal>
      </border>
    </dxf>
  </dxfs>
  <tableStyles count="1" defaultTableStyle="Būsto paskolos skaičiuoklė" defaultPivotStyle="PivotStyleLight16">
    <tableStyle name="Būsto paskolos skaičiuoklė" pivot="0" count="4">
      <tableStyleElement type="wholeTable" dxfId="15"/>
      <tableStyleElement type="headerRow" dxfId="14"/>
      <tableStyleElement type="lastColumn" dxfId="13"/>
      <tableStyleElement type="secondColumn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5" name="PaskolosInformacija" displayName="PaskolosInformacija" ref="B3:E8" totalsRowDxfId="11">
  <autoFilter ref="B3:E8">
    <filterColumn colId="0" hiddenButton="1"/>
    <filterColumn colId="1" hiddenButton="1"/>
    <filterColumn colId="2" hiddenButton="1"/>
    <filterColumn colId="3" hiddenButton="1"/>
  </autoFilter>
  <tableColumns count="4">
    <tableColumn id="1" name="PASKOLOS INFORMACIJA" totalsRowLabel="Total"/>
    <tableColumn id="4" name="REIKŠMĖS" totalsRowFunction="count"/>
    <tableColumn id="2" name="PAGRINDINIAI STATISTINIAI DUOMENYS" totalsRowDxfId="10"/>
    <tableColumn id="3" name="BENDROSIOS SUMOS" dataDxfId="9"/>
  </tableColumns>
  <tableStyleInfo name="Būsto paskolos skaičiuoklė" showFirstColumn="0" showLastColumn="1" showRowStripes="1" showColumnStripes="1"/>
  <extLst>
    <ext xmlns:x14="http://schemas.microsoft.com/office/spreadsheetml/2009/9/main" uri="{504A1905-F514-4f6f-8877-14C23A59335A}">
      <x14:table altTextSummary="Ši lentelė skirta įvesti pirkimo kainą, palūkanų normą, paskolos trukmę (mėnesiais), paskolos sumą ir paskolos pradžios datą stulpelyje Paskolos informacija. Mėnesinių paskolos įmokų, mėnesio įmokų sumos, paskolos įmokų sumos ir sumokėtų palūkanų sumos pagrindinė statistika atnaujinama automatiškai. E8 įveskite mėnesio nuosavybės mokesčio sumą, kad automatiškai atitinkamai būtų pakoreguotos sumos"/>
    </ext>
  </extLst>
</table>
</file>

<file path=xl/tables/table2.xml><?xml version="1.0" encoding="utf-8"?>
<table xmlns="http://schemas.openxmlformats.org/spreadsheetml/2006/main" id="1" name="Paskolos_grąžinimas" displayName="Paskolos_grąžinimas" ref="B3:J363" totalsRowShown="0" dataDxfId="7">
  <autoFilter ref="B3:J363"/>
  <tableColumns count="9">
    <tableColumn id="1" name="#">
      <calculatedColumnFormula>ROWS($B$4:B4)</calculatedColumnFormula>
    </tableColumn>
    <tableColumn id="2" name="įmokos _x000a_data">
      <calculatedColumnFormula>IF(ĮvestosVertės,IF(Paskolos_grąžinimas[[#This Row],['#]]&lt;=PaskolosTrukmė,IF(ROW()-ROW(Paskolos_grąžinimas[[#Headers],['#]])=1,PaskolosPradžia,IF(I3&gt;0,EDATE(C3,1),"")),""),"")</calculatedColumnFormula>
    </tableColumn>
    <tableColumn id="3" name="pradinis_x000a_balansas" dataDxfId="6">
      <calculatedColumnFormula>IF(ROW()-ROW(Paskolos_grąžinimas[[#Headers],[pradinis
balansas]])=1,PaskolosSuma,IF(Paskolos_grąžinimas[[#This Row],[įmokos 
data]]="",0,INDEX(Paskolos_grąžinimas[], ROW()-4,8)))</calculatedColumnFormula>
    </tableColumn>
    <tableColumn id="4" name="palūkanos" dataDxfId="5">
      <calculatedColumnFormula>IF(ĮvestosVertės,IF(ROW()-ROW(Paskolos_grąžinimas[[#Headers],[palūkanos]])=1,-IPMT(PalūkanųNorma/12,1,PaskolosTrukmė-ROWS($C$4:C4)+1,Paskolos_grąžinimas[[#This Row],[pradinis
balansas]]),IFERROR(-IPMT(PalūkanųNorma/12,1,Paskolos_grąžinimas[[#This Row],['#
liko]],D5),0)),0)</calculatedColumnFormula>
    </tableColumn>
    <tableColumn id="5" name="pagrindinis" dataDxfId="4">
      <calculatedColumnFormula>IFERROR(IF(AND(ĮvestosVertės,Paskolos_grąžinimas[[#This Row],[įmokos 
data]]&lt;&gt;""),-PPMT(PalūkanųNorma/12,1,PaskolosTrukmė-ROWS($C$4:C4)+1,Paskolos_grąžinimas[[#This Row],[pradinis
balansas]]),""),0)</calculatedColumnFormula>
    </tableColumn>
    <tableColumn id="7" name="nuosavybės_x000a_mokestis" dataDxfId="3">
      <calculatedColumnFormula>IF(Paskolos_grąžinimas[[#This Row],[įmokos 
data]]="",0,NuosavybėsMokesčioSuma)</calculatedColumnFormula>
    </tableColumn>
    <tableColumn id="9" name="mokėjimų bendroji suma" dataDxfId="2">
      <calculatedColumnFormula>IF(Paskolos_grąžinimas[[#This Row],[įmokos 
data]]="",0,Paskolos_grąžinimas[[#This Row],[palūkanos]]+Paskolos_grąžinimas[[#This Row],[pagrindinis]]+Paskolos_grąžinimas[[#This Row],[nuosavybės
mokestis]])</calculatedColumnFormula>
    </tableColumn>
    <tableColumn id="10" name="galutinis_x000a_balansas" dataDxfId="1">
      <calculatedColumnFormula>IF(Paskolos_grąžinimas[[#This Row],[įmokos 
data]]="",0,Paskolos_grąžinimas[[#This Row],[pradinis
balansas]]-Paskolos_grąžinimas[[#This Row],[pagrindinis]])</calculatedColumnFormula>
    </tableColumn>
    <tableColumn id="11" name="#_x000a_liko" dataDxfId="0">
      <calculatedColumnFormula>IF(Paskolos_grąžinimas[[#This Row],[galutinis
balansas]]&gt;0,PaskutinėEilutė-ROW(),0)</calculatedColumnFormula>
    </tableColumn>
  </tableColumns>
  <tableStyleInfo name="Būsto paskolos skaičiuoklė" showFirstColumn="0" showLastColumn="0" showRowStripes="1" showColumnStripes="0"/>
  <extLst>
    <ext xmlns:x14="http://schemas.microsoft.com/office/spreadsheetml/2009/9/main" uri="{504A1905-F514-4f6f-8877-14C23A59335A}">
      <x14:table altTextSummary="Paskolos įmokų apskaičiavimo lentelė. Galima įtraukti papildomų mokėjimų įterpiant po papildomą eilutę. Įveskite mokėjimo datą ir kiti stulpeliai bus automatiškai atnaujinti. Manoma, kad buvo atliktas papildomas tos pačios mėnesio sumos mokėjimas"/>
    </ext>
  </extLst>
</table>
</file>

<file path=xl/theme/theme1.xml><?xml version="1.0" encoding="utf-8"?>
<a:theme xmlns:a="http://schemas.openxmlformats.org/drawingml/2006/main" name="Office Theme">
  <a:themeElements>
    <a:clrScheme name="Custom 12">
      <a:dk1>
        <a:sysClr val="windowText" lastClr="000000"/>
      </a:dk1>
      <a:lt1>
        <a:sysClr val="window" lastClr="FFFFFF"/>
      </a:lt1>
      <a:dk2>
        <a:srgbClr val="051B20"/>
      </a:dk2>
      <a:lt2>
        <a:srgbClr val="F7F7F9"/>
      </a:lt2>
      <a:accent1>
        <a:srgbClr val="8FC356"/>
      </a:accent1>
      <a:accent2>
        <a:srgbClr val="1C8FA7"/>
      </a:accent2>
      <a:accent3>
        <a:srgbClr val="EAA158"/>
      </a:accent3>
      <a:accent4>
        <a:srgbClr val="F6655A"/>
      </a:accent4>
      <a:accent5>
        <a:srgbClr val="E1D780"/>
      </a:accent5>
      <a:accent6>
        <a:srgbClr val="95669E"/>
      </a:accent6>
      <a:hlink>
        <a:srgbClr val="6B9B37"/>
      </a:hlink>
      <a:folHlink>
        <a:srgbClr val="95669E"/>
      </a:folHlink>
    </a:clrScheme>
    <a:fontScheme name="Theme Fonts">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pageSetUpPr autoPageBreaks="0" fitToPage="1"/>
  </sheetPr>
  <dimension ref="A1:E9"/>
  <sheetViews>
    <sheetView showGridLines="0" tabSelected="1" zoomScaleNormal="100" workbookViewId="0"/>
  </sheetViews>
  <sheetFormatPr defaultColWidth="8.85546875" defaultRowHeight="30" customHeight="1" x14ac:dyDescent="0.25"/>
  <cols>
    <col min="1" max="1" width="2.7109375" style="3" customWidth="1"/>
    <col min="2" max="2" width="44" style="4" customWidth="1"/>
    <col min="3" max="3" width="23.7109375" style="3" customWidth="1"/>
    <col min="4" max="4" width="44" style="3" customWidth="1"/>
    <col min="5" max="5" width="23.7109375" style="28" customWidth="1"/>
    <col min="6" max="16384" width="8.85546875" style="3"/>
  </cols>
  <sheetData>
    <row r="1" spans="1:5" ht="30" customHeight="1" x14ac:dyDescent="0.4">
      <c r="A1" s="18"/>
      <c r="B1" s="33" t="s">
        <v>26</v>
      </c>
      <c r="C1" s="33"/>
      <c r="D1" s="9" t="s">
        <v>9</v>
      </c>
      <c r="E1" s="10"/>
    </row>
    <row r="2" spans="1:5" ht="30" customHeight="1" thickBot="1" x14ac:dyDescent="0.45">
      <c r="A2" s="20"/>
      <c r="B2" s="33" t="s">
        <v>0</v>
      </c>
      <c r="C2" s="33"/>
      <c r="D2" s="29">
        <f>E4</f>
        <v>1073.6432460242781</v>
      </c>
      <c r="E2" s="11"/>
    </row>
    <row r="3" spans="1:5" ht="35.1" customHeight="1" thickTop="1" x14ac:dyDescent="0.25">
      <c r="A3"/>
      <c r="B3" s="16" t="s">
        <v>1</v>
      </c>
      <c r="C3" s="16" t="s">
        <v>8</v>
      </c>
      <c r="D3" s="23" t="s">
        <v>10</v>
      </c>
      <c r="E3" s="16" t="s">
        <v>16</v>
      </c>
    </row>
    <row r="4" spans="1:5" ht="30" customHeight="1" x14ac:dyDescent="0.25">
      <c r="B4" s="17" t="s">
        <v>2</v>
      </c>
      <c r="C4" s="30">
        <v>300000</v>
      </c>
      <c r="D4" s="17" t="s">
        <v>11</v>
      </c>
      <c r="E4" s="31">
        <f>IFERROR(PMT(PalūkanųNorma/12,PaskolosTrukmė,-PaskolosSuma),0)</f>
        <v>1073.6432460242781</v>
      </c>
    </row>
    <row r="5" spans="1:5" ht="30" customHeight="1" x14ac:dyDescent="0.25">
      <c r="B5" s="17" t="s">
        <v>3</v>
      </c>
      <c r="C5" s="24">
        <v>0.05</v>
      </c>
      <c r="D5" s="17" t="s">
        <v>12</v>
      </c>
      <c r="E5" s="31">
        <f ca="1">IFERROR(IF(ĮvestosVertės,SUM(bendroji_suma_mokėjimai),0),0)</f>
        <v>520679.23652670986</v>
      </c>
    </row>
    <row r="6" spans="1:5" ht="30" customHeight="1" x14ac:dyDescent="0.25">
      <c r="B6" s="17" t="s">
        <v>4</v>
      </c>
      <c r="C6" s="25">
        <v>360</v>
      </c>
      <c r="D6" s="17" t="s">
        <v>13</v>
      </c>
      <c r="E6" s="31">
        <f ca="1">IFERROR(IF(ĮvestosVertės,SUM(visos_paskolos_įmokos),0),0)</f>
        <v>385679.23652670946</v>
      </c>
    </row>
    <row r="7" spans="1:5" ht="30" customHeight="1" x14ac:dyDescent="0.25">
      <c r="B7" s="17" t="s">
        <v>5</v>
      </c>
      <c r="C7" s="30">
        <v>200000</v>
      </c>
      <c r="D7" s="17" t="s">
        <v>14</v>
      </c>
      <c r="E7" s="31">
        <f ca="1">IFERROR(IF(ĮvestosVertės,SUM(palūkanos),0),0)</f>
        <v>185679.23652670963</v>
      </c>
    </row>
    <row r="8" spans="1:5" ht="30" customHeight="1" x14ac:dyDescent="0.25">
      <c r="B8" s="17" t="s">
        <v>6</v>
      </c>
      <c r="C8" s="22">
        <f ca="1">TODAY()+120</f>
        <v>43242</v>
      </c>
      <c r="D8" s="17" t="s">
        <v>15</v>
      </c>
      <c r="E8" s="31">
        <v>375</v>
      </c>
    </row>
    <row r="9" spans="1:5" customFormat="1" ht="30" customHeight="1" x14ac:dyDescent="0.25">
      <c r="B9" s="21" t="s">
        <v>7</v>
      </c>
      <c r="C9" s="19"/>
      <c r="E9" s="27" t="s">
        <v>25</v>
      </c>
    </row>
  </sheetData>
  <sheetProtection insertRows="0" deleteRows="0" selectLockedCells="1"/>
  <mergeCells count="2">
    <mergeCell ref="B1:C1"/>
    <mergeCell ref="B2:C2"/>
  </mergeCells>
  <dataValidations xWindow="814" yWindow="404" count="13">
    <dataValidation type="whole" allowBlank="1" showInputMessage="1" showErrorMessage="1" error="Ilgiausias šios skaičiuoklės paskolos laikotarpis – 360 mėnesių (30 metų). Įveskite reikšmę nuo 1 iki 360 ir pasirinkite KARTOTI, norėdami išeiti iš langelio, pasirinkite ATŠAUKTI" prompt="Įveskite paskolos trukmę (mėnesiais). Galiojančios reikšmės yra nuo 1 iki 360 (30 metų)" sqref="C6">
      <formula1>1</formula1>
      <formula2>360</formula2>
    </dataValidation>
    <dataValidation allowBlank="1" showInputMessage="1" showErrorMessage="1" prompt="Paskolos skaičiuoklės darbalapis, kuriame pateikta paskolos išsami informacija ir kuris automatiškai apskaičiuoja pagrindinę statistiką, kad nustatytų bendrą paskolos mėnesinę įmoką. Paskolos grąžinimo darbalapio naršymo saitas yra langelyje E9" sqref="A1"/>
    <dataValidation allowBlank="1" showInputMessage="1" showErrorMessage="1" prompt="Šiame langelyje įveskite pirkimo kainą" sqref="C4"/>
    <dataValidation allowBlank="1" showInputMessage="1" showErrorMessage="1" prompt="Šiame langelyje įveskite palūkanų normą" sqref="C5"/>
    <dataValidation allowBlank="1" showInputMessage="1" showErrorMessage="1" prompt="Šiame langelyje įveskite bendrą paskolos sumą" sqref="C7"/>
    <dataValidation allowBlank="1" showInputMessage="1" showErrorMessage="1" prompt="Šiame langelyje įveskite paskolos pradžios datą" sqref="C8"/>
    <dataValidation allowBlank="1" showInputMessage="1" showErrorMessage="1" prompt="Šiame langelyje įveskite mėnesinio nuosavybės mokesčio sumą" sqref="E8"/>
    <dataValidation allowBlank="1" showInputMessage="1" showErrorMessage="1" prompt="Paskolos duomenys yra išdėstyti šiame stulpelyje nuo B4 iki B8" sqref="B3"/>
    <dataValidation allowBlank="1" showInputMessage="1" showErrorMessage="1" prompt="Paskolos mėnesinė įmoka automatiškai apskaičiuojama pagal paskolos informaciją ir pagrindinę statistiką" sqref="D2"/>
    <dataValidation allowBlank="1" showInputMessage="1" showErrorMessage="1" prompt="Šiame stulpelyje įveskite paskolos informacijos reikšmes langeliuose C4–C8" sqref="C3"/>
    <dataValidation allowBlank="1" showInputMessage="1" showErrorMessage="1" prompt="Paskolos pagrindinė statistika išdėstyta šiame stulpelyje D4–D8" sqref="D3"/>
    <dataValidation allowBlank="1" showInputMessage="1" showErrorMessage="1" prompt="Visos bendrosios sumos šiame stulpelyje E4–E7 apskaičiuojamos automatiškai. E8 įveskite mėnesinio nuosavybės mokesčio sumą" sqref="E3"/>
    <dataValidation allowBlank="1" showInputMessage="1" showErrorMessage="1" prompt="Paskolos grąžinimo lentelės hipersaitas" sqref="E9"/>
  </dataValidations>
  <hyperlinks>
    <hyperlink ref="E9" location="'Paskolos grąžinimas lentelė'!A1" tooltip="Eiti į paskolos grąžinimo lentelę" display="Eiti į paskolos grąžinimas lentelė"/>
  </hyperlinks>
  <printOptions horizontalCentered="1"/>
  <pageMargins left="0.25" right="0.25" top="0.75" bottom="0.75" header="0.3" footer="0.3"/>
  <pageSetup paperSize="9"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249977111117893"/>
    <pageSetUpPr fitToPage="1"/>
  </sheetPr>
  <dimension ref="A1:J363"/>
  <sheetViews>
    <sheetView showGridLines="0" zoomScaleNormal="100" workbookViewId="0"/>
  </sheetViews>
  <sheetFormatPr defaultColWidth="8.85546875" defaultRowHeight="15" x14ac:dyDescent="0.25"/>
  <cols>
    <col min="1" max="1" width="2.7109375" style="8" customWidth="1"/>
    <col min="2" max="2" width="9.140625" style="8" customWidth="1"/>
    <col min="3" max="3" width="14.28515625" style="8" customWidth="1"/>
    <col min="4" max="4" width="16.28515625" style="8" customWidth="1"/>
    <col min="5" max="5" width="17" style="8" customWidth="1"/>
    <col min="6" max="6" width="16.28515625" style="8" customWidth="1"/>
    <col min="7" max="7" width="19" style="8" customWidth="1"/>
    <col min="8" max="8" width="21.85546875" style="8" customWidth="1"/>
    <col min="9" max="9" width="17.28515625" style="8" customWidth="1"/>
    <col min="10" max="10" width="15.7109375" style="8" customWidth="1"/>
    <col min="11" max="16384" width="8.85546875" style="8"/>
  </cols>
  <sheetData>
    <row r="1" spans="1:10" s="5" customFormat="1" ht="30" customHeight="1" x14ac:dyDescent="0.4">
      <c r="A1" s="1"/>
      <c r="B1" s="2" t="s">
        <v>27</v>
      </c>
      <c r="C1" s="2"/>
      <c r="D1" s="2"/>
      <c r="E1" s="1"/>
      <c r="F1" s="1"/>
      <c r="G1" s="1"/>
      <c r="H1" s="1"/>
      <c r="I1" s="1"/>
      <c r="J1" s="1"/>
    </row>
    <row r="2" spans="1:10" s="5" customFormat="1" ht="30" customHeight="1" thickBot="1" x14ac:dyDescent="0.45">
      <c r="A2" s="26"/>
      <c r="B2" s="7" t="s">
        <v>17</v>
      </c>
      <c r="C2" s="7"/>
      <c r="D2" s="7"/>
      <c r="E2" s="6"/>
      <c r="F2" s="6"/>
      <c r="G2" s="6"/>
      <c r="H2" s="6"/>
      <c r="I2" s="6"/>
      <c r="J2" s="6"/>
    </row>
    <row r="3" spans="1:10" ht="35.1" customHeight="1" thickTop="1" x14ac:dyDescent="0.25">
      <c r="B3" s="15" t="s">
        <v>18</v>
      </c>
      <c r="C3" s="15" t="s">
        <v>28</v>
      </c>
      <c r="D3" s="15" t="s">
        <v>19</v>
      </c>
      <c r="E3" s="15" t="s">
        <v>20</v>
      </c>
      <c r="F3" s="15" t="s">
        <v>21</v>
      </c>
      <c r="G3" s="15" t="s">
        <v>22</v>
      </c>
      <c r="H3" s="15" t="s">
        <v>29</v>
      </c>
      <c r="I3" s="15" t="s">
        <v>23</v>
      </c>
      <c r="J3" s="15" t="s">
        <v>24</v>
      </c>
    </row>
    <row r="4" spans="1:10" ht="15" customHeight="1" x14ac:dyDescent="0.25">
      <c r="B4" s="12">
        <f>ROWS($B$4:B4)</f>
        <v>1</v>
      </c>
      <c r="C4" s="13">
        <f ca="1">IF(ĮvestosVertės,IF(Paskolos_grąžinimas[[#This Row],['#]]&lt;=PaskolosTrukmė,IF(ROW()-ROW(Paskolos_grąžinimas[[#Headers],['#]])=1,PaskolosPradžia,IF(I3&gt;0,EDATE(C3,1),"")),""),"")</f>
        <v>43242</v>
      </c>
      <c r="D4" s="32">
        <f>IF(ROW()-ROW(Paskolos_grąžinimas[[#Headers],[pradinis
balansas]])=1,PaskolosSuma,IF(Paskolos_grąžinimas[[#This Row],[įmokos 
data]]="",0,INDEX(Paskolos_grąžinimas[], ROW()-4,8)))</f>
        <v>200000</v>
      </c>
      <c r="E4" s="32">
        <f ca="1">IF(ĮvestosVertės,IF(ROW()-ROW(Paskolos_grąžinimas[[#Headers],[palūkanos]])=1,-IPMT(PalūkanųNorma/12,1,PaskolosTrukmė-ROWS($C$4:C4)+1,Paskolos_grąžinimas[[#This Row],[pradinis
balansas]]),IFERROR(-IPMT(PalūkanųNorma/12,1,Paskolos_grąžinimas[[#This Row],['#
liko]],D5),0)),0)</f>
        <v>833.33333333333337</v>
      </c>
      <c r="F4" s="32">
        <f ca="1">IFERROR(IF(AND(ĮvestosVertės,Paskolos_grąžinimas[[#This Row],[įmokos 
data]]&lt;&gt;""),-PPMT(PalūkanųNorma/12,1,PaskolosTrukmė-ROWS($C$4:C4)+1,Paskolos_grąžinimas[[#This Row],[pradinis
balansas]]),""),0)</f>
        <v>240.30991269094474</v>
      </c>
      <c r="G4" s="32">
        <f ca="1">IF(Paskolos_grąžinimas[[#This Row],[įmokos 
data]]="",0,NuosavybėsMokesčioSuma)</f>
        <v>375</v>
      </c>
      <c r="H4" s="32">
        <f ca="1">IF(Paskolos_grąžinimas[[#This Row],[įmokos 
data]]="",0,Paskolos_grąžinimas[[#This Row],[palūkanos]]+Paskolos_grąžinimas[[#This Row],[pagrindinis]]+Paskolos_grąžinimas[[#This Row],[nuosavybės
mokestis]])</f>
        <v>1448.6432460242781</v>
      </c>
      <c r="I4" s="32">
        <f ca="1">IF(Paskolos_grąžinimas[[#This Row],[įmokos 
data]]="",0,Paskolos_grąžinimas[[#This Row],[pradinis
balansas]]-Paskolos_grąžinimas[[#This Row],[pagrindinis]])</f>
        <v>199759.69008730905</v>
      </c>
      <c r="J4" s="14">
        <f ca="1">IF(Paskolos_grąžinimas[[#This Row],[galutinis
balansas]]&gt;0,PaskutinėEilutė-ROW(),0)</f>
        <v>359</v>
      </c>
    </row>
    <row r="5" spans="1:10" ht="15" customHeight="1" x14ac:dyDescent="0.25">
      <c r="B5" s="12">
        <f>ROWS($B$4:B5)</f>
        <v>2</v>
      </c>
      <c r="C5" s="13">
        <f ca="1">IF(ĮvestosVertės,IF(Paskolos_grąžinimas[[#This Row],['#]]&lt;=PaskolosTrukmė,IF(ROW()-ROW(Paskolos_grąžinimas[[#Headers],['#]])=1,PaskolosPradžia,IF(I4&gt;0,EDATE(C4,1),"")),""),"")</f>
        <v>43273</v>
      </c>
      <c r="D5" s="32">
        <f ca="1">IF(ROW()-ROW(Paskolos_grąžinimas[[#Headers],[pradinis
balansas]])=1,PaskolosSuma,IF(Paskolos_grąžinimas[[#This Row],[įmokos 
data]]="",0,INDEX(Paskolos_grąžinimas[], ROW()-4,8)))</f>
        <v>199759.69008730905</v>
      </c>
      <c r="E5" s="32">
        <f ca="1">IF(ĮvestosVertės,IF(ROW()-ROW(Paskolos_grąžinimas[[#Headers],[palūkanos]])=1,-IPMT(PalūkanųNorma/12,1,PaskolosTrukmė-ROWS($C$4:C5)+1,Paskolos_grąžinimas[[#This Row],[pradinis
balansas]]),IFERROR(-IPMT(PalūkanųNorma/12,1,Paskolos_grąžinimas[[#This Row],['#
liko]],D6),0)),0)</f>
        <v>831.32657868048011</v>
      </c>
      <c r="F5" s="32">
        <f ca="1">IFERROR(IF(AND(ĮvestosVertės,Paskolos_grąžinimas[[#This Row],[įmokos 
data]]&lt;&gt;""),-PPMT(PalūkanųNorma/12,1,PaskolosTrukmė-ROWS($C$4:C5)+1,Paskolos_grąžinimas[[#This Row],[pradinis
balansas]]),""),0)</f>
        <v>241.3112039938236</v>
      </c>
      <c r="G5" s="32">
        <f ca="1">IF(Paskolos_grąžinimas[[#This Row],[įmokos 
data]]="",0,NuosavybėsMokesčioSuma)</f>
        <v>375</v>
      </c>
      <c r="H5" s="32">
        <f ca="1">IF(Paskolos_grąžinimas[[#This Row],[įmokos 
data]]="",0,Paskolos_grąžinimas[[#This Row],[palūkanos]]+Paskolos_grąžinimas[[#This Row],[pagrindinis]]+Paskolos_grąžinimas[[#This Row],[nuosavybės
mokestis]])</f>
        <v>1447.6377826743037</v>
      </c>
      <c r="I5" s="32">
        <f ca="1">IF(Paskolos_grąžinimas[[#This Row],[įmokos 
data]]="",0,Paskolos_grąžinimas[[#This Row],[pradinis
balansas]]-Paskolos_grąžinimas[[#This Row],[pagrindinis]])</f>
        <v>199518.37888331522</v>
      </c>
      <c r="J5" s="14">
        <f ca="1">IF(Paskolos_grąžinimas[[#This Row],[galutinis
balansas]]&gt;0,PaskutinėEilutė-ROW(),0)</f>
        <v>358</v>
      </c>
    </row>
    <row r="6" spans="1:10" ht="15" customHeight="1" x14ac:dyDescent="0.25">
      <c r="B6" s="12">
        <f>ROWS($B$4:B6)</f>
        <v>3</v>
      </c>
      <c r="C6" s="13">
        <f ca="1">IF(ĮvestosVertės,IF(Paskolos_grąžinimas[[#This Row],['#]]&lt;=PaskolosTrukmė,IF(ROW()-ROW(Paskolos_grąžinimas[[#Headers],['#]])=1,PaskolosPradžia,IF(I5&gt;0,EDATE(C5,1),"")),""),"")</f>
        <v>43303</v>
      </c>
      <c r="D6" s="32">
        <f ca="1">IF(ROW()-ROW(Paskolos_grąžinimas[[#Headers],[pradinis
balansas]])=1,PaskolosSuma,IF(Paskolos_grąžinimas[[#This Row],[įmokos 
data]]="",0,INDEX(Paskolos_grąžinimas[], ROW()-4,8)))</f>
        <v>199518.37888331522</v>
      </c>
      <c r="E6" s="32">
        <f ca="1">IF(ĮvestosVertės,IF(ROW()-ROW(Paskolos_grąžinimas[[#Headers],[palūkanos]])=1,-IPMT(PalūkanųNorma/12,1,PaskolosTrukmė-ROWS($C$4:C6)+1,Paskolos_grąžinimas[[#This Row],[pradinis
balansas]]),IFERROR(-IPMT(PalūkanųNorma/12,1,Paskolos_grąžinimas[[#This Row],['#
liko]],D7),0)),0)</f>
        <v>830.31692589988086</v>
      </c>
      <c r="F6" s="32">
        <f ca="1">IFERROR(IF(AND(ĮvestosVertės,Paskolos_grąžinimas[[#This Row],[įmokos 
data]]&lt;&gt;""),-PPMT(PalūkanųNorma/12,1,PaskolosTrukmė-ROWS($C$4:C6)+1,Paskolos_grąžinimas[[#This Row],[pradinis
balansas]]),""),0)</f>
        <v>242.31666734379792</v>
      </c>
      <c r="G6" s="32">
        <f ca="1">IF(Paskolos_grąžinimas[[#This Row],[įmokos 
data]]="",0,NuosavybėsMokesčioSuma)</f>
        <v>375</v>
      </c>
      <c r="H6" s="32">
        <f ca="1">IF(Paskolos_grąžinimas[[#This Row],[įmokos 
data]]="",0,Paskolos_grąžinimas[[#This Row],[palūkanos]]+Paskolos_grąžinimas[[#This Row],[pagrindinis]]+Paskolos_grąžinimas[[#This Row],[nuosavybės
mokestis]])</f>
        <v>1447.6335932436787</v>
      </c>
      <c r="I6" s="32">
        <f ca="1">IF(Paskolos_grąžinimas[[#This Row],[įmokos 
data]]="",0,Paskolos_grąžinimas[[#This Row],[pradinis
balansas]]-Paskolos_grąžinimas[[#This Row],[pagrindinis]])</f>
        <v>199276.06221597141</v>
      </c>
      <c r="J6" s="14">
        <f ca="1">IF(Paskolos_grąžinimas[[#This Row],[galutinis
balansas]]&gt;0,PaskutinėEilutė-ROW(),0)</f>
        <v>357</v>
      </c>
    </row>
    <row r="7" spans="1:10" ht="15" customHeight="1" x14ac:dyDescent="0.25">
      <c r="B7" s="12">
        <f>ROWS($B$4:B7)</f>
        <v>4</v>
      </c>
      <c r="C7" s="13">
        <f ca="1">IF(ĮvestosVertės,IF(Paskolos_grąžinimas[[#This Row],['#]]&lt;=PaskolosTrukmė,IF(ROW()-ROW(Paskolos_grąžinimas[[#Headers],['#]])=1,PaskolosPradžia,IF(I6&gt;0,EDATE(C6,1),"")),""),"")</f>
        <v>43334</v>
      </c>
      <c r="D7" s="32">
        <f ca="1">IF(ROW()-ROW(Paskolos_grąžinimas[[#Headers],[pradinis
balansas]])=1,PaskolosSuma,IF(Paskolos_grąžinimas[[#This Row],[įmokos 
data]]="",0,INDEX(Paskolos_grąžinimas[], ROW()-4,8)))</f>
        <v>199276.06221597141</v>
      </c>
      <c r="E7" s="32">
        <f ca="1">IF(ĮvestosVertės,IF(ROW()-ROW(Paskolos_grąžinimas[[#Headers],[palūkanos]])=1,-IPMT(PalūkanųNorma/12,1,PaskolosTrukmė-ROWS($C$4:C7)+1,Paskolos_grąžinimas[[#This Row],[pradinis
balansas]]),IFERROR(-IPMT(PalūkanųNorma/12,1,Paskolos_grąžinimas[[#This Row],['#
liko]],D8),0)),0)</f>
        <v>829.30306623269598</v>
      </c>
      <c r="F7" s="32">
        <f ca="1">IFERROR(IF(AND(ĮvestosVertės,Paskolos_grąžinimas[[#This Row],[įmokos 
data]]&lt;&gt;""),-PPMT(PalūkanųNorma/12,1,PaskolosTrukmė-ROWS($C$4:C7)+1,Paskolos_grąžinimas[[#This Row],[pradinis
balansas]]),""),0)</f>
        <v>243.32632012439709</v>
      </c>
      <c r="G7" s="32">
        <f ca="1">IF(Paskolos_grąžinimas[[#This Row],[įmokos 
data]]="",0,NuosavybėsMokesčioSuma)</f>
        <v>375</v>
      </c>
      <c r="H7" s="32">
        <f ca="1">IF(Paskolos_grąžinimas[[#This Row],[įmokos 
data]]="",0,Paskolos_grąžinimas[[#This Row],[palūkanos]]+Paskolos_grąžinimas[[#This Row],[pagrindinis]]+Paskolos_grąžinimas[[#This Row],[nuosavybės
mokestis]])</f>
        <v>1447.6293863570932</v>
      </c>
      <c r="I7" s="32">
        <f ca="1">IF(Paskolos_grąžinimas[[#This Row],[įmokos 
data]]="",0,Paskolos_grąžinimas[[#This Row],[pradinis
balansas]]-Paskolos_grąžinimas[[#This Row],[pagrindinis]])</f>
        <v>199032.73589584703</v>
      </c>
      <c r="J7" s="14">
        <f ca="1">IF(Paskolos_grąžinimas[[#This Row],[galutinis
balansas]]&gt;0,PaskutinėEilutė-ROW(),0)</f>
        <v>356</v>
      </c>
    </row>
    <row r="8" spans="1:10" ht="15" customHeight="1" x14ac:dyDescent="0.25">
      <c r="B8" s="12">
        <f>ROWS($B$4:B8)</f>
        <v>5</v>
      </c>
      <c r="C8" s="13">
        <f ca="1">IF(ĮvestosVertės,IF(Paskolos_grąžinimas[[#This Row],['#]]&lt;=PaskolosTrukmė,IF(ROW()-ROW(Paskolos_grąžinimas[[#Headers],['#]])=1,PaskolosPradžia,IF(I7&gt;0,EDATE(C7,1),"")),""),"")</f>
        <v>43365</v>
      </c>
      <c r="D8" s="32">
        <f ca="1">IF(ROW()-ROW(Paskolos_grąžinimas[[#Headers],[pradinis
balansas]])=1,PaskolosSuma,IF(Paskolos_grąžinimas[[#This Row],[įmokos 
data]]="",0,INDEX(Paskolos_grąžinimas[], ROW()-4,8)))</f>
        <v>199032.73589584703</v>
      </c>
      <c r="E8" s="32">
        <f ca="1">IF(ĮvestosVertės,IF(ROW()-ROW(Paskolos_grąžinimas[[#Headers],[palūkanos]])=1,-IPMT(PalūkanųNorma/12,1,PaskolosTrukmė-ROWS($C$4:C8)+1,Paskolos_grąžinimas[[#This Row],[pradinis
balansas]]),IFERROR(-IPMT(PalūkanųNorma/12,1,Paskolos_grąžinimas[[#This Row],['#
liko]],D9),0)),0)</f>
        <v>828.28498215023103</v>
      </c>
      <c r="F8" s="32">
        <f ca="1">IFERROR(IF(AND(ĮvestosVertės,Paskolos_grąžinimas[[#This Row],[įmokos 
data]]&lt;&gt;""),-PPMT(PalūkanųNorma/12,1,PaskolosTrukmė-ROWS($C$4:C8)+1,Paskolos_grąžinimas[[#This Row],[pradinis
balansas]]),""),0)</f>
        <v>244.3401797915821</v>
      </c>
      <c r="G8" s="32">
        <f ca="1">IF(Paskolos_grąžinimas[[#This Row],[įmokos 
data]]="",0,NuosavybėsMokesčioSuma)</f>
        <v>375</v>
      </c>
      <c r="H8" s="32">
        <f ca="1">IF(Paskolos_grąžinimas[[#This Row],[įmokos 
data]]="",0,Paskolos_grąžinimas[[#This Row],[palūkanos]]+Paskolos_grąžinimas[[#This Row],[pagrindinis]]+Paskolos_grąžinimas[[#This Row],[nuosavybės
mokestis]])</f>
        <v>1447.6251619418131</v>
      </c>
      <c r="I8" s="32">
        <f ca="1">IF(Paskolos_grąžinimas[[#This Row],[įmokos 
data]]="",0,Paskolos_grąžinimas[[#This Row],[pradinis
balansas]]-Paskolos_grąžinimas[[#This Row],[pagrindinis]])</f>
        <v>198788.39571605544</v>
      </c>
      <c r="J8" s="14">
        <f ca="1">IF(Paskolos_grąžinimas[[#This Row],[galutinis
balansas]]&gt;0,PaskutinėEilutė-ROW(),0)</f>
        <v>355</v>
      </c>
    </row>
    <row r="9" spans="1:10" ht="15" customHeight="1" x14ac:dyDescent="0.25">
      <c r="B9" s="12">
        <f>ROWS($B$4:B9)</f>
        <v>6</v>
      </c>
      <c r="C9" s="13">
        <f ca="1">IF(ĮvestosVertės,IF(Paskolos_grąžinimas[[#This Row],['#]]&lt;=PaskolosTrukmė,IF(ROW()-ROW(Paskolos_grąžinimas[[#Headers],['#]])=1,PaskolosPradžia,IF(I8&gt;0,EDATE(C8,1),"")),""),"")</f>
        <v>43395</v>
      </c>
      <c r="D9" s="32">
        <f ca="1">IF(ROW()-ROW(Paskolos_grąžinimas[[#Headers],[pradinis
balansas]])=1,PaskolosSuma,IF(Paskolos_grąžinimas[[#This Row],[įmokos 
data]]="",0,INDEX(Paskolos_grąžinimas[], ROW()-4,8)))</f>
        <v>198788.39571605544</v>
      </c>
      <c r="E9" s="32">
        <f ca="1">IF(ĮvestosVertės,IF(ROW()-ROW(Paskolos_grąžinimas[[#Headers],[palūkanos]])=1,-IPMT(PalūkanųNorma/12,1,PaskolosTrukmė-ROWS($C$4:C9)+1,Paskolos_grąžinimas[[#This Row],[pradinis
balansas]]),IFERROR(-IPMT(PalūkanųNorma/12,1,Paskolos_grąžinimas[[#This Row],['#
liko]],D10),0)),0)</f>
        <v>827.26265605075582</v>
      </c>
      <c r="F9" s="32">
        <f ca="1">IFERROR(IF(AND(ĮvestosVertės,Paskolos_grąžinimas[[#This Row],[įmokos 
data]]&lt;&gt;""),-PPMT(PalūkanųNorma/12,1,PaskolosTrukmė-ROWS($C$4:C9)+1,Paskolos_grąžinimas[[#This Row],[pradinis
balansas]]),""),0)</f>
        <v>245.358263874047</v>
      </c>
      <c r="G9" s="32">
        <f ca="1">IF(Paskolos_grąžinimas[[#This Row],[įmokos 
data]]="",0,NuosavybėsMokesčioSuma)</f>
        <v>375</v>
      </c>
      <c r="H9" s="32">
        <f ca="1">IF(Paskolos_grąžinimas[[#This Row],[įmokos 
data]]="",0,Paskolos_grąžinimas[[#This Row],[palūkanos]]+Paskolos_grąžinimas[[#This Row],[pagrindinis]]+Paskolos_grąžinimas[[#This Row],[nuosavybės
mokestis]])</f>
        <v>1447.6209199248028</v>
      </c>
      <c r="I9" s="32">
        <f ca="1">IF(Paskolos_grąžinimas[[#This Row],[įmokos 
data]]="",0,Paskolos_grąžinimas[[#This Row],[pradinis
balansas]]-Paskolos_grąžinimas[[#This Row],[pagrindinis]])</f>
        <v>198543.03745218139</v>
      </c>
      <c r="J9" s="14">
        <f ca="1">IF(Paskolos_grąžinimas[[#This Row],[galutinis
balansas]]&gt;0,PaskutinėEilutė-ROW(),0)</f>
        <v>354</v>
      </c>
    </row>
    <row r="10" spans="1:10" ht="15" customHeight="1" x14ac:dyDescent="0.25">
      <c r="B10" s="12">
        <f>ROWS($B$4:B10)</f>
        <v>7</v>
      </c>
      <c r="C10" s="13">
        <f ca="1">IF(ĮvestosVertės,IF(Paskolos_grąžinimas[[#This Row],['#]]&lt;=PaskolosTrukmė,IF(ROW()-ROW(Paskolos_grąžinimas[[#Headers],['#]])=1,PaskolosPradžia,IF(I9&gt;0,EDATE(C9,1),"")),""),"")</f>
        <v>43426</v>
      </c>
      <c r="D10" s="32">
        <f ca="1">IF(ROW()-ROW(Paskolos_grąžinimas[[#Headers],[pradinis
balansas]])=1,PaskolosSuma,IF(Paskolos_grąžinimas[[#This Row],[įmokos 
data]]="",0,INDEX(Paskolos_grąžinimas[], ROW()-4,8)))</f>
        <v>198543.03745218139</v>
      </c>
      <c r="E10" s="32">
        <f ca="1">IF(ĮvestosVertės,IF(ROW()-ROW(Paskolos_grąžinimas[[#Headers],[palūkanos]])=1,-IPMT(PalūkanųNorma/12,1,PaskolosTrukmė-ROWS($C$4:C10)+1,Paskolos_grąžinimas[[#This Row],[pradinis
balansas]]),IFERROR(-IPMT(PalūkanųNorma/12,1,Paskolos_grąžinimas[[#This Row],['#
liko]],D11),0)),0)</f>
        <v>826.23607025919944</v>
      </c>
      <c r="F10" s="32">
        <f ca="1">IFERROR(IF(AND(ĮvestosVertės,Paskolos_grąžinimas[[#This Row],[įmokos 
data]]&lt;&gt;""),-PPMT(PalūkanųNorma/12,1,PaskolosTrukmė-ROWS($C$4:C10)+1,Paskolos_grąžinimas[[#This Row],[pradinis
balansas]]),""),0)</f>
        <v>246.38058997352215</v>
      </c>
      <c r="G10" s="32">
        <f ca="1">IF(Paskolos_grąžinimas[[#This Row],[įmokos 
data]]="",0,NuosavybėsMokesčioSuma)</f>
        <v>375</v>
      </c>
      <c r="H10" s="32">
        <f ca="1">IF(Paskolos_grąžinimas[[#This Row],[įmokos 
data]]="",0,Paskolos_grąžinimas[[#This Row],[palūkanos]]+Paskolos_grąžinimas[[#This Row],[pagrindinis]]+Paskolos_grąžinimas[[#This Row],[nuosavybės
mokestis]])</f>
        <v>1447.6166602327216</v>
      </c>
      <c r="I10" s="32">
        <f ca="1">IF(Paskolos_grąžinimas[[#This Row],[įmokos 
data]]="",0,Paskolos_grąžinimas[[#This Row],[pradinis
balansas]]-Paskolos_grąžinimas[[#This Row],[pagrindinis]])</f>
        <v>198296.65686220786</v>
      </c>
      <c r="J10" s="14">
        <f ca="1">IF(Paskolos_grąžinimas[[#This Row],[galutinis
balansas]]&gt;0,PaskutinėEilutė-ROW(),0)</f>
        <v>353</v>
      </c>
    </row>
    <row r="11" spans="1:10" ht="15" customHeight="1" x14ac:dyDescent="0.25">
      <c r="B11" s="12">
        <f>ROWS($B$4:B11)</f>
        <v>8</v>
      </c>
      <c r="C11" s="13">
        <f ca="1">IF(ĮvestosVertės,IF(Paskolos_grąžinimas[[#This Row],['#]]&lt;=PaskolosTrukmė,IF(ROW()-ROW(Paskolos_grąžinimas[[#Headers],['#]])=1,PaskolosPradžia,IF(I10&gt;0,EDATE(C10,1),"")),""),"")</f>
        <v>43456</v>
      </c>
      <c r="D11" s="32">
        <f ca="1">IF(ROW()-ROW(Paskolos_grąžinimas[[#Headers],[pradinis
balansas]])=1,PaskolosSuma,IF(Paskolos_grąžinimas[[#This Row],[įmokos 
data]]="",0,INDEX(Paskolos_grąžinimas[], ROW()-4,8)))</f>
        <v>198296.65686220786</v>
      </c>
      <c r="E11" s="32">
        <f ca="1">IF(ĮvestosVertės,IF(ROW()-ROW(Paskolos_grąžinimas[[#Headers],[palūkanos]])=1,-IPMT(PalūkanųNorma/12,1,PaskolosTrukmė-ROWS($C$4:C11)+1,Paskolos_grąžinimas[[#This Row],[pradinis
balansas]]),IFERROR(-IPMT(PalūkanųNorma/12,1,Paskolos_grąžinimas[[#This Row],['#
liko]],D12),0)),0)</f>
        <v>825.20520702684496</v>
      </c>
      <c r="F11" s="32">
        <f ca="1">IFERROR(IF(AND(ĮvestosVertės,Paskolos_grąžinimas[[#This Row],[įmokos 
data]]&lt;&gt;""),-PPMT(PalūkanųNorma/12,1,PaskolosTrukmė-ROWS($C$4:C11)+1,Paskolos_grąžinimas[[#This Row],[pradinis
balansas]]),""),0)</f>
        <v>247.40717576507853</v>
      </c>
      <c r="G11" s="32">
        <f ca="1">IF(Paskolos_grąžinimas[[#This Row],[įmokos 
data]]="",0,NuosavybėsMokesčioSuma)</f>
        <v>375</v>
      </c>
      <c r="H11" s="32">
        <f ca="1">IF(Paskolos_grąžinimas[[#This Row],[įmokos 
data]]="",0,Paskolos_grąžinimas[[#This Row],[palūkanos]]+Paskolos_grąžinimas[[#This Row],[pagrindinis]]+Paskolos_grąžinimas[[#This Row],[nuosavybės
mokestis]])</f>
        <v>1447.6123827919234</v>
      </c>
      <c r="I11" s="32">
        <f ca="1">IF(Paskolos_grąžinimas[[#This Row],[įmokos 
data]]="",0,Paskolos_grąžinimas[[#This Row],[pradinis
balansas]]-Paskolos_grąžinimas[[#This Row],[pagrindinis]])</f>
        <v>198049.24968644278</v>
      </c>
      <c r="J11" s="14">
        <f ca="1">IF(Paskolos_grąžinimas[[#This Row],[galutinis
balansas]]&gt;0,PaskutinėEilutė-ROW(),0)</f>
        <v>352</v>
      </c>
    </row>
    <row r="12" spans="1:10" ht="15" customHeight="1" x14ac:dyDescent="0.25">
      <c r="B12" s="12">
        <f>ROWS($B$4:B12)</f>
        <v>9</v>
      </c>
      <c r="C12" s="13">
        <f ca="1">IF(ĮvestosVertės,IF(Paskolos_grąžinimas[[#This Row],['#]]&lt;=PaskolosTrukmė,IF(ROW()-ROW(Paskolos_grąžinimas[[#Headers],['#]])=1,PaskolosPradžia,IF(I11&gt;0,EDATE(C11,1),"")),""),"")</f>
        <v>43487</v>
      </c>
      <c r="D12" s="32">
        <f ca="1">IF(ROW()-ROW(Paskolos_grąžinimas[[#Headers],[pradinis
balansas]])=1,PaskolosSuma,IF(Paskolos_grąžinimas[[#This Row],[įmokos 
data]]="",0,INDEX(Paskolos_grąžinimas[], ROW()-4,8)))</f>
        <v>198049.24968644278</v>
      </c>
      <c r="E12" s="32">
        <f ca="1">IF(ĮvestosVertės,IF(ROW()-ROW(Paskolos_grąžinimas[[#Headers],[palūkanos]])=1,-IPMT(PalūkanųNorma/12,1,PaskolosTrukmė-ROWS($C$4:C12)+1,Paskolos_grąžinimas[[#This Row],[pradinis
balansas]]),IFERROR(-IPMT(PalūkanųNorma/12,1,Paskolos_grąžinimas[[#This Row],['#
liko]],D13),0)),0)</f>
        <v>824.17004853102219</v>
      </c>
      <c r="F12" s="32">
        <f ca="1">IFERROR(IF(AND(ĮvestosVertės,Paskolos_grąžinimas[[#This Row],[įmokos 
data]]&lt;&gt;""),-PPMT(PalūkanųNorma/12,1,PaskolosTrukmė-ROWS($C$4:C12)+1,Paskolos_grąžinimas[[#This Row],[pradinis
balansas]]),""),0)</f>
        <v>248.43803899743304</v>
      </c>
      <c r="G12" s="32">
        <f ca="1">IF(Paskolos_grąžinimas[[#This Row],[įmokos 
data]]="",0,NuosavybėsMokesčioSuma)</f>
        <v>375</v>
      </c>
      <c r="H12" s="32">
        <f ca="1">IF(Paskolos_grąžinimas[[#This Row],[įmokos 
data]]="",0,Paskolos_grąžinimas[[#This Row],[palūkanos]]+Paskolos_grąžinimas[[#This Row],[pagrindinis]]+Paskolos_grąžinimas[[#This Row],[nuosavybės
mokestis]])</f>
        <v>1447.6080875284551</v>
      </c>
      <c r="I12" s="32">
        <f ca="1">IF(Paskolos_grąžinimas[[#This Row],[įmokos 
data]]="",0,Paskolos_grąžinimas[[#This Row],[pradinis
balansas]]-Paskolos_grąžinimas[[#This Row],[pagrindinis]])</f>
        <v>197800.81164744534</v>
      </c>
      <c r="J12" s="14">
        <f ca="1">IF(Paskolos_grąžinimas[[#This Row],[galutinis
balansas]]&gt;0,PaskutinėEilutė-ROW(),0)</f>
        <v>351</v>
      </c>
    </row>
    <row r="13" spans="1:10" ht="15" customHeight="1" x14ac:dyDescent="0.25">
      <c r="B13" s="12">
        <f>ROWS($B$4:B13)</f>
        <v>10</v>
      </c>
      <c r="C13" s="13">
        <f ca="1">IF(ĮvestosVertės,IF(Paskolos_grąžinimas[[#This Row],['#]]&lt;=PaskolosTrukmė,IF(ROW()-ROW(Paskolos_grąžinimas[[#Headers],['#]])=1,PaskolosPradžia,IF(I12&gt;0,EDATE(C12,1),"")),""),"")</f>
        <v>43518</v>
      </c>
      <c r="D13" s="32">
        <f ca="1">IF(ROW()-ROW(Paskolos_grąžinimas[[#Headers],[pradinis
balansas]])=1,PaskolosSuma,IF(Paskolos_grąžinimas[[#This Row],[įmokos 
data]]="",0,INDEX(Paskolos_grąžinimas[], ROW()-4,8)))</f>
        <v>197800.81164744534</v>
      </c>
      <c r="E13" s="32">
        <f ca="1">IF(ĮvestosVertės,IF(ROW()-ROW(Paskolos_grąžinimas[[#Headers],[palūkanos]])=1,-IPMT(PalūkanųNorma/12,1,PaskolosTrukmė-ROWS($C$4:C13)+1,Paskolos_grąžinimas[[#This Row],[pradinis
balansas]]),IFERROR(-IPMT(PalūkanųNorma/12,1,Paskolos_grąžinimas[[#This Row],['#
liko]],D14),0)),0)</f>
        <v>823.13057687480034</v>
      </c>
      <c r="F13" s="32">
        <f ca="1">IFERROR(IF(AND(ĮvestosVertės,Paskolos_grąžinimas[[#This Row],[įmokos 
data]]&lt;&gt;""),-PPMT(PalūkanųNorma/12,1,PaskolosTrukmė-ROWS($C$4:C13)+1,Paskolos_grąžinimas[[#This Row],[pradinis
balansas]]),""),0)</f>
        <v>249.47319749325564</v>
      </c>
      <c r="G13" s="32">
        <f ca="1">IF(Paskolos_grąžinimas[[#This Row],[įmokos 
data]]="",0,NuosavybėsMokesčioSuma)</f>
        <v>375</v>
      </c>
      <c r="H13" s="32">
        <f ca="1">IF(Paskolos_grąžinimas[[#This Row],[įmokos 
data]]="",0,Paskolos_grąžinimas[[#This Row],[palūkanos]]+Paskolos_grąžinimas[[#This Row],[pagrindinis]]+Paskolos_grąžinimas[[#This Row],[nuosavybės
mokestis]])</f>
        <v>1447.6037743680561</v>
      </c>
      <c r="I13" s="32">
        <f ca="1">IF(Paskolos_grąžinimas[[#This Row],[įmokos 
data]]="",0,Paskolos_grąžinimas[[#This Row],[pradinis
balansas]]-Paskolos_grąžinimas[[#This Row],[pagrindinis]])</f>
        <v>197551.33844995208</v>
      </c>
      <c r="J13" s="14">
        <f ca="1">IF(Paskolos_grąžinimas[[#This Row],[galutinis
balansas]]&gt;0,PaskutinėEilutė-ROW(),0)</f>
        <v>350</v>
      </c>
    </row>
    <row r="14" spans="1:10" ht="15" customHeight="1" x14ac:dyDescent="0.25">
      <c r="B14" s="12">
        <f>ROWS($B$4:B14)</f>
        <v>11</v>
      </c>
      <c r="C14" s="13">
        <f ca="1">IF(ĮvestosVertės,IF(Paskolos_grąžinimas[[#This Row],['#]]&lt;=PaskolosTrukmė,IF(ROW()-ROW(Paskolos_grąžinimas[[#Headers],['#]])=1,PaskolosPradžia,IF(I13&gt;0,EDATE(C13,1),"")),""),"")</f>
        <v>43546</v>
      </c>
      <c r="D14" s="32">
        <f ca="1">IF(ROW()-ROW(Paskolos_grąžinimas[[#Headers],[pradinis
balansas]])=1,PaskolosSuma,IF(Paskolos_grąžinimas[[#This Row],[įmokos 
data]]="",0,INDEX(Paskolos_grąžinimas[], ROW()-4,8)))</f>
        <v>197551.33844995208</v>
      </c>
      <c r="E14" s="32">
        <f ca="1">IF(ĮvestosVertės,IF(ROW()-ROW(Paskolos_grąžinimas[[#Headers],[palūkanos]])=1,-IPMT(PalūkanųNorma/12,1,PaskolosTrukmė-ROWS($C$4:C14)+1,Paskolos_grąžinimas[[#This Row],[pradinis
balansas]]),IFERROR(-IPMT(PalūkanųNorma/12,1,Paskolos_grąžinimas[[#This Row],['#
liko]],D15),0)),0)</f>
        <v>822.08677408667756</v>
      </c>
      <c r="F14" s="32">
        <f ca="1">IFERROR(IF(AND(ĮvestosVertės,Paskolos_grąžinimas[[#This Row],[įmokos 
data]]&lt;&gt;""),-PPMT(PalūkanųNorma/12,1,PaskolosTrukmė-ROWS($C$4:C14)+1,Paskolos_grąžinimas[[#This Row],[pradinis
balansas]]),""),0)</f>
        <v>250.51266914947749</v>
      </c>
      <c r="G14" s="32">
        <f ca="1">IF(Paskolos_grąžinimas[[#This Row],[įmokos 
data]]="",0,NuosavybėsMokesčioSuma)</f>
        <v>375</v>
      </c>
      <c r="H14" s="32">
        <f ca="1">IF(Paskolos_grąžinimas[[#This Row],[įmokos 
data]]="",0,Paskolos_grąžinimas[[#This Row],[palūkanos]]+Paskolos_grąžinimas[[#This Row],[pagrindinis]]+Paskolos_grąžinimas[[#This Row],[nuosavybės
mokestis]])</f>
        <v>1447.5994432361551</v>
      </c>
      <c r="I14" s="32">
        <f ca="1">IF(Paskolos_grąžinimas[[#This Row],[įmokos 
data]]="",0,Paskolos_grąžinimas[[#This Row],[pradinis
balansas]]-Paskolos_grąžinimas[[#This Row],[pagrindinis]])</f>
        <v>197300.82578080261</v>
      </c>
      <c r="J14" s="14">
        <f ca="1">IF(Paskolos_grąžinimas[[#This Row],[galutinis
balansas]]&gt;0,PaskutinėEilutė-ROW(),0)</f>
        <v>349</v>
      </c>
    </row>
    <row r="15" spans="1:10" ht="15" customHeight="1" x14ac:dyDescent="0.25">
      <c r="B15" s="12">
        <f>ROWS($B$4:B15)</f>
        <v>12</v>
      </c>
      <c r="C15" s="13">
        <f ca="1">IF(ĮvestosVertės,IF(Paskolos_grąžinimas[[#This Row],['#]]&lt;=PaskolosTrukmė,IF(ROW()-ROW(Paskolos_grąžinimas[[#Headers],['#]])=1,PaskolosPradžia,IF(I14&gt;0,EDATE(C14,1),"")),""),"")</f>
        <v>43577</v>
      </c>
      <c r="D15" s="32">
        <f ca="1">IF(ROW()-ROW(Paskolos_grąžinimas[[#Headers],[pradinis
balansas]])=1,PaskolosSuma,IF(Paskolos_grąžinimas[[#This Row],[įmokos 
data]]="",0,INDEX(Paskolos_grąžinimas[], ROW()-4,8)))</f>
        <v>197300.82578080261</v>
      </c>
      <c r="E15" s="32">
        <f ca="1">IF(ĮvestosVertės,IF(ROW()-ROW(Paskolos_grąžinimas[[#Headers],[palūkanos]])=1,-IPMT(PalūkanųNorma/12,1,PaskolosTrukmė-ROWS($C$4:C15)+1,Paskolos_grąžinimas[[#This Row],[pradinis
balansas]]),IFERROR(-IPMT(PalūkanųNorma/12,1,Paskolos_grąžinimas[[#This Row],['#
liko]],D16),0)),0)</f>
        <v>821.03862212027093</v>
      </c>
      <c r="F15" s="32">
        <f ca="1">IFERROR(IF(AND(ĮvestosVertės,Paskolos_grąžinimas[[#This Row],[įmokos 
data]]&lt;&gt;""),-PPMT(PalūkanųNorma/12,1,PaskolosTrukmė-ROWS($C$4:C15)+1,Paskolos_grąžinimas[[#This Row],[pradinis
balansas]]),""),0)</f>
        <v>251.55647193760035</v>
      </c>
      <c r="G15" s="32">
        <f ca="1">IF(Paskolos_grąžinimas[[#This Row],[įmokos 
data]]="",0,NuosavybėsMokesčioSuma)</f>
        <v>375</v>
      </c>
      <c r="H15" s="32">
        <f ca="1">IF(Paskolos_grąžinimas[[#This Row],[įmokos 
data]]="",0,Paskolos_grąžinimas[[#This Row],[palūkanos]]+Paskolos_grąžinimas[[#This Row],[pagrindinis]]+Paskolos_grąžinimas[[#This Row],[nuosavybės
mokestis]])</f>
        <v>1447.5950940578714</v>
      </c>
      <c r="I15" s="32">
        <f ca="1">IF(Paskolos_grąžinimas[[#This Row],[įmokos 
data]]="",0,Paskolos_grąžinimas[[#This Row],[pradinis
balansas]]-Paskolos_grąžinimas[[#This Row],[pagrindinis]])</f>
        <v>197049.26930886501</v>
      </c>
      <c r="J15" s="14">
        <f ca="1">IF(Paskolos_grąžinimas[[#This Row],[galutinis
balansas]]&gt;0,PaskutinėEilutė-ROW(),0)</f>
        <v>348</v>
      </c>
    </row>
    <row r="16" spans="1:10" ht="15" customHeight="1" x14ac:dyDescent="0.25">
      <c r="B16" s="12">
        <f>ROWS($B$4:B16)</f>
        <v>13</v>
      </c>
      <c r="C16" s="13">
        <f ca="1">IF(ĮvestosVertės,IF(Paskolos_grąžinimas[[#This Row],['#]]&lt;=PaskolosTrukmė,IF(ROW()-ROW(Paskolos_grąžinimas[[#Headers],['#]])=1,PaskolosPradžia,IF(I15&gt;0,EDATE(C15,1),"")),""),"")</f>
        <v>43607</v>
      </c>
      <c r="D16" s="32">
        <f ca="1">IF(ROW()-ROW(Paskolos_grąžinimas[[#Headers],[pradinis
balansas]])=1,PaskolosSuma,IF(Paskolos_grąžinimas[[#This Row],[įmokos 
data]]="",0,INDEX(Paskolos_grąžinimas[], ROW()-4,8)))</f>
        <v>197049.26930886501</v>
      </c>
      <c r="E16" s="32">
        <f ca="1">IF(ĮvestosVertės,IF(ROW()-ROW(Paskolos_grąžinimas[[#Headers],[palūkanos]])=1,-IPMT(PalūkanųNorma/12,1,PaskolosTrukmė-ROWS($C$4:C16)+1,Paskolos_grąžinimas[[#This Row],[pradinis
balansas]]),IFERROR(-IPMT(PalūkanųNorma/12,1,Paskolos_grąžinimas[[#This Row],['#
liko]],D17),0)),0)</f>
        <v>819.98610285400412</v>
      </c>
      <c r="F16" s="32">
        <f ca="1">IFERROR(IF(AND(ĮvestosVertės,Paskolos_grąžinimas[[#This Row],[įmokos 
data]]&lt;&gt;""),-PPMT(PalūkanųNorma/12,1,PaskolosTrukmė-ROWS($C$4:C16)+1,Paskolos_grąžinimas[[#This Row],[pradinis
balansas]]),""),0)</f>
        <v>252.60462390400698</v>
      </c>
      <c r="G16" s="32">
        <f ca="1">IF(Paskolos_grąžinimas[[#This Row],[įmokos 
data]]="",0,NuosavybėsMokesčioSuma)</f>
        <v>375</v>
      </c>
      <c r="H16" s="32">
        <f ca="1">IF(Paskolos_grąžinimas[[#This Row],[įmokos 
data]]="",0,Paskolos_grąžinimas[[#This Row],[palūkanos]]+Paskolos_grąžinimas[[#This Row],[pagrindinis]]+Paskolos_grąžinimas[[#This Row],[nuosavybės
mokestis]])</f>
        <v>1447.590726758011</v>
      </c>
      <c r="I16" s="32">
        <f ca="1">IF(Paskolos_grąžinimas[[#This Row],[įmokos 
data]]="",0,Paskolos_grąžinimas[[#This Row],[pradinis
balansas]]-Paskolos_grąžinimas[[#This Row],[pagrindinis]])</f>
        <v>196796.664684961</v>
      </c>
      <c r="J16" s="14">
        <f ca="1">IF(Paskolos_grąžinimas[[#This Row],[galutinis
balansas]]&gt;0,PaskutinėEilutė-ROW(),0)</f>
        <v>347</v>
      </c>
    </row>
    <row r="17" spans="2:10" ht="15" customHeight="1" x14ac:dyDescent="0.25">
      <c r="B17" s="12">
        <f>ROWS($B$4:B17)</f>
        <v>14</v>
      </c>
      <c r="C17" s="13">
        <f ca="1">IF(ĮvestosVertės,IF(Paskolos_grąžinimas[[#This Row],['#]]&lt;=PaskolosTrukmė,IF(ROW()-ROW(Paskolos_grąžinimas[[#Headers],['#]])=1,PaskolosPradžia,IF(I16&gt;0,EDATE(C16,1),"")),""),"")</f>
        <v>43638</v>
      </c>
      <c r="D17" s="32">
        <f ca="1">IF(ROW()-ROW(Paskolos_grąžinimas[[#Headers],[pradinis
balansas]])=1,PaskolosSuma,IF(Paskolos_grąžinimas[[#This Row],[įmokos 
data]]="",0,INDEX(Paskolos_grąžinimas[], ROW()-4,8)))</f>
        <v>196796.664684961</v>
      </c>
      <c r="E17" s="32">
        <f ca="1">IF(ĮvestosVertės,IF(ROW()-ROW(Paskolos_grąžinimas[[#Headers],[palūkanos]])=1,-IPMT(PalūkanųNorma/12,1,PaskolosTrukmė-ROWS($C$4:C17)+1,Paskolos_grąžinimas[[#This Row],[pradinis
balansas]]),IFERROR(-IPMT(PalūkanųNorma/12,1,Paskolos_grąžinimas[[#This Row],['#
liko]],D18),0)),0)</f>
        <v>818.92919809079467</v>
      </c>
      <c r="F17" s="32">
        <f ca="1">IFERROR(IF(AND(ĮvestosVertės,Paskolos_grąžinimas[[#This Row],[įmokos 
data]]&lt;&gt;""),-PPMT(PalūkanųNorma/12,1,PaskolosTrukmė-ROWS($C$4:C17)+1,Paskolos_grąžinimas[[#This Row],[pradinis
balansas]]),""),0)</f>
        <v>253.65714317027371</v>
      </c>
      <c r="G17" s="32">
        <f ca="1">IF(Paskolos_grąžinimas[[#This Row],[įmokos 
data]]="",0,NuosavybėsMokesčioSuma)</f>
        <v>375</v>
      </c>
      <c r="H17" s="32">
        <f ca="1">IF(Paskolos_grąžinimas[[#This Row],[įmokos 
data]]="",0,Paskolos_grąžinimas[[#This Row],[palūkanos]]+Paskolos_grąžinimas[[#This Row],[pagrindinis]]+Paskolos_grąžinimas[[#This Row],[nuosavybės
mokestis]])</f>
        <v>1447.5863412610684</v>
      </c>
      <c r="I17" s="32">
        <f ca="1">IF(Paskolos_grąžinimas[[#This Row],[įmokos 
data]]="",0,Paskolos_grąžinimas[[#This Row],[pradinis
balansas]]-Paskolos_grąžinimas[[#This Row],[pagrindinis]])</f>
        <v>196543.00754179072</v>
      </c>
      <c r="J17" s="14">
        <f ca="1">IF(Paskolos_grąžinimas[[#This Row],[galutinis
balansas]]&gt;0,PaskutinėEilutė-ROW(),0)</f>
        <v>346</v>
      </c>
    </row>
    <row r="18" spans="2:10" ht="15" customHeight="1" x14ac:dyDescent="0.25">
      <c r="B18" s="12">
        <f>ROWS($B$4:B18)</f>
        <v>15</v>
      </c>
      <c r="C18" s="13">
        <f ca="1">IF(ĮvestosVertės,IF(Paskolos_grąžinimas[[#This Row],['#]]&lt;=PaskolosTrukmė,IF(ROW()-ROW(Paskolos_grąžinimas[[#Headers],['#]])=1,PaskolosPradžia,IF(I17&gt;0,EDATE(C17,1),"")),""),"")</f>
        <v>43668</v>
      </c>
      <c r="D18" s="32">
        <f ca="1">IF(ROW()-ROW(Paskolos_grąžinimas[[#Headers],[pradinis
balansas]])=1,PaskolosSuma,IF(Paskolos_grąžinimas[[#This Row],[įmokos 
data]]="",0,INDEX(Paskolos_grąžinimas[], ROW()-4,8)))</f>
        <v>196543.00754179072</v>
      </c>
      <c r="E18" s="32">
        <f ca="1">IF(ĮvestosVertės,IF(ROW()-ROW(Paskolos_grąžinimas[[#Headers],[palūkanos]])=1,-IPMT(PalūkanųNorma/12,1,PaskolosTrukmė-ROWS($C$4:C18)+1,Paskolos_grąžinimas[[#This Row],[pradinis
balansas]]),IFERROR(-IPMT(PalūkanųNorma/12,1,Paskolos_grąžinimas[[#This Row],['#
liko]],D19),0)),0)</f>
        <v>817.86788955773841</v>
      </c>
      <c r="F18" s="32">
        <f ca="1">IFERROR(IF(AND(ĮvestosVertės,Paskolos_grąžinimas[[#This Row],[įmokos 
data]]&lt;&gt;""),-PPMT(PalūkanųNorma/12,1,PaskolosTrukmė-ROWS($C$4:C18)+1,Paskolos_grąžinimas[[#This Row],[pradinis
balansas]]),""),0)</f>
        <v>254.71404793348313</v>
      </c>
      <c r="G18" s="32">
        <f ca="1">IF(Paskolos_grąžinimas[[#This Row],[įmokos 
data]]="",0,NuosavybėsMokesčioSuma)</f>
        <v>375</v>
      </c>
      <c r="H18" s="32">
        <f ca="1">IF(Paskolos_grąžinimas[[#This Row],[įmokos 
data]]="",0,Paskolos_grąžinimas[[#This Row],[palūkanos]]+Paskolos_grąžinimas[[#This Row],[pagrindinis]]+Paskolos_grąžinimas[[#This Row],[nuosavybės
mokestis]])</f>
        <v>1447.5819374912217</v>
      </c>
      <c r="I18" s="32">
        <f ca="1">IF(Paskolos_grąžinimas[[#This Row],[įmokos 
data]]="",0,Paskolos_grąžinimas[[#This Row],[pradinis
balansas]]-Paskolos_grąžinimas[[#This Row],[pagrindinis]])</f>
        <v>196288.29349385723</v>
      </c>
      <c r="J18" s="14">
        <f ca="1">IF(Paskolos_grąžinimas[[#This Row],[galutinis
balansas]]&gt;0,PaskutinėEilutė-ROW(),0)</f>
        <v>345</v>
      </c>
    </row>
    <row r="19" spans="2:10" ht="15" customHeight="1" x14ac:dyDescent="0.25">
      <c r="B19" s="12">
        <f>ROWS($B$4:B19)</f>
        <v>16</v>
      </c>
      <c r="C19" s="13">
        <f ca="1">IF(ĮvestosVertės,IF(Paskolos_grąžinimas[[#This Row],['#]]&lt;=PaskolosTrukmė,IF(ROW()-ROW(Paskolos_grąžinimas[[#Headers],['#]])=1,PaskolosPradžia,IF(I18&gt;0,EDATE(C18,1),"")),""),"")</f>
        <v>43699</v>
      </c>
      <c r="D19" s="32">
        <f ca="1">IF(ROW()-ROW(Paskolos_grąžinimas[[#Headers],[pradinis
balansas]])=1,PaskolosSuma,IF(Paskolos_grąžinimas[[#This Row],[įmokos 
data]]="",0,INDEX(Paskolos_grąžinimas[], ROW()-4,8)))</f>
        <v>196288.29349385723</v>
      </c>
      <c r="E19" s="32">
        <f ca="1">IF(ĮvestosVertės,IF(ROW()-ROW(Paskolos_grąžinimas[[#Headers],[palūkanos]])=1,-IPMT(PalūkanųNorma/12,1,PaskolosTrukmė-ROWS($C$4:C19)+1,Paskolos_grąžinimas[[#This Row],[pradinis
balansas]]),IFERROR(-IPMT(PalūkanųNorma/12,1,Paskolos_grąžinimas[[#This Row],['#
liko]],D20),0)),0)</f>
        <v>816.80215890579461</v>
      </c>
      <c r="F19" s="32">
        <f ca="1">IFERROR(IF(AND(ĮvestosVertės,Paskolos_grąžinimas[[#This Row],[įmokos 
data]]&lt;&gt;""),-PPMT(PalūkanųNorma/12,1,PaskolosTrukmė-ROWS($C$4:C19)+1,Paskolos_grąžinimas[[#This Row],[pradinis
balansas]]),""),0)</f>
        <v>255.77535646653936</v>
      </c>
      <c r="G19" s="32">
        <f ca="1">IF(Paskolos_grąžinimas[[#This Row],[įmokos 
data]]="",0,NuosavybėsMokesčioSuma)</f>
        <v>375</v>
      </c>
      <c r="H19" s="32">
        <f ca="1">IF(Paskolos_grąžinimas[[#This Row],[įmokos 
data]]="",0,Paskolos_grąžinimas[[#This Row],[palūkanos]]+Paskolos_grąžinimas[[#This Row],[pagrindinis]]+Paskolos_grąžinimas[[#This Row],[nuosavybės
mokestis]])</f>
        <v>1447.5775153723339</v>
      </c>
      <c r="I19" s="32">
        <f ca="1">IF(Paskolos_grąžinimas[[#This Row],[įmokos 
data]]="",0,Paskolos_grąžinimas[[#This Row],[pradinis
balansas]]-Paskolos_grąžinimas[[#This Row],[pagrindinis]])</f>
        <v>196032.5181373907</v>
      </c>
      <c r="J19" s="14">
        <f ca="1">IF(Paskolos_grąžinimas[[#This Row],[galutinis
balansas]]&gt;0,PaskutinėEilutė-ROW(),0)</f>
        <v>344</v>
      </c>
    </row>
    <row r="20" spans="2:10" ht="15" customHeight="1" x14ac:dyDescent="0.25">
      <c r="B20" s="12">
        <f>ROWS($B$4:B20)</f>
        <v>17</v>
      </c>
      <c r="C20" s="13">
        <f ca="1">IF(ĮvestosVertės,IF(Paskolos_grąžinimas[[#This Row],['#]]&lt;=PaskolosTrukmė,IF(ROW()-ROW(Paskolos_grąžinimas[[#Headers],['#]])=1,PaskolosPradžia,IF(I19&gt;0,EDATE(C19,1),"")),""),"")</f>
        <v>43730</v>
      </c>
      <c r="D20" s="32">
        <f ca="1">IF(ROW()-ROW(Paskolos_grąžinimas[[#Headers],[pradinis
balansas]])=1,PaskolosSuma,IF(Paskolos_grąžinimas[[#This Row],[įmokos 
data]]="",0,INDEX(Paskolos_grąžinimas[], ROW()-4,8)))</f>
        <v>196032.5181373907</v>
      </c>
      <c r="E20" s="32">
        <f ca="1">IF(ĮvestosVertės,IF(ROW()-ROW(Paskolos_grąžinimas[[#Headers],[palūkanos]])=1,-IPMT(PalūkanųNorma/12,1,PaskolosTrukmė-ROWS($C$4:C20)+1,Paskolos_grąžinimas[[#This Row],[pradinis
balansas]]),IFERROR(-IPMT(PalūkanųNorma/12,1,Paskolos_grąžinimas[[#This Row],['#
liko]],D21),0)),0)</f>
        <v>815.73198770946749</v>
      </c>
      <c r="F20" s="32">
        <f ca="1">IFERROR(IF(AND(ĮvestosVertės,Paskolos_grąžinimas[[#This Row],[įmokos 
data]]&lt;&gt;""),-PPMT(PalūkanųNorma/12,1,PaskolosTrukmė-ROWS($C$4:C20)+1,Paskolos_grąžinimas[[#This Row],[pradinis
balansas]]),""),0)</f>
        <v>256.8410871184833</v>
      </c>
      <c r="G20" s="32">
        <f ca="1">IF(Paskolos_grąžinimas[[#This Row],[įmokos 
data]]="",0,NuosavybėsMokesčioSuma)</f>
        <v>375</v>
      </c>
      <c r="H20" s="32">
        <f ca="1">IF(Paskolos_grąžinimas[[#This Row],[įmokos 
data]]="",0,Paskolos_grąžinimas[[#This Row],[palūkanos]]+Paskolos_grąžinimas[[#This Row],[pagrindinis]]+Paskolos_grąžinimas[[#This Row],[nuosavybės
mokestis]])</f>
        <v>1447.5730748279507</v>
      </c>
      <c r="I20" s="32">
        <f ca="1">IF(Paskolos_grąžinimas[[#This Row],[įmokos 
data]]="",0,Paskolos_grąžinimas[[#This Row],[pradinis
balansas]]-Paskolos_grąžinimas[[#This Row],[pagrindinis]])</f>
        <v>195775.67705027221</v>
      </c>
      <c r="J20" s="14">
        <f ca="1">IF(Paskolos_grąžinimas[[#This Row],[galutinis
balansas]]&gt;0,PaskutinėEilutė-ROW(),0)</f>
        <v>343</v>
      </c>
    </row>
    <row r="21" spans="2:10" ht="15" customHeight="1" x14ac:dyDescent="0.25">
      <c r="B21" s="12">
        <f>ROWS($B$4:B21)</f>
        <v>18</v>
      </c>
      <c r="C21" s="13">
        <f ca="1">IF(ĮvestosVertės,IF(Paskolos_grąžinimas[[#This Row],['#]]&lt;=PaskolosTrukmė,IF(ROW()-ROW(Paskolos_grąžinimas[[#Headers],['#]])=1,PaskolosPradžia,IF(I20&gt;0,EDATE(C20,1),"")),""),"")</f>
        <v>43760</v>
      </c>
      <c r="D21" s="32">
        <f ca="1">IF(ROW()-ROW(Paskolos_grąžinimas[[#Headers],[pradinis
balansas]])=1,PaskolosSuma,IF(Paskolos_grąžinimas[[#This Row],[įmokos 
data]]="",0,INDEX(Paskolos_grąžinimas[], ROW()-4,8)))</f>
        <v>195775.67705027221</v>
      </c>
      <c r="E21" s="32">
        <f ca="1">IF(ĮvestosVertės,IF(ROW()-ROW(Paskolos_grąžinimas[[#Headers],[palūkanos]])=1,-IPMT(PalūkanųNorma/12,1,PaskolosTrukmė-ROWS($C$4:C21)+1,Paskolos_grąžinimas[[#This Row],[pradinis
balansas]]),IFERROR(-IPMT(PalūkanųNorma/12,1,Paskolos_grąžinimas[[#This Row],['#
liko]],D22),0)),0)</f>
        <v>814.65735746648909</v>
      </c>
      <c r="F21" s="32">
        <f ca="1">IFERROR(IF(AND(ĮvestosVertės,Paskolos_grąžinimas[[#This Row],[įmokos 
data]]&lt;&gt;""),-PPMT(PalūkanųNorma/12,1,PaskolosTrukmė-ROWS($C$4:C21)+1,Paskolos_grąžinimas[[#This Row],[pradinis
balansas]]),""),0)</f>
        <v>257.91125831481031</v>
      </c>
      <c r="G21" s="32">
        <f ca="1">IF(Paskolos_grąžinimas[[#This Row],[įmokos 
data]]="",0,NuosavybėsMokesčioSuma)</f>
        <v>375</v>
      </c>
      <c r="H21" s="32">
        <f ca="1">IF(Paskolos_grąžinimas[[#This Row],[įmokos 
data]]="",0,Paskolos_grąžinimas[[#This Row],[palūkanos]]+Paskolos_grąžinimas[[#This Row],[pagrindinis]]+Paskolos_grąžinimas[[#This Row],[nuosavybės
mokestis]])</f>
        <v>1447.5686157812993</v>
      </c>
      <c r="I21" s="32">
        <f ca="1">IF(Paskolos_grąžinimas[[#This Row],[įmokos 
data]]="",0,Paskolos_grąžinimas[[#This Row],[pradinis
balansas]]-Paskolos_grąžinimas[[#This Row],[pagrindinis]])</f>
        <v>195517.76579195738</v>
      </c>
      <c r="J21" s="14">
        <f ca="1">IF(Paskolos_grąžinimas[[#This Row],[galutinis
balansas]]&gt;0,PaskutinėEilutė-ROW(),0)</f>
        <v>342</v>
      </c>
    </row>
    <row r="22" spans="2:10" ht="15" customHeight="1" x14ac:dyDescent="0.25">
      <c r="B22" s="12">
        <f>ROWS($B$4:B22)</f>
        <v>19</v>
      </c>
      <c r="C22" s="13">
        <f ca="1">IF(ĮvestosVertės,IF(Paskolos_grąžinimas[[#This Row],['#]]&lt;=PaskolosTrukmė,IF(ROW()-ROW(Paskolos_grąžinimas[[#Headers],['#]])=1,PaskolosPradžia,IF(I21&gt;0,EDATE(C21,1),"")),""),"")</f>
        <v>43791</v>
      </c>
      <c r="D22" s="32">
        <f ca="1">IF(ROW()-ROW(Paskolos_grąžinimas[[#Headers],[pradinis
balansas]])=1,PaskolosSuma,IF(Paskolos_grąžinimas[[#This Row],[įmokos 
data]]="",0,INDEX(Paskolos_grąžinimas[], ROW()-4,8)))</f>
        <v>195517.76579195738</v>
      </c>
      <c r="E22" s="32">
        <f ca="1">IF(ĮvestosVertės,IF(ROW()-ROW(Paskolos_grąžinimas[[#Headers],[palūkanos]])=1,-IPMT(PalūkanųNorma/12,1,PaskolosTrukmė-ROWS($C$4:C22)+1,Paskolos_grąžinimas[[#This Row],[pradinis
balansas]]),IFERROR(-IPMT(PalūkanųNorma/12,1,Paskolos_grąžinimas[[#This Row],['#
liko]],D23),0)),0)</f>
        <v>813.57824959749826</v>
      </c>
      <c r="F22" s="32">
        <f ca="1">IFERROR(IF(AND(ĮvestosVertės,Paskolos_grąžinimas[[#This Row],[įmokos 
data]]&lt;&gt;""),-PPMT(PalūkanųNorma/12,1,PaskolosTrukmė-ROWS($C$4:C22)+1,Paskolos_grąžinimas[[#This Row],[pradinis
balansas]]),""),0)</f>
        <v>258.98588855778866</v>
      </c>
      <c r="G22" s="32">
        <f ca="1">IF(Paskolos_grąžinimas[[#This Row],[įmokos 
data]]="",0,NuosavybėsMokesčioSuma)</f>
        <v>375</v>
      </c>
      <c r="H22" s="32">
        <f ca="1">IF(Paskolos_grąžinimas[[#This Row],[įmokos 
data]]="",0,Paskolos_grąžinimas[[#This Row],[palūkanos]]+Paskolos_grąžinimas[[#This Row],[pagrindinis]]+Paskolos_grąžinimas[[#This Row],[nuosavybės
mokestis]])</f>
        <v>1447.5641381552869</v>
      </c>
      <c r="I22" s="32">
        <f ca="1">IF(Paskolos_grąžinimas[[#This Row],[įmokos 
data]]="",0,Paskolos_grąžinimas[[#This Row],[pradinis
balansas]]-Paskolos_grąžinimas[[#This Row],[pagrindinis]])</f>
        <v>195258.77990339958</v>
      </c>
      <c r="J22" s="14">
        <f ca="1">IF(Paskolos_grąžinimas[[#This Row],[galutinis
balansas]]&gt;0,PaskutinėEilutė-ROW(),0)</f>
        <v>341</v>
      </c>
    </row>
    <row r="23" spans="2:10" ht="15" customHeight="1" x14ac:dyDescent="0.25">
      <c r="B23" s="12">
        <f>ROWS($B$4:B23)</f>
        <v>20</v>
      </c>
      <c r="C23" s="13">
        <f ca="1">IF(ĮvestosVertės,IF(Paskolos_grąžinimas[[#This Row],['#]]&lt;=PaskolosTrukmė,IF(ROW()-ROW(Paskolos_grąžinimas[[#Headers],['#]])=1,PaskolosPradžia,IF(I22&gt;0,EDATE(C22,1),"")),""),"")</f>
        <v>43821</v>
      </c>
      <c r="D23" s="32">
        <f ca="1">IF(ROW()-ROW(Paskolos_grąžinimas[[#Headers],[pradinis
balansas]])=1,PaskolosSuma,IF(Paskolos_grąžinimas[[#This Row],[įmokos 
data]]="",0,INDEX(Paskolos_grąžinimas[], ROW()-4,8)))</f>
        <v>195258.77990339958</v>
      </c>
      <c r="E23" s="32">
        <f ca="1">IF(ĮvestosVertės,IF(ROW()-ROW(Paskolos_grąžinimas[[#Headers],[palūkanos]])=1,-IPMT(PalūkanųNorma/12,1,PaskolosTrukmė-ROWS($C$4:C23)+1,Paskolos_grąžinimas[[#This Row],[pradinis
balansas]]),IFERROR(-IPMT(PalūkanųNorma/12,1,Paskolos_grąžinimas[[#This Row],['#
liko]],D24),0)),0)</f>
        <v>812.49464544572004</v>
      </c>
      <c r="F23" s="32">
        <f ca="1">IFERROR(IF(AND(ĮvestosVertės,Paskolos_grąžinimas[[#This Row],[įmokos 
data]]&lt;&gt;""),-PPMT(PalūkanųNorma/12,1,PaskolosTrukmė-ROWS($C$4:C23)+1,Paskolos_grąžinimas[[#This Row],[pradinis
balansas]]),""),0)</f>
        <v>260.06499642677937</v>
      </c>
      <c r="G23" s="32">
        <f ca="1">IF(Paskolos_grąžinimas[[#This Row],[įmokos 
data]]="",0,NuosavybėsMokesčioSuma)</f>
        <v>375</v>
      </c>
      <c r="H23" s="32">
        <f ca="1">IF(Paskolos_grąžinimas[[#This Row],[įmokos 
data]]="",0,Paskolos_grąžinimas[[#This Row],[palūkanos]]+Paskolos_grąžinimas[[#This Row],[pagrindinis]]+Paskolos_grąžinimas[[#This Row],[nuosavybės
mokestis]])</f>
        <v>1447.5596418724995</v>
      </c>
      <c r="I23" s="32">
        <f ca="1">IF(Paskolos_grąžinimas[[#This Row],[įmokos 
data]]="",0,Paskolos_grąžinimas[[#This Row],[pradinis
balansas]]-Paskolos_grąžinimas[[#This Row],[pagrindinis]])</f>
        <v>194998.7149069728</v>
      </c>
      <c r="J23" s="14">
        <f ca="1">IF(Paskolos_grąžinimas[[#This Row],[galutinis
balansas]]&gt;0,PaskutinėEilutė-ROW(),0)</f>
        <v>340</v>
      </c>
    </row>
    <row r="24" spans="2:10" ht="15" customHeight="1" x14ac:dyDescent="0.25">
      <c r="B24" s="12">
        <f>ROWS($B$4:B24)</f>
        <v>21</v>
      </c>
      <c r="C24" s="13">
        <f ca="1">IF(ĮvestosVertės,IF(Paskolos_grąžinimas[[#This Row],['#]]&lt;=PaskolosTrukmė,IF(ROW()-ROW(Paskolos_grąžinimas[[#Headers],['#]])=1,PaskolosPradžia,IF(I23&gt;0,EDATE(C23,1),"")),""),"")</f>
        <v>43852</v>
      </c>
      <c r="D24" s="32">
        <f ca="1">IF(ROW()-ROW(Paskolos_grąžinimas[[#Headers],[pradinis
balansas]])=1,PaskolosSuma,IF(Paskolos_grąžinimas[[#This Row],[įmokos 
data]]="",0,INDEX(Paskolos_grąžinimas[], ROW()-4,8)))</f>
        <v>194998.7149069728</v>
      </c>
      <c r="E24" s="32">
        <f ca="1">IF(ĮvestosVertės,IF(ROW()-ROW(Paskolos_grąžinimas[[#Headers],[palūkanos]])=1,-IPMT(PalūkanųNorma/12,1,PaskolosTrukmė-ROWS($C$4:C24)+1,Paskolos_grąžinimas[[#This Row],[pradinis
balansas]]),IFERROR(-IPMT(PalūkanųNorma/12,1,Paskolos_grąžinimas[[#This Row],['#
liko]],D25),0)),0)</f>
        <v>811.40652627664258</v>
      </c>
      <c r="F24" s="32">
        <f ca="1">IFERROR(IF(AND(ĮvestosVertės,Paskolos_grąžinimas[[#This Row],[įmokos 
data]]&lt;&gt;""),-PPMT(PalūkanųNorma/12,1,PaskolosTrukmė-ROWS($C$4:C24)+1,Paskolos_grąžinimas[[#This Row],[pradinis
balansas]]),""),0)</f>
        <v>261.14860057855765</v>
      </c>
      <c r="G24" s="32">
        <f ca="1">IF(Paskolos_grąžinimas[[#This Row],[įmokos 
data]]="",0,NuosavybėsMokesčioSuma)</f>
        <v>375</v>
      </c>
      <c r="H24" s="32">
        <f ca="1">IF(Paskolos_grąžinimas[[#This Row],[įmokos 
data]]="",0,Paskolos_grąžinimas[[#This Row],[palūkanos]]+Paskolos_grąžinimas[[#This Row],[pagrindinis]]+Paskolos_grąžinimas[[#This Row],[nuosavybės
mokestis]])</f>
        <v>1447.5551268552003</v>
      </c>
      <c r="I24" s="32">
        <f ca="1">IF(Paskolos_grąžinimas[[#This Row],[įmokos 
data]]="",0,Paskolos_grąžinimas[[#This Row],[pradinis
balansas]]-Paskolos_grąžinimas[[#This Row],[pagrindinis]])</f>
        <v>194737.56630639423</v>
      </c>
      <c r="J24" s="14">
        <f ca="1">IF(Paskolos_grąžinimas[[#This Row],[galutinis
balansas]]&gt;0,PaskutinėEilutė-ROW(),0)</f>
        <v>339</v>
      </c>
    </row>
    <row r="25" spans="2:10" ht="15" customHeight="1" x14ac:dyDescent="0.25">
      <c r="B25" s="12">
        <f>ROWS($B$4:B25)</f>
        <v>22</v>
      </c>
      <c r="C25" s="13">
        <f ca="1">IF(ĮvestosVertės,IF(Paskolos_grąžinimas[[#This Row],['#]]&lt;=PaskolosTrukmė,IF(ROW()-ROW(Paskolos_grąžinimas[[#Headers],['#]])=1,PaskolosPradžia,IF(I24&gt;0,EDATE(C24,1),"")),""),"")</f>
        <v>43883</v>
      </c>
      <c r="D25" s="32">
        <f ca="1">IF(ROW()-ROW(Paskolos_grąžinimas[[#Headers],[pradinis
balansas]])=1,PaskolosSuma,IF(Paskolos_grąžinimas[[#This Row],[įmokos 
data]]="",0,INDEX(Paskolos_grąžinimas[], ROW()-4,8)))</f>
        <v>194737.56630639423</v>
      </c>
      <c r="E25" s="32">
        <f ca="1">IF(ĮvestosVertės,IF(ROW()-ROW(Paskolos_grąžinimas[[#Headers],[palūkanos]])=1,-IPMT(PalūkanųNorma/12,1,PaskolosTrukmė-ROWS($C$4:C25)+1,Paskolos_grąžinimas[[#This Row],[pradinis
balansas]]),IFERROR(-IPMT(PalūkanųNorma/12,1,Paskolos_grąžinimas[[#This Row],['#
liko]],D26),0)),0)</f>
        <v>810.31387327769414</v>
      </c>
      <c r="F25" s="32">
        <f ca="1">IFERROR(IF(AND(ĮvestosVertės,Paskolos_grąžinimas[[#This Row],[įmokos 
data]]&lt;&gt;""),-PPMT(PalūkanųNorma/12,1,PaskolosTrukmė-ROWS($C$4:C25)+1,Paskolos_grąžinimas[[#This Row],[pradinis
balansas]]),""),0)</f>
        <v>262.23671974763494</v>
      </c>
      <c r="G25" s="32">
        <f ca="1">IF(Paskolos_grąžinimas[[#This Row],[įmokos 
data]]="",0,NuosavybėsMokesčioSuma)</f>
        <v>375</v>
      </c>
      <c r="H25" s="32">
        <f ca="1">IF(Paskolos_grąžinimas[[#This Row],[įmokos 
data]]="",0,Paskolos_grąžinimas[[#This Row],[palūkanos]]+Paskolos_grąžinimas[[#This Row],[pagrindinis]]+Paskolos_grąžinimas[[#This Row],[nuosavybės
mokestis]])</f>
        <v>1447.5505930253291</v>
      </c>
      <c r="I25" s="32">
        <f ca="1">IF(Paskolos_grąžinimas[[#This Row],[įmokos 
data]]="",0,Paskolos_grąžinimas[[#This Row],[pradinis
balansas]]-Paskolos_grąžinimas[[#This Row],[pagrindinis]])</f>
        <v>194475.32958664661</v>
      </c>
      <c r="J25" s="14">
        <f ca="1">IF(Paskolos_grąžinimas[[#This Row],[galutinis
balansas]]&gt;0,PaskutinėEilutė-ROW(),0)</f>
        <v>338</v>
      </c>
    </row>
    <row r="26" spans="2:10" ht="15" customHeight="1" x14ac:dyDescent="0.25">
      <c r="B26" s="12">
        <f>ROWS($B$4:B26)</f>
        <v>23</v>
      </c>
      <c r="C26" s="13">
        <f ca="1">IF(ĮvestosVertės,IF(Paskolos_grąžinimas[[#This Row],['#]]&lt;=PaskolosTrukmė,IF(ROW()-ROW(Paskolos_grąžinimas[[#Headers],['#]])=1,PaskolosPradžia,IF(I25&gt;0,EDATE(C25,1),"")),""),"")</f>
        <v>43912</v>
      </c>
      <c r="D26" s="32">
        <f ca="1">IF(ROW()-ROW(Paskolos_grąžinimas[[#Headers],[pradinis
balansas]])=1,PaskolosSuma,IF(Paskolos_grąžinimas[[#This Row],[įmokos 
data]]="",0,INDEX(Paskolos_grąžinimas[], ROW()-4,8)))</f>
        <v>194475.32958664661</v>
      </c>
      <c r="E26" s="32">
        <f ca="1">IF(ĮvestosVertės,IF(ROW()-ROW(Paskolos_grąžinimas[[#Headers],[palūkanos]])=1,-IPMT(PalūkanųNorma/12,1,PaskolosTrukmė-ROWS($C$4:C26)+1,Paskolos_grąžinimas[[#This Row],[pradinis
balansas]]),IFERROR(-IPMT(PalūkanųNorma/12,1,Paskolos_grąžinimas[[#This Row],['#
liko]],D27),0)),0)</f>
        <v>809.21666755791682</v>
      </c>
      <c r="F26" s="32">
        <f ca="1">IFERROR(IF(AND(ĮvestosVertės,Paskolos_grąžinimas[[#This Row],[įmokos 
data]]&lt;&gt;""),-PPMT(PalūkanųNorma/12,1,PaskolosTrukmė-ROWS($C$4:C26)+1,Paskolos_grąžinimas[[#This Row],[pradinis
balansas]]),""),0)</f>
        <v>263.32937274658343</v>
      </c>
      <c r="G26" s="32">
        <f ca="1">IF(Paskolos_grąžinimas[[#This Row],[įmokos 
data]]="",0,NuosavybėsMokesčioSuma)</f>
        <v>375</v>
      </c>
      <c r="H26" s="32">
        <f ca="1">IF(Paskolos_grąžinimas[[#This Row],[įmokos 
data]]="",0,Paskolos_grąžinimas[[#This Row],[palūkanos]]+Paskolos_grąžinimas[[#This Row],[pagrindinis]]+Paskolos_grąžinimas[[#This Row],[nuosavybės
mokestis]])</f>
        <v>1447.5460403045004</v>
      </c>
      <c r="I26" s="32">
        <f ca="1">IF(Paskolos_grąžinimas[[#This Row],[įmokos 
data]]="",0,Paskolos_grąžinimas[[#This Row],[pradinis
balansas]]-Paskolos_grąžinimas[[#This Row],[pagrindinis]])</f>
        <v>194212.00021390003</v>
      </c>
      <c r="J26" s="14">
        <f ca="1">IF(Paskolos_grąžinimas[[#This Row],[galutinis
balansas]]&gt;0,PaskutinėEilutė-ROW(),0)</f>
        <v>337</v>
      </c>
    </row>
    <row r="27" spans="2:10" ht="15" customHeight="1" x14ac:dyDescent="0.25">
      <c r="B27" s="12">
        <f>ROWS($B$4:B27)</f>
        <v>24</v>
      </c>
      <c r="C27" s="13">
        <f ca="1">IF(ĮvestosVertės,IF(Paskolos_grąžinimas[[#This Row],['#]]&lt;=PaskolosTrukmė,IF(ROW()-ROW(Paskolos_grąžinimas[[#Headers],['#]])=1,PaskolosPradžia,IF(I26&gt;0,EDATE(C26,1),"")),""),"")</f>
        <v>43943</v>
      </c>
      <c r="D27" s="32">
        <f ca="1">IF(ROW()-ROW(Paskolos_grąžinimas[[#Headers],[pradinis
balansas]])=1,PaskolosSuma,IF(Paskolos_grąžinimas[[#This Row],[įmokos 
data]]="",0,INDEX(Paskolos_grąžinimas[], ROW()-4,8)))</f>
        <v>194212.00021390003</v>
      </c>
      <c r="E27" s="32">
        <f ca="1">IF(ĮvestosVertės,IF(ROW()-ROW(Paskolos_grąžinimas[[#Headers],[palūkanos]])=1,-IPMT(PalūkanųNorma/12,1,PaskolosTrukmė-ROWS($C$4:C27)+1,Paskolos_grąžinimas[[#This Row],[pradinis
balansas]]),IFERROR(-IPMT(PalūkanųNorma/12,1,Paskolos_grąžinimas[[#This Row],['#
liko]],D28),0)),0)</f>
        <v>808.11489014764027</v>
      </c>
      <c r="F27" s="32">
        <f ca="1">IFERROR(IF(AND(ĮvestosVertės,Paskolos_grąžinimas[[#This Row],[įmokos 
data]]&lt;&gt;""),-PPMT(PalūkanųNorma/12,1,PaskolosTrukmė-ROWS($C$4:C27)+1,Paskolos_grąžinimas[[#This Row],[pradinis
balansas]]),""),0)</f>
        <v>264.42657846636087</v>
      </c>
      <c r="G27" s="32">
        <f ca="1">IF(Paskolos_grąžinimas[[#This Row],[įmokos 
data]]="",0,NuosavybėsMokesčioSuma)</f>
        <v>375</v>
      </c>
      <c r="H27" s="32">
        <f ca="1">IF(Paskolos_grąžinimas[[#This Row],[įmokos 
data]]="",0,Paskolos_grąžinimas[[#This Row],[palūkanos]]+Paskolos_grąžinimas[[#This Row],[pagrindinis]]+Paskolos_grąžinimas[[#This Row],[nuosavybės
mokestis]])</f>
        <v>1447.5414686140011</v>
      </c>
      <c r="I27" s="32">
        <f ca="1">IF(Paskolos_grąžinimas[[#This Row],[įmokos 
data]]="",0,Paskolos_grąžinimas[[#This Row],[pradinis
balansas]]-Paskolos_grąžinimas[[#This Row],[pagrindinis]])</f>
        <v>193947.57363543365</v>
      </c>
      <c r="J27" s="14">
        <f ca="1">IF(Paskolos_grąžinimas[[#This Row],[galutinis
balansas]]&gt;0,PaskutinėEilutė-ROW(),0)</f>
        <v>336</v>
      </c>
    </row>
    <row r="28" spans="2:10" ht="15" customHeight="1" x14ac:dyDescent="0.25">
      <c r="B28" s="12">
        <f>ROWS($B$4:B28)</f>
        <v>25</v>
      </c>
      <c r="C28" s="13">
        <f ca="1">IF(ĮvestosVertės,IF(Paskolos_grąžinimas[[#This Row],['#]]&lt;=PaskolosTrukmė,IF(ROW()-ROW(Paskolos_grąžinimas[[#Headers],['#]])=1,PaskolosPradžia,IF(I27&gt;0,EDATE(C27,1),"")),""),"")</f>
        <v>43973</v>
      </c>
      <c r="D28" s="32">
        <f ca="1">IF(ROW()-ROW(Paskolos_grąžinimas[[#Headers],[pradinis
balansas]])=1,PaskolosSuma,IF(Paskolos_grąžinimas[[#This Row],[įmokos 
data]]="",0,INDEX(Paskolos_grąžinimas[], ROW()-4,8)))</f>
        <v>193947.57363543365</v>
      </c>
      <c r="E28" s="32">
        <f ca="1">IF(ĮvestosVertės,IF(ROW()-ROW(Paskolos_grąžinimas[[#Headers],[palūkanos]])=1,-IPMT(PalūkanųNorma/12,1,PaskolosTrukmė-ROWS($C$4:C28)+1,Paskolos_grąžinimas[[#This Row],[pradinis
balansas]]),IFERROR(-IPMT(PalūkanųNorma/12,1,Paskolos_grąžinimas[[#This Row],['#
liko]],D29),0)),0)</f>
        <v>807.00852199815427</v>
      </c>
      <c r="F28" s="32">
        <f ca="1">IFERROR(IF(AND(ĮvestosVertės,Paskolos_grąžinimas[[#This Row],[įmokos 
data]]&lt;&gt;""),-PPMT(PalūkanųNorma/12,1,PaskolosTrukmė-ROWS($C$4:C28)+1,Paskolos_grąžinimas[[#This Row],[pradinis
balansas]]),""),0)</f>
        <v>265.52835587663742</v>
      </c>
      <c r="G28" s="32">
        <f ca="1">IF(Paskolos_grąžinimas[[#This Row],[įmokos 
data]]="",0,NuosavybėsMokesčioSuma)</f>
        <v>375</v>
      </c>
      <c r="H28" s="32">
        <f ca="1">IF(Paskolos_grąžinimas[[#This Row],[įmokos 
data]]="",0,Paskolos_grąžinimas[[#This Row],[palūkanos]]+Paskolos_grąžinimas[[#This Row],[pagrindinis]]+Paskolos_grąžinimas[[#This Row],[nuosavybės
mokestis]])</f>
        <v>1447.5368778747916</v>
      </c>
      <c r="I28" s="32">
        <f ca="1">IF(Paskolos_grąžinimas[[#This Row],[įmokos 
data]]="",0,Paskolos_grąžinimas[[#This Row],[pradinis
balansas]]-Paskolos_grąžinimas[[#This Row],[pagrindinis]])</f>
        <v>193682.04527955703</v>
      </c>
      <c r="J28" s="14">
        <f ca="1">IF(Paskolos_grąžinimas[[#This Row],[galutinis
balansas]]&gt;0,PaskutinėEilutė-ROW(),0)</f>
        <v>335</v>
      </c>
    </row>
    <row r="29" spans="2:10" ht="15" customHeight="1" x14ac:dyDescent="0.25">
      <c r="B29" s="12">
        <f>ROWS($B$4:B29)</f>
        <v>26</v>
      </c>
      <c r="C29" s="13">
        <f ca="1">IF(ĮvestosVertės,IF(Paskolos_grąžinimas[[#This Row],['#]]&lt;=PaskolosTrukmė,IF(ROW()-ROW(Paskolos_grąžinimas[[#Headers],['#]])=1,PaskolosPradžia,IF(I28&gt;0,EDATE(C28,1),"")),""),"")</f>
        <v>44004</v>
      </c>
      <c r="D29" s="32">
        <f ca="1">IF(ROW()-ROW(Paskolos_grąžinimas[[#Headers],[pradinis
balansas]])=1,PaskolosSuma,IF(Paskolos_grąžinimas[[#This Row],[įmokos 
data]]="",0,INDEX(Paskolos_grąžinimas[], ROW()-4,8)))</f>
        <v>193682.04527955703</v>
      </c>
      <c r="E29" s="32">
        <f ca="1">IF(ĮvestosVertės,IF(ROW()-ROW(Paskolos_grąžinimas[[#Headers],[palūkanos]])=1,-IPMT(PalūkanųNorma/12,1,PaskolosTrukmė-ROWS($C$4:C29)+1,Paskolos_grąžinimas[[#This Row],[pradinis
balansas]]),IFERROR(-IPMT(PalūkanųNorma/12,1,Paskolos_grąžinimas[[#This Row],['#
liko]],D30),0)),0)</f>
        <v>805.89754398137882</v>
      </c>
      <c r="F29" s="32">
        <f ca="1">IFERROR(IF(AND(ĮvestosVertės,Paskolos_grąžinimas[[#This Row],[įmokos 
data]]&lt;&gt;""),-PPMT(PalūkanųNorma/12,1,PaskolosTrukmė-ROWS($C$4:C29)+1,Paskolos_grąžinimas[[#This Row],[pradinis
balansas]]),""),0)</f>
        <v>266.63472402612337</v>
      </c>
      <c r="G29" s="32">
        <f ca="1">IF(Paskolos_grąžinimas[[#This Row],[įmokos 
data]]="",0,NuosavybėsMokesčioSuma)</f>
        <v>375</v>
      </c>
      <c r="H29" s="32">
        <f ca="1">IF(Paskolos_grąžinimas[[#This Row],[įmokos 
data]]="",0,Paskolos_grąžinimas[[#This Row],[palūkanos]]+Paskolos_grąžinimas[[#This Row],[pagrindinis]]+Paskolos_grąžinimas[[#This Row],[nuosavybės
mokestis]])</f>
        <v>1447.5322680075021</v>
      </c>
      <c r="I29" s="32">
        <f ca="1">IF(Paskolos_grąžinimas[[#This Row],[įmokos 
data]]="",0,Paskolos_grąžinimas[[#This Row],[pradinis
balansas]]-Paskolos_grąžinimas[[#This Row],[pagrindinis]])</f>
        <v>193415.41055553092</v>
      </c>
      <c r="J29" s="14">
        <f ca="1">IF(Paskolos_grąžinimas[[#This Row],[galutinis
balansas]]&gt;0,PaskutinėEilutė-ROW(),0)</f>
        <v>334</v>
      </c>
    </row>
    <row r="30" spans="2:10" ht="15" customHeight="1" x14ac:dyDescent="0.25">
      <c r="B30" s="12">
        <f>ROWS($B$4:B30)</f>
        <v>27</v>
      </c>
      <c r="C30" s="13">
        <f ca="1">IF(ĮvestosVertės,IF(Paskolos_grąžinimas[[#This Row],['#]]&lt;=PaskolosTrukmė,IF(ROW()-ROW(Paskolos_grąžinimas[[#Headers],['#]])=1,PaskolosPradžia,IF(I29&gt;0,EDATE(C29,1),"")),""),"")</f>
        <v>44034</v>
      </c>
      <c r="D30" s="32">
        <f ca="1">IF(ROW()-ROW(Paskolos_grąžinimas[[#Headers],[pradinis
balansas]])=1,PaskolosSuma,IF(Paskolos_grąžinimas[[#This Row],[įmokos 
data]]="",0,INDEX(Paskolos_grąžinimas[], ROW()-4,8)))</f>
        <v>193415.41055553092</v>
      </c>
      <c r="E30" s="32">
        <f ca="1">IF(ĮvestosVertės,IF(ROW()-ROW(Paskolos_grąžinimas[[#Headers],[palūkanos]])=1,-IPMT(PalūkanųNorma/12,1,PaskolosTrukmė-ROWS($C$4:C30)+1,Paskolos_grąžinimas[[#This Row],[pradinis
balansas]]),IFERROR(-IPMT(PalūkanųNorma/12,1,Paskolos_grąžinimas[[#This Row],['#
liko]],D31),0)),0)</f>
        <v>804.78193688953343</v>
      </c>
      <c r="F30" s="32">
        <f ca="1">IFERROR(IF(AND(ĮvestosVertės,Paskolos_grąžinimas[[#This Row],[įmokos 
data]]&lt;&gt;""),-PPMT(PalūkanųNorma/12,1,PaskolosTrukmė-ROWS($C$4:C30)+1,Paskolos_grąžinimas[[#This Row],[pradinis
balansas]]),""),0)</f>
        <v>267.74570204289893</v>
      </c>
      <c r="G30" s="32">
        <f ca="1">IF(Paskolos_grąžinimas[[#This Row],[įmokos 
data]]="",0,NuosavybėsMokesčioSuma)</f>
        <v>375</v>
      </c>
      <c r="H30" s="32">
        <f ca="1">IF(Paskolos_grąžinimas[[#This Row],[įmokos 
data]]="",0,Paskolos_grąžinimas[[#This Row],[palūkanos]]+Paskolos_grąžinimas[[#This Row],[pagrindinis]]+Paskolos_grąžinimas[[#This Row],[nuosavybės
mokestis]])</f>
        <v>1447.5276389324324</v>
      </c>
      <c r="I30" s="32">
        <f ca="1">IF(Paskolos_grąžinimas[[#This Row],[įmokos 
data]]="",0,Paskolos_grąžinimas[[#This Row],[pradinis
balansas]]-Paskolos_grąžinimas[[#This Row],[pagrindinis]])</f>
        <v>193147.66485348804</v>
      </c>
      <c r="J30" s="14">
        <f ca="1">IF(Paskolos_grąžinimas[[#This Row],[galutinis
balansas]]&gt;0,PaskutinėEilutė-ROW(),0)</f>
        <v>333</v>
      </c>
    </row>
    <row r="31" spans="2:10" ht="15" customHeight="1" x14ac:dyDescent="0.25">
      <c r="B31" s="12">
        <f>ROWS($B$4:B31)</f>
        <v>28</v>
      </c>
      <c r="C31" s="13">
        <f ca="1">IF(ĮvestosVertės,IF(Paskolos_grąžinimas[[#This Row],['#]]&lt;=PaskolosTrukmė,IF(ROW()-ROW(Paskolos_grąžinimas[[#Headers],['#]])=1,PaskolosPradžia,IF(I30&gt;0,EDATE(C30,1),"")),""),"")</f>
        <v>44065</v>
      </c>
      <c r="D31" s="32">
        <f ca="1">IF(ROW()-ROW(Paskolos_grąžinimas[[#Headers],[pradinis
balansas]])=1,PaskolosSuma,IF(Paskolos_grąžinimas[[#This Row],[įmokos 
data]]="",0,INDEX(Paskolos_grąžinimas[], ROW()-4,8)))</f>
        <v>193147.66485348804</v>
      </c>
      <c r="E31" s="32">
        <f ca="1">IF(ĮvestosVertės,IF(ROW()-ROW(Paskolos_grąžinimas[[#Headers],[palūkanos]])=1,-IPMT(PalūkanųNorma/12,1,PaskolosTrukmė-ROWS($C$4:C31)+1,Paskolos_grąžinimas[[#This Row],[pradinis
balansas]]),IFERROR(-IPMT(PalūkanųNorma/12,1,Paskolos_grąžinimas[[#This Row],['#
liko]],D32),0)),0)</f>
        <v>803.66168143480536</v>
      </c>
      <c r="F31" s="32">
        <f ca="1">IFERROR(IF(AND(ĮvestosVertės,Paskolos_grąžinimas[[#This Row],[įmokos 
data]]&lt;&gt;""),-PPMT(PalūkanųNorma/12,1,PaskolosTrukmė-ROWS($C$4:C31)+1,Paskolos_grąžinimas[[#This Row],[pradinis
balansas]]),""),0)</f>
        <v>268.86130913474426</v>
      </c>
      <c r="G31" s="32">
        <f ca="1">IF(Paskolos_grąžinimas[[#This Row],[įmokos 
data]]="",0,NuosavybėsMokesčioSuma)</f>
        <v>375</v>
      </c>
      <c r="H31" s="32">
        <f ca="1">IF(Paskolos_grąžinimas[[#This Row],[įmokos 
data]]="",0,Paskolos_grąžinimas[[#This Row],[palūkanos]]+Paskolos_grąžinimas[[#This Row],[pagrindinis]]+Paskolos_grąžinimas[[#This Row],[nuosavybės
mokestis]])</f>
        <v>1447.5229905695496</v>
      </c>
      <c r="I31" s="32">
        <f ca="1">IF(Paskolos_grąžinimas[[#This Row],[įmokos 
data]]="",0,Paskolos_grąžinimas[[#This Row],[pradinis
balansas]]-Paskolos_grąžinimas[[#This Row],[pagrindinis]])</f>
        <v>192878.80354435329</v>
      </c>
      <c r="J31" s="14">
        <f ca="1">IF(Paskolos_grąžinimas[[#This Row],[galutinis
balansas]]&gt;0,PaskutinėEilutė-ROW(),0)</f>
        <v>332</v>
      </c>
    </row>
    <row r="32" spans="2:10" ht="15" customHeight="1" x14ac:dyDescent="0.25">
      <c r="B32" s="12">
        <f>ROWS($B$4:B32)</f>
        <v>29</v>
      </c>
      <c r="C32" s="13">
        <f ca="1">IF(ĮvestosVertės,IF(Paskolos_grąžinimas[[#This Row],['#]]&lt;=PaskolosTrukmė,IF(ROW()-ROW(Paskolos_grąžinimas[[#Headers],['#]])=1,PaskolosPradžia,IF(I31&gt;0,EDATE(C31,1),"")),""),"")</f>
        <v>44096</v>
      </c>
      <c r="D32" s="32">
        <f ca="1">IF(ROW()-ROW(Paskolos_grąžinimas[[#Headers],[pradinis
balansas]])=1,PaskolosSuma,IF(Paskolos_grąžinimas[[#This Row],[įmokos 
data]]="",0,INDEX(Paskolos_grąžinimas[], ROW()-4,8)))</f>
        <v>192878.80354435329</v>
      </c>
      <c r="E32" s="32">
        <f ca="1">IF(ĮvestosVertės,IF(ROW()-ROW(Paskolos_grąžinimas[[#Headers],[palūkanos]])=1,-IPMT(PalūkanųNorma/12,1,PaskolosTrukmė-ROWS($C$4:C32)+1,Paskolos_grąžinimas[[#This Row],[pradinis
balansas]]),IFERROR(-IPMT(PalūkanųNorma/12,1,Paskolos_grąžinimas[[#This Row],['#
liko]],D33),0)),0)</f>
        <v>802.53675824901586</v>
      </c>
      <c r="F32" s="32">
        <f ca="1">IFERROR(IF(AND(ĮvestosVertės,Paskolos_grąžinimas[[#This Row],[įmokos 
data]]&lt;&gt;""),-PPMT(PalūkanųNorma/12,1,PaskolosTrukmė-ROWS($C$4:C32)+1,Paskolos_grąžinimas[[#This Row],[pradinis
balansas]]),""),0)</f>
        <v>269.98156458947238</v>
      </c>
      <c r="G32" s="32">
        <f ca="1">IF(Paskolos_grąžinimas[[#This Row],[įmokos 
data]]="",0,NuosavybėsMokesčioSuma)</f>
        <v>375</v>
      </c>
      <c r="H32" s="32">
        <f ca="1">IF(Paskolos_grąžinimas[[#This Row],[įmokos 
data]]="",0,Paskolos_grąžinimas[[#This Row],[palūkanos]]+Paskolos_grąžinimas[[#This Row],[pagrindinis]]+Paskolos_grąžinimas[[#This Row],[nuosavybės
mokestis]])</f>
        <v>1447.5183228384883</v>
      </c>
      <c r="I32" s="32">
        <f ca="1">IF(Paskolos_grąžinimas[[#This Row],[įmokos 
data]]="",0,Paskolos_grąžinimas[[#This Row],[pradinis
balansas]]-Paskolos_grąžinimas[[#This Row],[pagrindinis]])</f>
        <v>192608.8219797638</v>
      </c>
      <c r="J32" s="14">
        <f ca="1">IF(Paskolos_grąžinimas[[#This Row],[galutinis
balansas]]&gt;0,PaskutinėEilutė-ROW(),0)</f>
        <v>331</v>
      </c>
    </row>
    <row r="33" spans="2:10" ht="15" customHeight="1" x14ac:dyDescent="0.25">
      <c r="B33" s="12">
        <f>ROWS($B$4:B33)</f>
        <v>30</v>
      </c>
      <c r="C33" s="13">
        <f ca="1">IF(ĮvestosVertės,IF(Paskolos_grąžinimas[[#This Row],['#]]&lt;=PaskolosTrukmė,IF(ROW()-ROW(Paskolos_grąžinimas[[#Headers],['#]])=1,PaskolosPradžia,IF(I32&gt;0,EDATE(C32,1),"")),""),"")</f>
        <v>44126</v>
      </c>
      <c r="D33" s="32">
        <f ca="1">IF(ROW()-ROW(Paskolos_grąžinimas[[#Headers],[pradinis
balansas]])=1,PaskolosSuma,IF(Paskolos_grąžinimas[[#This Row],[įmokos 
data]]="",0,INDEX(Paskolos_grąžinimas[], ROW()-4,8)))</f>
        <v>192608.8219797638</v>
      </c>
      <c r="E33" s="32">
        <f ca="1">IF(ĮvestosVertės,IF(ROW()-ROW(Paskolos_grąžinimas[[#Headers],[palūkanos]])=1,-IPMT(PalūkanųNorma/12,1,PaskolosTrukmė-ROWS($C$4:C33)+1,Paskolos_grąžinimas[[#This Row],[pradinis
balansas]]),IFERROR(-IPMT(PalūkanųNorma/12,1,Paskolos_grąžinimas[[#This Row],['#
liko]],D34),0)),0)</f>
        <v>801.40714788328557</v>
      </c>
      <c r="F33" s="32">
        <f ca="1">IFERROR(IF(AND(ĮvestosVertės,Paskolos_grąžinimas[[#This Row],[įmokos 
data]]&lt;&gt;""),-PPMT(PalūkanųNorma/12,1,PaskolosTrukmė-ROWS($C$4:C33)+1,Paskolos_grąžinimas[[#This Row],[pradinis
balansas]]),""),0)</f>
        <v>271.10648777526194</v>
      </c>
      <c r="G33" s="32">
        <f ca="1">IF(Paskolos_grąžinimas[[#This Row],[įmokos 
data]]="",0,NuosavybėsMokesčioSuma)</f>
        <v>375</v>
      </c>
      <c r="H33" s="32">
        <f ca="1">IF(Paskolos_grąžinimas[[#This Row],[įmokos 
data]]="",0,Paskolos_grąžinimas[[#This Row],[palūkanos]]+Paskolos_grąžinimas[[#This Row],[pagrindinis]]+Paskolos_grąžinimas[[#This Row],[nuosavybės
mokestis]])</f>
        <v>1447.5136356585476</v>
      </c>
      <c r="I33" s="32">
        <f ca="1">IF(Paskolos_grąžinimas[[#This Row],[įmokos 
data]]="",0,Paskolos_grąžinimas[[#This Row],[pradinis
balansas]]-Paskolos_grąžinimas[[#This Row],[pagrindinis]])</f>
        <v>192337.71549198855</v>
      </c>
      <c r="J33" s="14">
        <f ca="1">IF(Paskolos_grąžinimas[[#This Row],[galutinis
balansas]]&gt;0,PaskutinėEilutė-ROW(),0)</f>
        <v>330</v>
      </c>
    </row>
    <row r="34" spans="2:10" ht="15" customHeight="1" x14ac:dyDescent="0.25">
      <c r="B34" s="12">
        <f>ROWS($B$4:B34)</f>
        <v>31</v>
      </c>
      <c r="C34" s="13">
        <f ca="1">IF(ĮvestosVertės,IF(Paskolos_grąžinimas[[#This Row],['#]]&lt;=PaskolosTrukmė,IF(ROW()-ROW(Paskolos_grąžinimas[[#Headers],['#]])=1,PaskolosPradžia,IF(I33&gt;0,EDATE(C33,1),"")),""),"")</f>
        <v>44157</v>
      </c>
      <c r="D34" s="32">
        <f ca="1">IF(ROW()-ROW(Paskolos_grąžinimas[[#Headers],[pradinis
balansas]])=1,PaskolosSuma,IF(Paskolos_grąžinimas[[#This Row],[įmokos 
data]]="",0,INDEX(Paskolos_grąžinimas[], ROW()-4,8)))</f>
        <v>192337.71549198855</v>
      </c>
      <c r="E34" s="32">
        <f ca="1">IF(ĮvestosVertės,IF(ROW()-ROW(Paskolos_grąžinimas[[#Headers],[palūkanos]])=1,-IPMT(PalūkanųNorma/12,1,PaskolosTrukmė-ROWS($C$4:C34)+1,Paskolos_grąžinimas[[#This Row],[pradinis
balansas]]),IFERROR(-IPMT(PalūkanųNorma/12,1,Paskolos_grąžinimas[[#This Row],['#
liko]],D35),0)),0)</f>
        <v>800.27283080769814</v>
      </c>
      <c r="F34" s="32">
        <f ca="1">IFERROR(IF(AND(ĮvestosVertės,Paskolos_grąžinimas[[#This Row],[įmokos 
data]]&lt;&gt;""),-PPMT(PalūkanųNorma/12,1,PaskolosTrukmė-ROWS($C$4:C34)+1,Paskolos_grąžinimas[[#This Row],[pradinis
balansas]]),""),0)</f>
        <v>272.23609814099217</v>
      </c>
      <c r="G34" s="32">
        <f ca="1">IF(Paskolos_grąžinimas[[#This Row],[įmokos 
data]]="",0,NuosavybėsMokesčioSuma)</f>
        <v>375</v>
      </c>
      <c r="H34" s="32">
        <f ca="1">IF(Paskolos_grąžinimas[[#This Row],[įmokos 
data]]="",0,Paskolos_grąžinimas[[#This Row],[palūkanos]]+Paskolos_grąžinimas[[#This Row],[pagrindinis]]+Paskolos_grąžinimas[[#This Row],[nuosavybės
mokestis]])</f>
        <v>1447.5089289486903</v>
      </c>
      <c r="I34" s="32">
        <f ca="1">IF(Paskolos_grąžinimas[[#This Row],[įmokos 
data]]="",0,Paskolos_grąžinimas[[#This Row],[pradinis
balansas]]-Paskolos_grąžinimas[[#This Row],[pagrindinis]])</f>
        <v>192065.47939384755</v>
      </c>
      <c r="J34" s="14">
        <f ca="1">IF(Paskolos_grąžinimas[[#This Row],[galutinis
balansas]]&gt;0,PaskutinėEilutė-ROW(),0)</f>
        <v>329</v>
      </c>
    </row>
    <row r="35" spans="2:10" ht="15" customHeight="1" x14ac:dyDescent="0.25">
      <c r="B35" s="12">
        <f>ROWS($B$4:B35)</f>
        <v>32</v>
      </c>
      <c r="C35" s="13">
        <f ca="1">IF(ĮvestosVertės,IF(Paskolos_grąžinimas[[#This Row],['#]]&lt;=PaskolosTrukmė,IF(ROW()-ROW(Paskolos_grąžinimas[[#Headers],['#]])=1,PaskolosPradžia,IF(I34&gt;0,EDATE(C34,1),"")),""),"")</f>
        <v>44187</v>
      </c>
      <c r="D35" s="32">
        <f ca="1">IF(ROW()-ROW(Paskolos_grąžinimas[[#Headers],[pradinis
balansas]])=1,PaskolosSuma,IF(Paskolos_grąžinimas[[#This Row],[įmokos 
data]]="",0,INDEX(Paskolos_grąžinimas[], ROW()-4,8)))</f>
        <v>192065.47939384755</v>
      </c>
      <c r="E35" s="32">
        <f ca="1">IF(ĮvestosVertės,IF(ROW()-ROW(Paskolos_grąžinimas[[#Headers],[palūkanos]])=1,-IPMT(PalūkanųNorma/12,1,PaskolosTrukmė-ROWS($C$4:C35)+1,Paskolos_grąžinimas[[#This Row],[pradinis
balansas]]),IFERROR(-IPMT(PalūkanųNorma/12,1,Paskolos_grąžinimas[[#This Row],['#
liko]],D36),0)),0)</f>
        <v>799.13378741096244</v>
      </c>
      <c r="F35" s="32">
        <f ca="1">IFERROR(IF(AND(ĮvestosVertės,Paskolos_grąžinimas[[#This Row],[įmokos 
data]]&lt;&gt;""),-PPMT(PalūkanųNorma/12,1,PaskolosTrukmė-ROWS($C$4:C35)+1,Paskolos_grąžinimas[[#This Row],[pradinis
balansas]]),""),0)</f>
        <v>273.3704152165796</v>
      </c>
      <c r="G35" s="32">
        <f ca="1">IF(Paskolos_grąžinimas[[#This Row],[įmokos 
data]]="",0,NuosavybėsMokesčioSuma)</f>
        <v>375</v>
      </c>
      <c r="H35" s="32">
        <f ca="1">IF(Paskolos_grąžinimas[[#This Row],[įmokos 
data]]="",0,Paskolos_grąžinimas[[#This Row],[palūkanos]]+Paskolos_grąžinimas[[#This Row],[pagrindinis]]+Paskolos_grąžinimas[[#This Row],[nuosavybės
mokestis]])</f>
        <v>1447.5042026275421</v>
      </c>
      <c r="I35" s="32">
        <f ca="1">IF(Paskolos_grąžinimas[[#This Row],[įmokos 
data]]="",0,Paskolos_grąžinimas[[#This Row],[pradinis
balansas]]-Paskolos_grąžinimas[[#This Row],[pagrindinis]])</f>
        <v>191792.10897863097</v>
      </c>
      <c r="J35" s="14">
        <f ca="1">IF(Paskolos_grąžinimas[[#This Row],[galutinis
balansas]]&gt;0,PaskutinėEilutė-ROW(),0)</f>
        <v>328</v>
      </c>
    </row>
    <row r="36" spans="2:10" ht="15" customHeight="1" x14ac:dyDescent="0.25">
      <c r="B36" s="12">
        <f>ROWS($B$4:B36)</f>
        <v>33</v>
      </c>
      <c r="C36" s="13">
        <f ca="1">IF(ĮvestosVertės,IF(Paskolos_grąžinimas[[#This Row],['#]]&lt;=PaskolosTrukmė,IF(ROW()-ROW(Paskolos_grąžinimas[[#Headers],['#]])=1,PaskolosPradžia,IF(I35&gt;0,EDATE(C35,1),"")),""),"")</f>
        <v>44218</v>
      </c>
      <c r="D36" s="32">
        <f ca="1">IF(ROW()-ROW(Paskolos_grąžinimas[[#Headers],[pradinis
balansas]])=1,PaskolosSuma,IF(Paskolos_grąžinimas[[#This Row],[įmokos 
data]]="",0,INDEX(Paskolos_grąžinimas[], ROW()-4,8)))</f>
        <v>191792.10897863097</v>
      </c>
      <c r="E36" s="32">
        <f ca="1">IF(ĮvestosVertės,IF(ROW()-ROW(Paskolos_grąžinimas[[#Headers],[palūkanos]])=1,-IPMT(PalūkanųNorma/12,1,PaskolosTrukmė-ROWS($C$4:C36)+1,Paskolos_grąžinimas[[#This Row],[pradinis
balansas]]),IFERROR(-IPMT(PalūkanųNorma/12,1,Paskolos_grąžinimas[[#This Row],['#
liko]],D37),0)),0)</f>
        <v>797.98999800007357</v>
      </c>
      <c r="F36" s="32">
        <f ca="1">IFERROR(IF(AND(ĮvestosVertės,Paskolos_grąžinimas[[#This Row],[įmokos 
data]]&lt;&gt;""),-PPMT(PalūkanųNorma/12,1,PaskolosTrukmė-ROWS($C$4:C36)+1,Paskolos_grąžinimas[[#This Row],[pradinis
balansas]]),""),0)</f>
        <v>274.50945861331536</v>
      </c>
      <c r="G36" s="32">
        <f ca="1">IF(Paskolos_grąžinimas[[#This Row],[įmokos 
data]]="",0,NuosavybėsMokesčioSuma)</f>
        <v>375</v>
      </c>
      <c r="H36" s="32">
        <f ca="1">IF(Paskolos_grąžinimas[[#This Row],[įmokos 
data]]="",0,Paskolos_grąžinimas[[#This Row],[palūkanos]]+Paskolos_grąžinimas[[#This Row],[pagrindinis]]+Paskolos_grąžinimas[[#This Row],[nuosavybės
mokestis]])</f>
        <v>1447.4994566133889</v>
      </c>
      <c r="I36" s="32">
        <f ca="1">IF(Paskolos_grąžinimas[[#This Row],[įmokos 
data]]="",0,Paskolos_grąžinimas[[#This Row],[pradinis
balansas]]-Paskolos_grąžinimas[[#This Row],[pagrindinis]])</f>
        <v>191517.59952001765</v>
      </c>
      <c r="J36" s="14">
        <f ca="1">IF(Paskolos_grąžinimas[[#This Row],[galutinis
balansas]]&gt;0,PaskutinėEilutė-ROW(),0)</f>
        <v>327</v>
      </c>
    </row>
    <row r="37" spans="2:10" ht="15" customHeight="1" x14ac:dyDescent="0.25">
      <c r="B37" s="12">
        <f>ROWS($B$4:B37)</f>
        <v>34</v>
      </c>
      <c r="C37" s="13">
        <f ca="1">IF(ĮvestosVertės,IF(Paskolos_grąžinimas[[#This Row],['#]]&lt;=PaskolosTrukmė,IF(ROW()-ROW(Paskolos_grąžinimas[[#Headers],['#]])=1,PaskolosPradžia,IF(I36&gt;0,EDATE(C36,1),"")),""),"")</f>
        <v>44249</v>
      </c>
      <c r="D37" s="32">
        <f ca="1">IF(ROW()-ROW(Paskolos_grąžinimas[[#Headers],[pradinis
balansas]])=1,PaskolosSuma,IF(Paskolos_grąžinimas[[#This Row],[įmokos 
data]]="",0,INDEX(Paskolos_grąžinimas[], ROW()-4,8)))</f>
        <v>191517.59952001765</v>
      </c>
      <c r="E37" s="32">
        <f ca="1">IF(ĮvestosVertės,IF(ROW()-ROW(Paskolos_grąžinimas[[#Headers],[palūkanos]])=1,-IPMT(PalūkanųNorma/12,1,PaskolosTrukmė-ROWS($C$4:C37)+1,Paskolos_grąžinimas[[#This Row],[pradinis
balansas]]),IFERROR(-IPMT(PalūkanųNorma/12,1,Paskolos_grąžinimas[[#This Row],['#
liko]],D38),0)),0)</f>
        <v>796.8414427999727</v>
      </c>
      <c r="F37" s="32">
        <f ca="1">IFERROR(IF(AND(ĮvestosVertės,Paskolos_grąžinimas[[#This Row],[įmokos 
data]]&lt;&gt;""),-PPMT(PalūkanųNorma/12,1,PaskolosTrukmė-ROWS($C$4:C37)+1,Paskolos_grąžinimas[[#This Row],[pradinis
balansas]]),""),0)</f>
        <v>275.65324802420417</v>
      </c>
      <c r="G37" s="32">
        <f ca="1">IF(Paskolos_grąžinimas[[#This Row],[įmokos 
data]]="",0,NuosavybėsMokesčioSuma)</f>
        <v>375</v>
      </c>
      <c r="H37" s="32">
        <f ca="1">IF(Paskolos_grąžinimas[[#This Row],[įmokos 
data]]="",0,Paskolos_grąžinimas[[#This Row],[palūkanos]]+Paskolos_grąžinimas[[#This Row],[pagrindinis]]+Paskolos_grąžinimas[[#This Row],[nuosavybės
mokestis]])</f>
        <v>1447.4946908241768</v>
      </c>
      <c r="I37" s="32">
        <f ca="1">IF(Paskolos_grąžinimas[[#This Row],[įmokos 
data]]="",0,Paskolos_grąžinimas[[#This Row],[pradinis
balansas]]-Paskolos_grąžinimas[[#This Row],[pagrindinis]])</f>
        <v>191241.94627199345</v>
      </c>
      <c r="J37" s="14">
        <f ca="1">IF(Paskolos_grąžinimas[[#This Row],[galutinis
balansas]]&gt;0,PaskutinėEilutė-ROW(),0)</f>
        <v>326</v>
      </c>
    </row>
    <row r="38" spans="2:10" ht="15" customHeight="1" x14ac:dyDescent="0.25">
      <c r="B38" s="12">
        <f>ROWS($B$4:B38)</f>
        <v>35</v>
      </c>
      <c r="C38" s="13">
        <f ca="1">IF(ĮvestosVertės,IF(Paskolos_grąžinimas[[#This Row],['#]]&lt;=PaskolosTrukmė,IF(ROW()-ROW(Paskolos_grąžinimas[[#Headers],['#]])=1,PaskolosPradžia,IF(I37&gt;0,EDATE(C37,1),"")),""),"")</f>
        <v>44277</v>
      </c>
      <c r="D38" s="32">
        <f ca="1">IF(ROW()-ROW(Paskolos_grąžinimas[[#Headers],[pradinis
balansas]])=1,PaskolosSuma,IF(Paskolos_grąžinimas[[#This Row],[įmokos 
data]]="",0,INDEX(Paskolos_grąžinimas[], ROW()-4,8)))</f>
        <v>191241.94627199345</v>
      </c>
      <c r="E38" s="32">
        <f ca="1">IF(ĮvestosVertės,IF(ROW()-ROW(Paskolos_grąžinimas[[#Headers],[palūkanos]])=1,-IPMT(PalūkanųNorma/12,1,PaskolosTrukmė-ROWS($C$4:C38)+1,Paskolos_grąžinimas[[#This Row],[pradinis
balansas]]),IFERROR(-IPMT(PalūkanųNorma/12,1,Paskolos_grąžinimas[[#This Row],['#
liko]],D39),0)),0)</f>
        <v>795.68810195320475</v>
      </c>
      <c r="F38" s="32">
        <f ca="1">IFERROR(IF(AND(ĮvestosVertės,Paskolos_grąžinimas[[#This Row],[įmokos 
data]]&lt;&gt;""),-PPMT(PalūkanųNorma/12,1,PaskolosTrukmė-ROWS($C$4:C38)+1,Paskolos_grąžinimas[[#This Row],[pradinis
balansas]]),""),0)</f>
        <v>276.8018032243051</v>
      </c>
      <c r="G38" s="32">
        <f ca="1">IF(Paskolos_grąžinimas[[#This Row],[įmokos 
data]]="",0,NuosavybėsMokesčioSuma)</f>
        <v>375</v>
      </c>
      <c r="H38" s="32">
        <f ca="1">IF(Paskolos_grąžinimas[[#This Row],[įmokos 
data]]="",0,Paskolos_grąžinimas[[#This Row],[palūkanos]]+Paskolos_grąžinimas[[#This Row],[pagrindinis]]+Paskolos_grąžinimas[[#This Row],[nuosavybės
mokestis]])</f>
        <v>1447.4899051775099</v>
      </c>
      <c r="I38" s="32">
        <f ca="1">IF(Paskolos_grąžinimas[[#This Row],[įmokos 
data]]="",0,Paskolos_grąžinimas[[#This Row],[pradinis
balansas]]-Paskolos_grąžinimas[[#This Row],[pagrindinis]])</f>
        <v>190965.14446876914</v>
      </c>
      <c r="J38" s="14">
        <f ca="1">IF(Paskolos_grąžinimas[[#This Row],[galutinis
balansas]]&gt;0,PaskutinėEilutė-ROW(),0)</f>
        <v>325</v>
      </c>
    </row>
    <row r="39" spans="2:10" ht="15" customHeight="1" x14ac:dyDescent="0.25">
      <c r="B39" s="12">
        <f>ROWS($B$4:B39)</f>
        <v>36</v>
      </c>
      <c r="C39" s="13">
        <f ca="1">IF(ĮvestosVertės,IF(Paskolos_grąžinimas[[#This Row],['#]]&lt;=PaskolosTrukmė,IF(ROW()-ROW(Paskolos_grąžinimas[[#Headers],['#]])=1,PaskolosPradžia,IF(I38&gt;0,EDATE(C38,1),"")),""),"")</f>
        <v>44308</v>
      </c>
      <c r="D39" s="32">
        <f ca="1">IF(ROW()-ROW(Paskolos_grąžinimas[[#Headers],[pradinis
balansas]])=1,PaskolosSuma,IF(Paskolos_grąžinimas[[#This Row],[įmokos 
data]]="",0,INDEX(Paskolos_grąžinimas[], ROW()-4,8)))</f>
        <v>190965.14446876914</v>
      </c>
      <c r="E39" s="32">
        <f ca="1">IF(ĮvestosVertės,IF(ROW()-ROW(Paskolos_grąžinimas[[#Headers],[palūkanos]])=1,-IPMT(PalūkanųNorma/12,1,PaskolosTrukmė-ROWS($C$4:C39)+1,Paskolos_grąžinimas[[#This Row],[pradinis
balansas]]),IFERROR(-IPMT(PalūkanųNorma/12,1,Paskolos_grąžinimas[[#This Row],['#
liko]],D40),0)),0)</f>
        <v>794.5299555195752</v>
      </c>
      <c r="F39" s="32">
        <f ca="1">IFERROR(IF(AND(ĮvestosVertės,Paskolos_grąžinimas[[#This Row],[įmokos 
data]]&lt;&gt;""),-PPMT(PalūkanųNorma/12,1,PaskolosTrukmė-ROWS($C$4:C39)+1,Paskolos_grąžinimas[[#This Row],[pradinis
balansas]]),""),0)</f>
        <v>277.95514407107299</v>
      </c>
      <c r="G39" s="32">
        <f ca="1">IF(Paskolos_grąžinimas[[#This Row],[įmokos 
data]]="",0,NuosavybėsMokesčioSuma)</f>
        <v>375</v>
      </c>
      <c r="H39" s="32">
        <f ca="1">IF(Paskolos_grąžinimas[[#This Row],[įmokos 
data]]="",0,Paskolos_grąžinimas[[#This Row],[palūkanos]]+Paskolos_grąžinimas[[#This Row],[pagrindinis]]+Paskolos_grąžinimas[[#This Row],[nuosavybės
mokestis]])</f>
        <v>1447.4850995906481</v>
      </c>
      <c r="I39" s="32">
        <f ca="1">IF(Paskolos_grąžinimas[[#This Row],[įmokos 
data]]="",0,Paskolos_grąžinimas[[#This Row],[pradinis
balansas]]-Paskolos_grąžinimas[[#This Row],[pagrindinis]])</f>
        <v>190687.18932469806</v>
      </c>
      <c r="J39" s="14">
        <f ca="1">IF(Paskolos_grąžinimas[[#This Row],[galutinis
balansas]]&gt;0,PaskutinėEilutė-ROW(),0)</f>
        <v>324</v>
      </c>
    </row>
    <row r="40" spans="2:10" ht="15" customHeight="1" x14ac:dyDescent="0.25">
      <c r="B40" s="12">
        <f>ROWS($B$4:B40)</f>
        <v>37</v>
      </c>
      <c r="C40" s="13">
        <f ca="1">IF(ĮvestosVertės,IF(Paskolos_grąžinimas[[#This Row],['#]]&lt;=PaskolosTrukmė,IF(ROW()-ROW(Paskolos_grąžinimas[[#Headers],['#]])=1,PaskolosPradžia,IF(I39&gt;0,EDATE(C39,1),"")),""),"")</f>
        <v>44338</v>
      </c>
      <c r="D40" s="32">
        <f ca="1">IF(ROW()-ROW(Paskolos_grąžinimas[[#Headers],[pradinis
balansas]])=1,PaskolosSuma,IF(Paskolos_grąžinimas[[#This Row],[įmokos 
data]]="",0,INDEX(Paskolos_grąžinimas[], ROW()-4,8)))</f>
        <v>190687.18932469806</v>
      </c>
      <c r="E40" s="32">
        <f ca="1">IF(ĮvestosVertės,IF(ROW()-ROW(Paskolos_grąžinimas[[#Headers],[palūkanos]])=1,-IPMT(PalūkanųNorma/12,1,PaskolosTrukmė-ROWS($C$4:C40)+1,Paskolos_grąžinimas[[#This Row],[pradinis
balansas]]),IFERROR(-IPMT(PalūkanųNorma/12,1,Paskolos_grąžinimas[[#This Row],['#
liko]],D41),0)),0)</f>
        <v>793.36698347580568</v>
      </c>
      <c r="F40" s="32">
        <f ca="1">IFERROR(IF(AND(ĮvestosVertės,Paskolos_grąžinimas[[#This Row],[įmokos 
data]]&lt;&gt;""),-PPMT(PalūkanųNorma/12,1,PaskolosTrukmė-ROWS($C$4:C40)+1,Paskolos_grąžinimas[[#This Row],[pradinis
balansas]]),""),0)</f>
        <v>279.11329050470238</v>
      </c>
      <c r="G40" s="32">
        <f ca="1">IF(Paskolos_grąžinimas[[#This Row],[įmokos 
data]]="",0,NuosavybėsMokesčioSuma)</f>
        <v>375</v>
      </c>
      <c r="H40" s="32">
        <f ca="1">IF(Paskolos_grąžinimas[[#This Row],[įmokos 
data]]="",0,Paskolos_grąžinimas[[#This Row],[palūkanos]]+Paskolos_grąžinimas[[#This Row],[pagrindinis]]+Paskolos_grąžinimas[[#This Row],[nuosavybės
mokestis]])</f>
        <v>1447.4802739805082</v>
      </c>
      <c r="I40" s="32">
        <f ca="1">IF(Paskolos_grąžinimas[[#This Row],[įmokos 
data]]="",0,Paskolos_grąžinimas[[#This Row],[pradinis
balansas]]-Paskolos_grąžinimas[[#This Row],[pagrindinis]])</f>
        <v>190408.07603419336</v>
      </c>
      <c r="J40" s="14">
        <f ca="1">IF(Paskolos_grąžinimas[[#This Row],[galutinis
balansas]]&gt;0,PaskutinėEilutė-ROW(),0)</f>
        <v>323</v>
      </c>
    </row>
    <row r="41" spans="2:10" ht="15" customHeight="1" x14ac:dyDescent="0.25">
      <c r="B41" s="12">
        <f>ROWS($B$4:B41)</f>
        <v>38</v>
      </c>
      <c r="C41" s="13">
        <f ca="1">IF(ĮvestosVertės,IF(Paskolos_grąžinimas[[#This Row],['#]]&lt;=PaskolosTrukmė,IF(ROW()-ROW(Paskolos_grąžinimas[[#Headers],['#]])=1,PaskolosPradžia,IF(I40&gt;0,EDATE(C40,1),"")),""),"")</f>
        <v>44369</v>
      </c>
      <c r="D41" s="32">
        <f ca="1">IF(ROW()-ROW(Paskolos_grąžinimas[[#Headers],[pradinis
balansas]])=1,PaskolosSuma,IF(Paskolos_grąžinimas[[#This Row],[įmokos 
data]]="",0,INDEX(Paskolos_grąžinimas[], ROW()-4,8)))</f>
        <v>190408.07603419336</v>
      </c>
      <c r="E41" s="32">
        <f ca="1">IF(ĮvestosVertės,IF(ROW()-ROW(Paskolos_grąžinimas[[#Headers],[palūkanos]])=1,-IPMT(PalūkanųNorma/12,1,PaskolosTrukmė-ROWS($C$4:C41)+1,Paskolos_grąžinimas[[#This Row],[pradinis
balansas]]),IFERROR(-IPMT(PalūkanųNorma/12,1,Paskolos_grąžinimas[[#This Row],['#
liko]],D42),0)),0)</f>
        <v>792.19916571518706</v>
      </c>
      <c r="F41" s="32">
        <f ca="1">IFERROR(IF(AND(ĮvestosVertės,Paskolos_grąžinimas[[#This Row],[įmokos 
data]]&lt;&gt;""),-PPMT(PalūkanųNorma/12,1,PaskolosTrukmė-ROWS($C$4:C41)+1,Paskolos_grąžinimas[[#This Row],[pradinis
balansas]]),""),0)</f>
        <v>280.27626254847206</v>
      </c>
      <c r="G41" s="32">
        <f ca="1">IF(Paskolos_grąžinimas[[#This Row],[įmokos 
data]]="",0,NuosavybėsMokesčioSuma)</f>
        <v>375</v>
      </c>
      <c r="H41" s="32">
        <f ca="1">IF(Paskolos_grąžinimas[[#This Row],[įmokos 
data]]="",0,Paskolos_grąžinimas[[#This Row],[palūkanos]]+Paskolos_grąžinimas[[#This Row],[pagrindinis]]+Paskolos_grąžinimas[[#This Row],[nuosavybės
mokestis]])</f>
        <v>1447.4754282636591</v>
      </c>
      <c r="I41" s="32">
        <f ca="1">IF(Paskolos_grąžinimas[[#This Row],[įmokos 
data]]="",0,Paskolos_grąžinimas[[#This Row],[pradinis
balansas]]-Paskolos_grąžinimas[[#This Row],[pagrindinis]])</f>
        <v>190127.7997716449</v>
      </c>
      <c r="J41" s="14">
        <f ca="1">IF(Paskolos_grąžinimas[[#This Row],[galutinis
balansas]]&gt;0,PaskutinėEilutė-ROW(),0)</f>
        <v>322</v>
      </c>
    </row>
    <row r="42" spans="2:10" ht="15" customHeight="1" x14ac:dyDescent="0.25">
      <c r="B42" s="12">
        <f>ROWS($B$4:B42)</f>
        <v>39</v>
      </c>
      <c r="C42" s="13">
        <f ca="1">IF(ĮvestosVertės,IF(Paskolos_grąžinimas[[#This Row],['#]]&lt;=PaskolosTrukmė,IF(ROW()-ROW(Paskolos_grąžinimas[[#Headers],['#]])=1,PaskolosPradžia,IF(I41&gt;0,EDATE(C41,1),"")),""),"")</f>
        <v>44399</v>
      </c>
      <c r="D42" s="32">
        <f ca="1">IF(ROW()-ROW(Paskolos_grąžinimas[[#Headers],[pradinis
balansas]])=1,PaskolosSuma,IF(Paskolos_grąžinimas[[#This Row],[įmokos 
data]]="",0,INDEX(Paskolos_grąžinimas[], ROW()-4,8)))</f>
        <v>190127.7997716449</v>
      </c>
      <c r="E42" s="32">
        <f ca="1">IF(ĮvestosVertės,IF(ROW()-ROW(Paskolos_grąžinimas[[#Headers],[palūkanos]])=1,-IPMT(PalūkanųNorma/12,1,PaskolosTrukmė-ROWS($C$4:C42)+1,Paskolos_grąžinimas[[#This Row],[pradinis
balansas]]),IFERROR(-IPMT(PalūkanųNorma/12,1,Paskolos_grąžinimas[[#This Row],['#
liko]],D43),0)),0)</f>
        <v>791.02648204723255</v>
      </c>
      <c r="F42" s="32">
        <f ca="1">IFERROR(IF(AND(ĮvestosVertės,Paskolos_grąžinimas[[#This Row],[įmokos 
data]]&lt;&gt;""),-PPMT(PalūkanųNorma/12,1,PaskolosTrukmė-ROWS($C$4:C42)+1,Paskolos_grąžinimas[[#This Row],[pradinis
balansas]]),""),0)</f>
        <v>281.44408030909062</v>
      </c>
      <c r="G42" s="32">
        <f ca="1">IF(Paskolos_grąžinimas[[#This Row],[įmokos 
data]]="",0,NuosavybėsMokesčioSuma)</f>
        <v>375</v>
      </c>
      <c r="H42" s="32">
        <f ca="1">IF(Paskolos_grąžinimas[[#This Row],[įmokos 
data]]="",0,Paskolos_grąžinimas[[#This Row],[palūkanos]]+Paskolos_grąžinimas[[#This Row],[pagrindinis]]+Paskolos_grąžinimas[[#This Row],[nuosavybės
mokestis]])</f>
        <v>1447.4705623563232</v>
      </c>
      <c r="I42" s="32">
        <f ca="1">IF(Paskolos_grąžinimas[[#This Row],[įmokos 
data]]="",0,Paskolos_grąžinimas[[#This Row],[pradinis
balansas]]-Paskolos_grąžinimas[[#This Row],[pagrindinis]])</f>
        <v>189846.3556913358</v>
      </c>
      <c r="J42" s="14">
        <f ca="1">IF(Paskolos_grąžinimas[[#This Row],[galutinis
balansas]]&gt;0,PaskutinėEilutė-ROW(),0)</f>
        <v>321</v>
      </c>
    </row>
    <row r="43" spans="2:10" ht="15" customHeight="1" x14ac:dyDescent="0.25">
      <c r="B43" s="12">
        <f>ROWS($B$4:B43)</f>
        <v>40</v>
      </c>
      <c r="C43" s="13">
        <f ca="1">IF(ĮvestosVertės,IF(Paskolos_grąžinimas[[#This Row],['#]]&lt;=PaskolosTrukmė,IF(ROW()-ROW(Paskolos_grąžinimas[[#Headers],['#]])=1,PaskolosPradžia,IF(I42&gt;0,EDATE(C42,1),"")),""),"")</f>
        <v>44430</v>
      </c>
      <c r="D43" s="32">
        <f ca="1">IF(ROW()-ROW(Paskolos_grąžinimas[[#Headers],[pradinis
balansas]])=1,PaskolosSuma,IF(Paskolos_grąžinimas[[#This Row],[įmokos 
data]]="",0,INDEX(Paskolos_grąžinimas[], ROW()-4,8)))</f>
        <v>189846.3556913358</v>
      </c>
      <c r="E43" s="32">
        <f ca="1">IF(ĮvestosVertės,IF(ROW()-ROW(Paskolos_grąžinimas[[#Headers],[palūkanos]])=1,-IPMT(PalūkanųNorma/12,1,PaskolosTrukmė-ROWS($C$4:C43)+1,Paskolos_grąžinimas[[#This Row],[pradinis
balansas]]),IFERROR(-IPMT(PalūkanųNorma/12,1,Paskolos_grąžinimas[[#This Row],['#
liko]],D44),0)),0)</f>
        <v>789.84891219732822</v>
      </c>
      <c r="F43" s="32">
        <f ca="1">IFERROR(IF(AND(ĮvestosVertės,Paskolos_grąžinimas[[#This Row],[įmokos 
data]]&lt;&gt;""),-PPMT(PalūkanųNorma/12,1,PaskolosTrukmė-ROWS($C$4:C43)+1,Paskolos_grąžinimas[[#This Row],[pradinis
balansas]]),""),0)</f>
        <v>282.61676397704514</v>
      </c>
      <c r="G43" s="32">
        <f ca="1">IF(Paskolos_grąžinimas[[#This Row],[įmokos 
data]]="",0,NuosavybėsMokesčioSuma)</f>
        <v>375</v>
      </c>
      <c r="H43" s="32">
        <f ca="1">IF(Paskolos_grąžinimas[[#This Row],[įmokos 
data]]="",0,Paskolos_grąžinimas[[#This Row],[palūkanos]]+Paskolos_grąžinimas[[#This Row],[pagrindinis]]+Paskolos_grąžinimas[[#This Row],[nuosavybės
mokestis]])</f>
        <v>1447.4656761743734</v>
      </c>
      <c r="I43" s="32">
        <f ca="1">IF(Paskolos_grąžinimas[[#This Row],[įmokos 
data]]="",0,Paskolos_grąžinimas[[#This Row],[pradinis
balansas]]-Paskolos_grąžinimas[[#This Row],[pagrindinis]])</f>
        <v>189563.73892735876</v>
      </c>
      <c r="J43" s="14">
        <f ca="1">IF(Paskolos_grąžinimas[[#This Row],[galutinis
balansas]]&gt;0,PaskutinėEilutė-ROW(),0)</f>
        <v>320</v>
      </c>
    </row>
    <row r="44" spans="2:10" ht="15" customHeight="1" x14ac:dyDescent="0.25">
      <c r="B44" s="12">
        <f>ROWS($B$4:B44)</f>
        <v>41</v>
      </c>
      <c r="C44" s="13">
        <f ca="1">IF(ĮvestosVertės,IF(Paskolos_grąžinimas[[#This Row],['#]]&lt;=PaskolosTrukmė,IF(ROW()-ROW(Paskolos_grąžinimas[[#Headers],['#]])=1,PaskolosPradžia,IF(I43&gt;0,EDATE(C43,1),"")),""),"")</f>
        <v>44461</v>
      </c>
      <c r="D44" s="32">
        <f ca="1">IF(ROW()-ROW(Paskolos_grąžinimas[[#Headers],[pradinis
balansas]])=1,PaskolosSuma,IF(Paskolos_grąžinimas[[#This Row],[įmokos 
data]]="",0,INDEX(Paskolos_grąžinimas[], ROW()-4,8)))</f>
        <v>189563.73892735876</v>
      </c>
      <c r="E44" s="32">
        <f ca="1">IF(ĮvestosVertės,IF(ROW()-ROW(Paskolos_grąžinimas[[#Headers],[palūkanos]])=1,-IPMT(PalūkanųNorma/12,1,PaskolosTrukmė-ROWS($C$4:C44)+1,Paskolos_grąžinimas[[#This Row],[pradinis
balansas]]),IFERROR(-IPMT(PalūkanųNorma/12,1,Paskolos_grąžinimas[[#This Row],['#
liko]],D45),0)),0)</f>
        <v>788.66643580638254</v>
      </c>
      <c r="F44" s="32">
        <f ca="1">IFERROR(IF(AND(ĮvestosVertės,Paskolos_grąžinimas[[#This Row],[įmokos 
data]]&lt;&gt;""),-PPMT(PalūkanųNorma/12,1,PaskolosTrukmė-ROWS($C$4:C44)+1,Paskolos_grąžinimas[[#This Row],[pradinis
balansas]]),""),0)</f>
        <v>283.79433382694958</v>
      </c>
      <c r="G44" s="32">
        <f ca="1">IF(Paskolos_grąžinimas[[#This Row],[įmokos 
data]]="",0,NuosavybėsMokesčioSuma)</f>
        <v>375</v>
      </c>
      <c r="H44" s="32">
        <f ca="1">IF(Paskolos_grąžinimas[[#This Row],[įmokos 
data]]="",0,Paskolos_grąžinimas[[#This Row],[palūkanos]]+Paskolos_grąžinimas[[#This Row],[pagrindinis]]+Paskolos_grąžinimas[[#This Row],[nuosavybės
mokestis]])</f>
        <v>1447.4607696333321</v>
      </c>
      <c r="I44" s="32">
        <f ca="1">IF(Paskolos_grąžinimas[[#This Row],[įmokos 
data]]="",0,Paskolos_grąžinimas[[#This Row],[pradinis
balansas]]-Paskolos_grąžinimas[[#This Row],[pagrindinis]])</f>
        <v>189279.94459353181</v>
      </c>
      <c r="J44" s="14">
        <f ca="1">IF(Paskolos_grąžinimas[[#This Row],[galutinis
balansas]]&gt;0,PaskutinėEilutė-ROW(),0)</f>
        <v>319</v>
      </c>
    </row>
    <row r="45" spans="2:10" ht="15" customHeight="1" x14ac:dyDescent="0.25">
      <c r="B45" s="12">
        <f>ROWS($B$4:B45)</f>
        <v>42</v>
      </c>
      <c r="C45" s="13">
        <f ca="1">IF(ĮvestosVertės,IF(Paskolos_grąžinimas[[#This Row],['#]]&lt;=PaskolosTrukmė,IF(ROW()-ROW(Paskolos_grąžinimas[[#Headers],['#]])=1,PaskolosPradžia,IF(I44&gt;0,EDATE(C44,1),"")),""),"")</f>
        <v>44491</v>
      </c>
      <c r="D45" s="32">
        <f ca="1">IF(ROW()-ROW(Paskolos_grąžinimas[[#Headers],[pradinis
balansas]])=1,PaskolosSuma,IF(Paskolos_grąžinimas[[#This Row],[įmokos 
data]]="",0,INDEX(Paskolos_grąžinimas[], ROW()-4,8)))</f>
        <v>189279.94459353181</v>
      </c>
      <c r="E45" s="32">
        <f ca="1">IF(ĮvestosVertės,IF(ROW()-ROW(Paskolos_grąžinimas[[#Headers],[palūkanos]])=1,-IPMT(PalūkanųNorma/12,1,PaskolosTrukmė-ROWS($C$4:C45)+1,Paskolos_grąžinimas[[#This Row],[pradinis
balansas]]),IFERROR(-IPMT(PalūkanųNorma/12,1,Paskolos_grąžinimas[[#This Row],['#
liko]],D46),0)),0)</f>
        <v>787.4790324304746</v>
      </c>
      <c r="F45" s="32">
        <f ca="1">IFERROR(IF(AND(ĮvestosVertės,Paskolos_grąžinimas[[#This Row],[įmokos 
data]]&lt;&gt;""),-PPMT(PalūkanųNorma/12,1,PaskolosTrukmė-ROWS($C$4:C45)+1,Paskolos_grąžinimas[[#This Row],[pradinis
balansas]]),""),0)</f>
        <v>284.97681021789521</v>
      </c>
      <c r="G45" s="32">
        <f ca="1">IF(Paskolos_grąžinimas[[#This Row],[įmokos 
data]]="",0,NuosavybėsMokesčioSuma)</f>
        <v>375</v>
      </c>
      <c r="H45" s="32">
        <f ca="1">IF(Paskolos_grąžinimas[[#This Row],[įmokos 
data]]="",0,Paskolos_grąžinimas[[#This Row],[palūkanos]]+Paskolos_grąžinimas[[#This Row],[pagrindinis]]+Paskolos_grąžinimas[[#This Row],[nuosavybės
mokestis]])</f>
        <v>1447.4558426483698</v>
      </c>
      <c r="I45" s="32">
        <f ca="1">IF(Paskolos_grąžinimas[[#This Row],[įmokos 
data]]="",0,Paskolos_grąžinimas[[#This Row],[pradinis
balansas]]-Paskolos_grąžinimas[[#This Row],[pagrindinis]])</f>
        <v>188994.96778331391</v>
      </c>
      <c r="J45" s="14">
        <f ca="1">IF(Paskolos_grąžinimas[[#This Row],[galutinis
balansas]]&gt;0,PaskutinėEilutė-ROW(),0)</f>
        <v>318</v>
      </c>
    </row>
    <row r="46" spans="2:10" ht="15" customHeight="1" x14ac:dyDescent="0.25">
      <c r="B46" s="12">
        <f>ROWS($B$4:B46)</f>
        <v>43</v>
      </c>
      <c r="C46" s="13">
        <f ca="1">IF(ĮvestosVertės,IF(Paskolos_grąžinimas[[#This Row],['#]]&lt;=PaskolosTrukmė,IF(ROW()-ROW(Paskolos_grąžinimas[[#Headers],['#]])=1,PaskolosPradžia,IF(I45&gt;0,EDATE(C45,1),"")),""),"")</f>
        <v>44522</v>
      </c>
      <c r="D46" s="32">
        <f ca="1">IF(ROW()-ROW(Paskolos_grąžinimas[[#Headers],[pradinis
balansas]])=1,PaskolosSuma,IF(Paskolos_grąžinimas[[#This Row],[įmokos 
data]]="",0,INDEX(Paskolos_grąžinimas[], ROW()-4,8)))</f>
        <v>188994.96778331391</v>
      </c>
      <c r="E46" s="32">
        <f ca="1">IF(ĮvestosVertės,IF(ROW()-ROW(Paskolos_grąžinimas[[#Headers],[palūkanos]])=1,-IPMT(PalūkanųNorma/12,1,PaskolosTrukmė-ROWS($C$4:C46)+1,Paskolos_grąžinimas[[#This Row],[pradinis
balansas]]),IFERROR(-IPMT(PalūkanųNorma/12,1,Paskolos_grąžinimas[[#This Row],['#
liko]],D47),0)),0)</f>
        <v>786.28668154050035</v>
      </c>
      <c r="F46" s="32">
        <f ca="1">IFERROR(IF(AND(ĮvestosVertės,Paskolos_grąžinimas[[#This Row],[įmokos 
data]]&lt;&gt;""),-PPMT(PalūkanųNorma/12,1,PaskolosTrukmė-ROWS($C$4:C46)+1,Paskolos_grąžinimas[[#This Row],[pradinis
balansas]]),""),0)</f>
        <v>286.16421359380314</v>
      </c>
      <c r="G46" s="32">
        <f ca="1">IF(Paskolos_grąžinimas[[#This Row],[įmokos 
data]]="",0,NuosavybėsMokesčioSuma)</f>
        <v>375</v>
      </c>
      <c r="H46" s="32">
        <f ca="1">IF(Paskolos_grąžinimas[[#This Row],[įmokos 
data]]="",0,Paskolos_grąžinimas[[#This Row],[palūkanos]]+Paskolos_grąžinimas[[#This Row],[pagrindinis]]+Paskolos_grąžinimas[[#This Row],[nuosavybės
mokestis]])</f>
        <v>1447.4508951343034</v>
      </c>
      <c r="I46" s="32">
        <f ca="1">IF(Paskolos_grąžinimas[[#This Row],[įmokos 
data]]="",0,Paskolos_grąžinimas[[#This Row],[pradinis
balansas]]-Paskolos_grąžinimas[[#This Row],[pagrindinis]])</f>
        <v>188708.8035697201</v>
      </c>
      <c r="J46" s="14">
        <f ca="1">IF(Paskolos_grąžinimas[[#This Row],[galutinis
balansas]]&gt;0,PaskutinėEilutė-ROW(),0)</f>
        <v>317</v>
      </c>
    </row>
    <row r="47" spans="2:10" ht="15" customHeight="1" x14ac:dyDescent="0.25">
      <c r="B47" s="12">
        <f>ROWS($B$4:B47)</f>
        <v>44</v>
      </c>
      <c r="C47" s="13">
        <f ca="1">IF(ĮvestosVertės,IF(Paskolos_grąžinimas[[#This Row],['#]]&lt;=PaskolosTrukmė,IF(ROW()-ROW(Paskolos_grąžinimas[[#Headers],['#]])=1,PaskolosPradžia,IF(I46&gt;0,EDATE(C46,1),"")),""),"")</f>
        <v>44552</v>
      </c>
      <c r="D47" s="32">
        <f ca="1">IF(ROW()-ROW(Paskolos_grąžinimas[[#Headers],[pradinis
balansas]])=1,PaskolosSuma,IF(Paskolos_grąžinimas[[#This Row],[įmokos 
data]]="",0,INDEX(Paskolos_grąžinimas[], ROW()-4,8)))</f>
        <v>188708.8035697201</v>
      </c>
      <c r="E47" s="32">
        <f ca="1">IF(ĮvestosVertės,IF(ROW()-ROW(Paskolos_grąžinimas[[#Headers],[palūkanos]])=1,-IPMT(PalūkanųNorma/12,1,PaskolosTrukmė-ROWS($C$4:C47)+1,Paskolos_grąžinimas[[#This Row],[pradinis
balansas]]),IFERROR(-IPMT(PalūkanųNorma/12,1,Paskolos_grąžinimas[[#This Row],['#
liko]],D48),0)),0)</f>
        <v>785.08936252181797</v>
      </c>
      <c r="F47" s="32">
        <f ca="1">IFERROR(IF(AND(ĮvestosVertės,Paskolos_grąžinimas[[#This Row],[įmokos 
data]]&lt;&gt;""),-PPMT(PalūkanųNorma/12,1,PaskolosTrukmė-ROWS($C$4:C47)+1,Paskolos_grąžinimas[[#This Row],[pradinis
balansas]]),""),0)</f>
        <v>287.35656448377722</v>
      </c>
      <c r="G47" s="32">
        <f ca="1">IF(Paskolos_grąžinimas[[#This Row],[įmokos 
data]]="",0,NuosavybėsMokesčioSuma)</f>
        <v>375</v>
      </c>
      <c r="H47" s="32">
        <f ca="1">IF(Paskolos_grąžinimas[[#This Row],[įmokos 
data]]="",0,Paskolos_grąžinimas[[#This Row],[palūkanos]]+Paskolos_grąžinimas[[#This Row],[pagrindinis]]+Paskolos_grąžinimas[[#This Row],[nuosavybės
mokestis]])</f>
        <v>1447.4459270055952</v>
      </c>
      <c r="I47" s="32">
        <f ca="1">IF(Paskolos_grąžinimas[[#This Row],[įmokos 
data]]="",0,Paskolos_grąžinimas[[#This Row],[pradinis
balansas]]-Paskolos_grąžinimas[[#This Row],[pagrindinis]])</f>
        <v>188421.44700523632</v>
      </c>
      <c r="J47" s="14">
        <f ca="1">IF(Paskolos_grąžinimas[[#This Row],[galutinis
balansas]]&gt;0,PaskutinėEilutė-ROW(),0)</f>
        <v>316</v>
      </c>
    </row>
    <row r="48" spans="2:10" ht="15" customHeight="1" x14ac:dyDescent="0.25">
      <c r="B48" s="12">
        <f>ROWS($B$4:B48)</f>
        <v>45</v>
      </c>
      <c r="C48" s="13">
        <f ca="1">IF(ĮvestosVertės,IF(Paskolos_grąžinimas[[#This Row],['#]]&lt;=PaskolosTrukmė,IF(ROW()-ROW(Paskolos_grąžinimas[[#Headers],['#]])=1,PaskolosPradžia,IF(I47&gt;0,EDATE(C47,1),"")),""),"")</f>
        <v>44583</v>
      </c>
      <c r="D48" s="32">
        <f ca="1">IF(ROW()-ROW(Paskolos_grąžinimas[[#Headers],[pradinis
balansas]])=1,PaskolosSuma,IF(Paskolos_grąžinimas[[#This Row],[įmokos 
data]]="",0,INDEX(Paskolos_grąžinimas[], ROW()-4,8)))</f>
        <v>188421.44700523632</v>
      </c>
      <c r="E48" s="32">
        <f ca="1">IF(ĮvestosVertės,IF(ROW()-ROW(Paskolos_grąžinimas[[#Headers],[palūkanos]])=1,-IPMT(PalūkanųNorma/12,1,PaskolosTrukmė-ROWS($C$4:C48)+1,Paskolos_grąžinimas[[#This Row],[pradinis
balansas]]),IFERROR(-IPMT(PalūkanųNorma/12,1,Paskolos_grąžinimas[[#This Row],['#
liko]],D49),0)),0)</f>
        <v>783.88705467389104</v>
      </c>
      <c r="F48" s="32">
        <f ca="1">IFERROR(IF(AND(ĮvestosVertės,Paskolos_grąžinimas[[#This Row],[įmokos 
data]]&lt;&gt;""),-PPMT(PalūkanųNorma/12,1,PaskolosTrukmė-ROWS($C$4:C48)+1,Paskolos_grąžinimas[[#This Row],[pradinis
balansas]]),""),0)</f>
        <v>288.55388350245971</v>
      </c>
      <c r="G48" s="32">
        <f ca="1">IF(Paskolos_grąžinimas[[#This Row],[įmokos 
data]]="",0,NuosavybėsMokesčioSuma)</f>
        <v>375</v>
      </c>
      <c r="H48" s="32">
        <f ca="1">IF(Paskolos_grąžinimas[[#This Row],[įmokos 
data]]="",0,Paskolos_grąžinimas[[#This Row],[palūkanos]]+Paskolos_grąžinimas[[#This Row],[pagrindinis]]+Paskolos_grąžinimas[[#This Row],[nuosavybės
mokestis]])</f>
        <v>1447.4409381763508</v>
      </c>
      <c r="I48" s="32">
        <f ca="1">IF(Paskolos_grąžinimas[[#This Row],[įmokos 
data]]="",0,Paskolos_grąžinimas[[#This Row],[pradinis
balansas]]-Paskolos_grąžinimas[[#This Row],[pagrindinis]])</f>
        <v>188132.89312173385</v>
      </c>
      <c r="J48" s="14">
        <f ca="1">IF(Paskolos_grąžinimas[[#This Row],[galutinis
balansas]]&gt;0,PaskutinėEilutė-ROW(),0)</f>
        <v>315</v>
      </c>
    </row>
    <row r="49" spans="2:10" ht="15" customHeight="1" x14ac:dyDescent="0.25">
      <c r="B49" s="12">
        <f>ROWS($B$4:B49)</f>
        <v>46</v>
      </c>
      <c r="C49" s="13">
        <f ca="1">IF(ĮvestosVertės,IF(Paskolos_grąžinimas[[#This Row],['#]]&lt;=PaskolosTrukmė,IF(ROW()-ROW(Paskolos_grąžinimas[[#Headers],['#]])=1,PaskolosPradžia,IF(I48&gt;0,EDATE(C48,1),"")),""),"")</f>
        <v>44614</v>
      </c>
      <c r="D49" s="32">
        <f ca="1">IF(ROW()-ROW(Paskolos_grąžinimas[[#Headers],[pradinis
balansas]])=1,PaskolosSuma,IF(Paskolos_grąžinimas[[#This Row],[įmokos 
data]]="",0,INDEX(Paskolos_grąžinimas[], ROW()-4,8)))</f>
        <v>188132.89312173385</v>
      </c>
      <c r="E49" s="32">
        <f ca="1">IF(ĮvestosVertės,IF(ROW()-ROW(Paskolos_grąžinimas[[#Headers],[palūkanos]])=1,-IPMT(PalūkanųNorma/12,1,PaskolosTrukmė-ROWS($C$4:C49)+1,Paskolos_grąžinimas[[#This Row],[pradinis
balansas]]),IFERROR(-IPMT(PalūkanųNorma/12,1,Paskolos_grąžinimas[[#This Row],['#
liko]],D50),0)),0)</f>
        <v>782.6797372099312</v>
      </c>
      <c r="F49" s="32">
        <f ca="1">IFERROR(IF(AND(ĮvestosVertės,Paskolos_grąžinimas[[#This Row],[įmokos 
data]]&lt;&gt;""),-PPMT(PalūkanųNorma/12,1,PaskolosTrukmė-ROWS($C$4:C49)+1,Paskolos_grąžinimas[[#This Row],[pradinis
balansas]]),""),0)</f>
        <v>289.75619135038653</v>
      </c>
      <c r="G49" s="32">
        <f ca="1">IF(Paskolos_grąžinimas[[#This Row],[įmokos 
data]]="",0,NuosavybėsMokesčioSuma)</f>
        <v>375</v>
      </c>
      <c r="H49" s="32">
        <f ca="1">IF(Paskolos_grąžinimas[[#This Row],[įmokos 
data]]="",0,Paskolos_grąžinimas[[#This Row],[palūkanos]]+Paskolos_grąžinimas[[#This Row],[pagrindinis]]+Paskolos_grąžinimas[[#This Row],[nuosavybės
mokestis]])</f>
        <v>1447.4359285603177</v>
      </c>
      <c r="I49" s="32">
        <f ca="1">IF(Paskolos_grąžinimas[[#This Row],[įmokos 
data]]="",0,Paskolos_grąžinimas[[#This Row],[pradinis
balansas]]-Paskolos_grąžinimas[[#This Row],[pagrindinis]])</f>
        <v>187843.13693038348</v>
      </c>
      <c r="J49" s="14">
        <f ca="1">IF(Paskolos_grąžinimas[[#This Row],[galutinis
balansas]]&gt;0,PaskutinėEilutė-ROW(),0)</f>
        <v>314</v>
      </c>
    </row>
    <row r="50" spans="2:10" ht="15" customHeight="1" x14ac:dyDescent="0.25">
      <c r="B50" s="12">
        <f>ROWS($B$4:B50)</f>
        <v>47</v>
      </c>
      <c r="C50" s="13">
        <f ca="1">IF(ĮvestosVertės,IF(Paskolos_grąžinimas[[#This Row],['#]]&lt;=PaskolosTrukmė,IF(ROW()-ROW(Paskolos_grąžinimas[[#Headers],['#]])=1,PaskolosPradžia,IF(I49&gt;0,EDATE(C49,1),"")),""),"")</f>
        <v>44642</v>
      </c>
      <c r="D50" s="32">
        <f ca="1">IF(ROW()-ROW(Paskolos_grąžinimas[[#Headers],[pradinis
balansas]])=1,PaskolosSuma,IF(Paskolos_grąžinimas[[#This Row],[įmokos 
data]]="",0,INDEX(Paskolos_grąžinimas[], ROW()-4,8)))</f>
        <v>187843.13693038348</v>
      </c>
      <c r="E50" s="32">
        <f ca="1">IF(ĮvestosVertės,IF(ROW()-ROW(Paskolos_grąžinimas[[#Headers],[palūkanos]])=1,-IPMT(PalūkanųNorma/12,1,PaskolosTrukmė-ROWS($C$4:C50)+1,Paskolos_grąžinimas[[#This Row],[pradinis
balansas]]),IFERROR(-IPMT(PalūkanųNorma/12,1,Paskolos_grąžinimas[[#This Row],['#
liko]],D51),0)),0)</f>
        <v>781.46738925653813</v>
      </c>
      <c r="F50" s="32">
        <f ca="1">IFERROR(IF(AND(ĮvestosVertės,Paskolos_grąžinimas[[#This Row],[įmokos 
data]]&lt;&gt;""),-PPMT(PalūkanųNorma/12,1,PaskolosTrukmė-ROWS($C$4:C50)+1,Paskolos_grąžinimas[[#This Row],[pradinis
balansas]]),""),0)</f>
        <v>290.96350881434654</v>
      </c>
      <c r="G50" s="32">
        <f ca="1">IF(Paskolos_grąžinimas[[#This Row],[įmokos 
data]]="",0,NuosavybėsMokesčioSuma)</f>
        <v>375</v>
      </c>
      <c r="H50" s="32">
        <f ca="1">IF(Paskolos_grąžinimas[[#This Row],[įmokos 
data]]="",0,Paskolos_grąžinimas[[#This Row],[palūkanos]]+Paskolos_grąžinimas[[#This Row],[pagrindinis]]+Paskolos_grąžinimas[[#This Row],[nuosavybės
mokestis]])</f>
        <v>1447.4308980708847</v>
      </c>
      <c r="I50" s="32">
        <f ca="1">IF(Paskolos_grąžinimas[[#This Row],[įmokos 
data]]="",0,Paskolos_grąžinimas[[#This Row],[pradinis
balansas]]-Paskolos_grąžinimas[[#This Row],[pagrindinis]])</f>
        <v>187552.17342156914</v>
      </c>
      <c r="J50" s="14">
        <f ca="1">IF(Paskolos_grąžinimas[[#This Row],[galutinis
balansas]]&gt;0,PaskutinėEilutė-ROW(),0)</f>
        <v>313</v>
      </c>
    </row>
    <row r="51" spans="2:10" ht="15" customHeight="1" x14ac:dyDescent="0.25">
      <c r="B51" s="12">
        <f>ROWS($B$4:B51)</f>
        <v>48</v>
      </c>
      <c r="C51" s="13">
        <f ca="1">IF(ĮvestosVertės,IF(Paskolos_grąžinimas[[#This Row],['#]]&lt;=PaskolosTrukmė,IF(ROW()-ROW(Paskolos_grąžinimas[[#Headers],['#]])=1,PaskolosPradžia,IF(I50&gt;0,EDATE(C50,1),"")),""),"")</f>
        <v>44673</v>
      </c>
      <c r="D51" s="32">
        <f ca="1">IF(ROW()-ROW(Paskolos_grąžinimas[[#Headers],[pradinis
balansas]])=1,PaskolosSuma,IF(Paskolos_grąžinimas[[#This Row],[įmokos 
data]]="",0,INDEX(Paskolos_grąžinimas[], ROW()-4,8)))</f>
        <v>187552.17342156914</v>
      </c>
      <c r="E51" s="32">
        <f ca="1">IF(ĮvestosVertės,IF(ROW()-ROW(Paskolos_grąžinimas[[#Headers],[palūkanos]])=1,-IPMT(PalūkanųNorma/12,1,PaskolosTrukmė-ROWS($C$4:C51)+1,Paskolos_grąžinimas[[#This Row],[pradinis
balansas]]),IFERROR(-IPMT(PalūkanųNorma/12,1,Paskolos_grąžinimas[[#This Row],['#
liko]],D52),0)),0)</f>
        <v>780.24998985333912</v>
      </c>
      <c r="F51" s="32">
        <f ca="1">IFERROR(IF(AND(ĮvestosVertės,Paskolos_grąžinimas[[#This Row],[įmokos 
data]]&lt;&gt;""),-PPMT(PalūkanųNorma/12,1,PaskolosTrukmė-ROWS($C$4:C51)+1,Paskolos_grąžinimas[[#This Row],[pradinis
balansas]]),""),0)</f>
        <v>292.17585676773962</v>
      </c>
      <c r="G51" s="32">
        <f ca="1">IF(Paskolos_grąžinimas[[#This Row],[įmokos 
data]]="",0,NuosavybėsMokesčioSuma)</f>
        <v>375</v>
      </c>
      <c r="H51" s="32">
        <f ca="1">IF(Paskolos_grąžinimas[[#This Row],[įmokos 
data]]="",0,Paskolos_grąžinimas[[#This Row],[palūkanos]]+Paskolos_grąžinimas[[#This Row],[pagrindinis]]+Paskolos_grąžinimas[[#This Row],[nuosavybės
mokestis]])</f>
        <v>1447.4258466210788</v>
      </c>
      <c r="I51" s="32">
        <f ca="1">IF(Paskolos_grąžinimas[[#This Row],[įmokos 
data]]="",0,Paskolos_grąžinimas[[#This Row],[pradinis
balansas]]-Paskolos_grąžinimas[[#This Row],[pagrindinis]])</f>
        <v>187259.99756480139</v>
      </c>
      <c r="J51" s="14">
        <f ca="1">IF(Paskolos_grąžinimas[[#This Row],[galutinis
balansas]]&gt;0,PaskutinėEilutė-ROW(),0)</f>
        <v>312</v>
      </c>
    </row>
    <row r="52" spans="2:10" ht="15" customHeight="1" x14ac:dyDescent="0.25">
      <c r="B52" s="12">
        <f>ROWS($B$4:B52)</f>
        <v>49</v>
      </c>
      <c r="C52" s="13">
        <f ca="1">IF(ĮvestosVertės,IF(Paskolos_grąžinimas[[#This Row],['#]]&lt;=PaskolosTrukmė,IF(ROW()-ROW(Paskolos_grąžinimas[[#Headers],['#]])=1,PaskolosPradžia,IF(I51&gt;0,EDATE(C51,1),"")),""),"")</f>
        <v>44703</v>
      </c>
      <c r="D52" s="32">
        <f ca="1">IF(ROW()-ROW(Paskolos_grąžinimas[[#Headers],[pradinis
balansas]])=1,PaskolosSuma,IF(Paskolos_grąžinimas[[#This Row],[įmokos 
data]]="",0,INDEX(Paskolos_grąžinimas[], ROW()-4,8)))</f>
        <v>187259.99756480139</v>
      </c>
      <c r="E52" s="32">
        <f ca="1">IF(ĮvestosVertės,IF(ROW()-ROW(Paskolos_grąžinimas[[#Headers],[palūkanos]])=1,-IPMT(PalūkanųNorma/12,1,PaskolosTrukmė-ROWS($C$4:C52)+1,Paskolos_grąžinimas[[#This Row],[pradinis
balansas]]),IFERROR(-IPMT(PalūkanųNorma/12,1,Paskolos_grąžinimas[[#This Row],['#
liko]],D53),0)),0)</f>
        <v>779.02751795262691</v>
      </c>
      <c r="F52" s="32">
        <f ca="1">IFERROR(IF(AND(ĮvestosVertės,Paskolos_grąžinimas[[#This Row],[įmokos 
data]]&lt;&gt;""),-PPMT(PalūkanųNorma/12,1,PaskolosTrukmė-ROWS($C$4:C52)+1,Paskolos_grąžinimas[[#This Row],[pradinis
balansas]]),""),0)</f>
        <v>293.39325617093863</v>
      </c>
      <c r="G52" s="32">
        <f ca="1">IF(Paskolos_grąžinimas[[#This Row],[įmokos 
data]]="",0,NuosavybėsMokesčioSuma)</f>
        <v>375</v>
      </c>
      <c r="H52" s="32">
        <f ca="1">IF(Paskolos_grąžinimas[[#This Row],[įmokos 
data]]="",0,Paskolos_grąžinimas[[#This Row],[palūkanos]]+Paskolos_grąžinimas[[#This Row],[pagrindinis]]+Paskolos_grąžinimas[[#This Row],[nuosavybės
mokestis]])</f>
        <v>1447.4207741235655</v>
      </c>
      <c r="I52" s="32">
        <f ca="1">IF(Paskolos_grąžinimas[[#This Row],[įmokos 
data]]="",0,Paskolos_grąžinimas[[#This Row],[pradinis
balansas]]-Paskolos_grąžinimas[[#This Row],[pagrindinis]])</f>
        <v>186966.60430863046</v>
      </c>
      <c r="J52" s="14">
        <f ca="1">IF(Paskolos_grąžinimas[[#This Row],[galutinis
balansas]]&gt;0,PaskutinėEilutė-ROW(),0)</f>
        <v>311</v>
      </c>
    </row>
    <row r="53" spans="2:10" ht="15" customHeight="1" x14ac:dyDescent="0.25">
      <c r="B53" s="12">
        <f>ROWS($B$4:B53)</f>
        <v>50</v>
      </c>
      <c r="C53" s="13">
        <f ca="1">IF(ĮvestosVertės,IF(Paskolos_grąžinimas[[#This Row],['#]]&lt;=PaskolosTrukmė,IF(ROW()-ROW(Paskolos_grąžinimas[[#Headers],['#]])=1,PaskolosPradžia,IF(I52&gt;0,EDATE(C52,1),"")),""),"")</f>
        <v>44734</v>
      </c>
      <c r="D53" s="32">
        <f ca="1">IF(ROW()-ROW(Paskolos_grąžinimas[[#Headers],[pradinis
balansas]])=1,PaskolosSuma,IF(Paskolos_grąžinimas[[#This Row],[įmokos 
data]]="",0,INDEX(Paskolos_grąžinimas[], ROW()-4,8)))</f>
        <v>186966.60430863046</v>
      </c>
      <c r="E53" s="32">
        <f ca="1">IF(ĮvestosVertės,IF(ROW()-ROW(Paskolos_grąžinimas[[#Headers],[palūkanos]])=1,-IPMT(PalūkanųNorma/12,1,PaskolosTrukmė-ROWS($C$4:C53)+1,Paskolos_grąžinimas[[#This Row],[pradinis
balansas]]),IFERROR(-IPMT(PalūkanųNorma/12,1,Paskolos_grąžinimas[[#This Row],['#
liko]],D54),0)),0)</f>
        <v>777.79995241899496</v>
      </c>
      <c r="F53" s="32">
        <f ca="1">IFERROR(IF(AND(ĮvestosVertės,Paskolos_grąžinimas[[#This Row],[įmokos 
data]]&lt;&gt;""),-PPMT(PalūkanųNorma/12,1,PaskolosTrukmė-ROWS($C$4:C53)+1,Paskolos_grąžinimas[[#This Row],[pradinis
balansas]]),""),0)</f>
        <v>294.61572807165072</v>
      </c>
      <c r="G53" s="32">
        <f ca="1">IF(Paskolos_grąžinimas[[#This Row],[įmokos 
data]]="",0,NuosavybėsMokesčioSuma)</f>
        <v>375</v>
      </c>
      <c r="H53" s="32">
        <f ca="1">IF(Paskolos_grąžinimas[[#This Row],[įmokos 
data]]="",0,Paskolos_grąžinimas[[#This Row],[palūkanos]]+Paskolos_grąžinimas[[#This Row],[pagrindinis]]+Paskolos_grąžinimas[[#This Row],[nuosavybės
mokestis]])</f>
        <v>1447.4156804906456</v>
      </c>
      <c r="I53" s="32">
        <f ca="1">IF(Paskolos_grąžinimas[[#This Row],[įmokos 
data]]="",0,Paskolos_grąžinimas[[#This Row],[pradinis
balansas]]-Paskolos_grąžinimas[[#This Row],[pagrindinis]])</f>
        <v>186671.9885805588</v>
      </c>
      <c r="J53" s="14">
        <f ca="1">IF(Paskolos_grąžinimas[[#This Row],[galutinis
balansas]]&gt;0,PaskutinėEilutė-ROW(),0)</f>
        <v>310</v>
      </c>
    </row>
    <row r="54" spans="2:10" ht="15" customHeight="1" x14ac:dyDescent="0.25">
      <c r="B54" s="12">
        <f>ROWS($B$4:B54)</f>
        <v>51</v>
      </c>
      <c r="C54" s="13">
        <f ca="1">IF(ĮvestosVertės,IF(Paskolos_grąžinimas[[#This Row],['#]]&lt;=PaskolosTrukmė,IF(ROW()-ROW(Paskolos_grąžinimas[[#Headers],['#]])=1,PaskolosPradžia,IF(I53&gt;0,EDATE(C53,1),"")),""),"")</f>
        <v>44764</v>
      </c>
      <c r="D54" s="32">
        <f ca="1">IF(ROW()-ROW(Paskolos_grąžinimas[[#Headers],[pradinis
balansas]])=1,PaskolosSuma,IF(Paskolos_grąžinimas[[#This Row],[įmokos 
data]]="",0,INDEX(Paskolos_grąžinimas[], ROW()-4,8)))</f>
        <v>186671.9885805588</v>
      </c>
      <c r="E54" s="32">
        <f ca="1">IF(ĮvestosVertės,IF(ROW()-ROW(Paskolos_grąžinimas[[#Headers],[palūkanos]])=1,-IPMT(PalūkanųNorma/12,1,PaskolosTrukmė-ROWS($C$4:C54)+1,Paskolos_grąžinimas[[#This Row],[pradinis
balansas]]),IFERROR(-IPMT(PalūkanųNorma/12,1,Paskolos_grąžinimas[[#This Row],['#
liko]],D55),0)),0)</f>
        <v>776.56727202897298</v>
      </c>
      <c r="F54" s="32">
        <f ca="1">IFERROR(IF(AND(ĮvestosVertės,Paskolos_grąžinimas[[#This Row],[įmokos 
data]]&lt;&gt;""),-PPMT(PalūkanųNorma/12,1,PaskolosTrukmė-ROWS($C$4:C54)+1,Paskolos_grąžinimas[[#This Row],[pradinis
balansas]]),""),0)</f>
        <v>295.84329360528261</v>
      </c>
      <c r="G54" s="32">
        <f ca="1">IF(Paskolos_grąžinimas[[#This Row],[įmokos 
data]]="",0,NuosavybėsMokesčioSuma)</f>
        <v>375</v>
      </c>
      <c r="H54" s="32">
        <f ca="1">IF(Paskolos_grąžinimas[[#This Row],[įmokos 
data]]="",0,Paskolos_grąžinimas[[#This Row],[palūkanos]]+Paskolos_grąžinimas[[#This Row],[pagrindinis]]+Paskolos_grąžinimas[[#This Row],[nuosavybės
mokestis]])</f>
        <v>1447.4105656342556</v>
      </c>
      <c r="I54" s="32">
        <f ca="1">IF(Paskolos_grąžinimas[[#This Row],[įmokos 
data]]="",0,Paskolos_grąžinimas[[#This Row],[pradinis
balansas]]-Paskolos_grąžinimas[[#This Row],[pagrindinis]])</f>
        <v>186376.14528695351</v>
      </c>
      <c r="J54" s="14">
        <f ca="1">IF(Paskolos_grąžinimas[[#This Row],[galutinis
balansas]]&gt;0,PaskutinėEilutė-ROW(),0)</f>
        <v>309</v>
      </c>
    </row>
    <row r="55" spans="2:10" ht="15" customHeight="1" x14ac:dyDescent="0.25">
      <c r="B55" s="12">
        <f>ROWS($B$4:B55)</f>
        <v>52</v>
      </c>
      <c r="C55" s="13">
        <f ca="1">IF(ĮvestosVertės,IF(Paskolos_grąžinimas[[#This Row],['#]]&lt;=PaskolosTrukmė,IF(ROW()-ROW(Paskolos_grąžinimas[[#Headers],['#]])=1,PaskolosPradžia,IF(I54&gt;0,EDATE(C54,1),"")),""),"")</f>
        <v>44795</v>
      </c>
      <c r="D55" s="32">
        <f ca="1">IF(ROW()-ROW(Paskolos_grąžinimas[[#Headers],[pradinis
balansas]])=1,PaskolosSuma,IF(Paskolos_grąžinimas[[#This Row],[įmokos 
data]]="",0,INDEX(Paskolos_grąžinimas[], ROW()-4,8)))</f>
        <v>186376.14528695351</v>
      </c>
      <c r="E55" s="32">
        <f ca="1">IF(ĮvestosVertės,IF(ROW()-ROW(Paskolos_grąžinimas[[#Headers],[palūkanos]])=1,-IPMT(PalūkanųNorma/12,1,PaskolosTrukmė-ROWS($C$4:C55)+1,Paskolos_grąžinimas[[#This Row],[pradinis
balansas]]),IFERROR(-IPMT(PalūkanųNorma/12,1,Paskolos_grąžinimas[[#This Row],['#
liko]],D56),0)),0)</f>
        <v>775.32945547065924</v>
      </c>
      <c r="F55" s="32">
        <f ca="1">IFERROR(IF(AND(ĮvestosVertės,Paskolos_grąžinimas[[#This Row],[įmokos 
data]]&lt;&gt;""),-PPMT(PalūkanųNorma/12,1,PaskolosTrukmė-ROWS($C$4:C55)+1,Paskolos_grąžinimas[[#This Row],[pradinis
balansas]]),""),0)</f>
        <v>297.07597399530465</v>
      </c>
      <c r="G55" s="32">
        <f ca="1">IF(Paskolos_grąžinimas[[#This Row],[įmokos 
data]]="",0,NuosavybėsMokesčioSuma)</f>
        <v>375</v>
      </c>
      <c r="H55" s="32">
        <f ca="1">IF(Paskolos_grąžinimas[[#This Row],[įmokos 
data]]="",0,Paskolos_grąžinimas[[#This Row],[palūkanos]]+Paskolos_grąžinimas[[#This Row],[pagrindinis]]+Paskolos_grąžinimas[[#This Row],[nuosavybės
mokestis]])</f>
        <v>1447.4054294659638</v>
      </c>
      <c r="I55" s="32">
        <f ca="1">IF(Paskolos_grąžinimas[[#This Row],[įmokos 
data]]="",0,Paskolos_grąžinimas[[#This Row],[pradinis
balansas]]-Paskolos_grąžinimas[[#This Row],[pagrindinis]])</f>
        <v>186079.06931295822</v>
      </c>
      <c r="J55" s="14">
        <f ca="1">IF(Paskolos_grąžinimas[[#This Row],[galutinis
balansas]]&gt;0,PaskutinėEilutė-ROW(),0)</f>
        <v>308</v>
      </c>
    </row>
    <row r="56" spans="2:10" ht="15" customHeight="1" x14ac:dyDescent="0.25">
      <c r="B56" s="12">
        <f>ROWS($B$4:B56)</f>
        <v>53</v>
      </c>
      <c r="C56" s="13">
        <f ca="1">IF(ĮvestosVertės,IF(Paskolos_grąžinimas[[#This Row],['#]]&lt;=PaskolosTrukmė,IF(ROW()-ROW(Paskolos_grąžinimas[[#Headers],['#]])=1,PaskolosPradžia,IF(I55&gt;0,EDATE(C55,1),"")),""),"")</f>
        <v>44826</v>
      </c>
      <c r="D56" s="32">
        <f ca="1">IF(ROW()-ROW(Paskolos_grąžinimas[[#Headers],[pradinis
balansas]])=1,PaskolosSuma,IF(Paskolos_grąžinimas[[#This Row],[įmokos 
data]]="",0,INDEX(Paskolos_grąžinimas[], ROW()-4,8)))</f>
        <v>186079.06931295822</v>
      </c>
      <c r="E56" s="32">
        <f ca="1">IF(ĮvestosVertės,IF(ROW()-ROW(Paskolos_grąžinimas[[#Headers],[palūkanos]])=1,-IPMT(PalūkanųNorma/12,1,PaskolosTrukmė-ROWS($C$4:C56)+1,Paskolos_grąžinimas[[#This Row],[pradinis
balansas]]),IFERROR(-IPMT(PalūkanųNorma/12,1,Paskolos_grąžinimas[[#This Row],['#
liko]],D57),0)),0)</f>
        <v>774.08648134335249</v>
      </c>
      <c r="F56" s="32">
        <f ca="1">IFERROR(IF(AND(ĮvestosVertės,Paskolos_grąžinimas[[#This Row],[įmokos 
data]]&lt;&gt;""),-PPMT(PalūkanųNorma/12,1,PaskolosTrukmė-ROWS($C$4:C56)+1,Paskolos_grąžinimas[[#This Row],[pradinis
balansas]]),""),0)</f>
        <v>298.31379055361845</v>
      </c>
      <c r="G56" s="32">
        <f ca="1">IF(Paskolos_grąžinimas[[#This Row],[įmokos 
data]]="",0,NuosavybėsMokesčioSuma)</f>
        <v>375</v>
      </c>
      <c r="H56" s="32">
        <f ca="1">IF(Paskolos_grąžinimas[[#This Row],[įmokos 
data]]="",0,Paskolos_grąžinimas[[#This Row],[palūkanos]]+Paskolos_grąžinimas[[#This Row],[pagrindinis]]+Paskolos_grąžinimas[[#This Row],[nuosavybės
mokestis]])</f>
        <v>1447.4002718969709</v>
      </c>
      <c r="I56" s="32">
        <f ca="1">IF(Paskolos_grąžinimas[[#This Row],[įmokos 
data]]="",0,Paskolos_grąžinimas[[#This Row],[pradinis
balansas]]-Paskolos_grąžinimas[[#This Row],[pagrindinis]])</f>
        <v>185780.75552240459</v>
      </c>
      <c r="J56" s="14">
        <f ca="1">IF(Paskolos_grąžinimas[[#This Row],[galutinis
balansas]]&gt;0,PaskutinėEilutė-ROW(),0)</f>
        <v>307</v>
      </c>
    </row>
    <row r="57" spans="2:10" ht="15" customHeight="1" x14ac:dyDescent="0.25">
      <c r="B57" s="12">
        <f>ROWS($B$4:B57)</f>
        <v>54</v>
      </c>
      <c r="C57" s="13">
        <f ca="1">IF(ĮvestosVertės,IF(Paskolos_grąžinimas[[#This Row],['#]]&lt;=PaskolosTrukmė,IF(ROW()-ROW(Paskolos_grąžinimas[[#Headers],['#]])=1,PaskolosPradžia,IF(I56&gt;0,EDATE(C56,1),"")),""),"")</f>
        <v>44856</v>
      </c>
      <c r="D57" s="32">
        <f ca="1">IF(ROW()-ROW(Paskolos_grąžinimas[[#Headers],[pradinis
balansas]])=1,PaskolosSuma,IF(Paskolos_grąžinimas[[#This Row],[įmokos 
data]]="",0,INDEX(Paskolos_grąžinimas[], ROW()-4,8)))</f>
        <v>185780.75552240459</v>
      </c>
      <c r="E57" s="32">
        <f ca="1">IF(ĮvestosVertės,IF(ROW()-ROW(Paskolos_grąžinimas[[#Headers],[palūkanos]])=1,-IPMT(PalūkanųNorma/12,1,PaskolosTrukmė-ROWS($C$4:C57)+1,Paskolos_grąžinimas[[#This Row],[pradinis
balansas]]),IFERROR(-IPMT(PalūkanųNorma/12,1,Paskolos_grąžinimas[[#This Row],['#
liko]],D58),0)),0)</f>
        <v>772.83832815718199</v>
      </c>
      <c r="F57" s="32">
        <f ca="1">IFERROR(IF(AND(ĮvestosVertės,Paskolos_grąžinimas[[#This Row],[įmokos 
data]]&lt;&gt;""),-PPMT(PalūkanųNorma/12,1,PaskolosTrukmė-ROWS($C$4:C57)+1,Paskolos_grąžinimas[[#This Row],[pradinis
balansas]]),""),0)</f>
        <v>299.55676468092526</v>
      </c>
      <c r="G57" s="32">
        <f ca="1">IF(Paskolos_grąžinimas[[#This Row],[įmokos 
data]]="",0,NuosavybėsMokesčioSuma)</f>
        <v>375</v>
      </c>
      <c r="H57" s="32">
        <f ca="1">IF(Paskolos_grąžinimas[[#This Row],[įmokos 
data]]="",0,Paskolos_grąžinimas[[#This Row],[palūkanos]]+Paskolos_grąžinimas[[#This Row],[pagrindinis]]+Paskolos_grąžinimas[[#This Row],[nuosavybės
mokestis]])</f>
        <v>1447.3950928381073</v>
      </c>
      <c r="I57" s="32">
        <f ca="1">IF(Paskolos_grąžinimas[[#This Row],[įmokos 
data]]="",0,Paskolos_grąžinimas[[#This Row],[pradinis
balansas]]-Paskolos_grąžinimas[[#This Row],[pagrindinis]])</f>
        <v>185481.19875772367</v>
      </c>
      <c r="J57" s="14">
        <f ca="1">IF(Paskolos_grąžinimas[[#This Row],[galutinis
balansas]]&gt;0,PaskutinėEilutė-ROW(),0)</f>
        <v>306</v>
      </c>
    </row>
    <row r="58" spans="2:10" ht="15" customHeight="1" x14ac:dyDescent="0.25">
      <c r="B58" s="12">
        <f>ROWS($B$4:B58)</f>
        <v>55</v>
      </c>
      <c r="C58" s="13">
        <f ca="1">IF(ĮvestosVertės,IF(Paskolos_grąžinimas[[#This Row],['#]]&lt;=PaskolosTrukmė,IF(ROW()-ROW(Paskolos_grąžinimas[[#Headers],['#]])=1,PaskolosPradžia,IF(I57&gt;0,EDATE(C57,1),"")),""),"")</f>
        <v>44887</v>
      </c>
      <c r="D58" s="32">
        <f ca="1">IF(ROW()-ROW(Paskolos_grąžinimas[[#Headers],[pradinis
balansas]])=1,PaskolosSuma,IF(Paskolos_grąžinimas[[#This Row],[įmokos 
data]]="",0,INDEX(Paskolos_grąžinimas[], ROW()-4,8)))</f>
        <v>185481.19875772367</v>
      </c>
      <c r="E58" s="32">
        <f ca="1">IF(ĮvestosVertės,IF(ROW()-ROW(Paskolos_grąžinimas[[#Headers],[palūkanos]])=1,-IPMT(PalūkanųNorma/12,1,PaskolosTrukmė-ROWS($C$4:C58)+1,Paskolos_grąžinimas[[#This Row],[pradinis
balansas]]),IFERROR(-IPMT(PalūkanųNorma/12,1,Paskolos_grąžinimas[[#This Row],['#
liko]],D59),0)),0)</f>
        <v>771.58497433273578</v>
      </c>
      <c r="F58" s="32">
        <f ca="1">IFERROR(IF(AND(ĮvestosVertės,Paskolos_grąžinimas[[#This Row],[įmokos 
data]]&lt;&gt;""),-PPMT(PalūkanųNorma/12,1,PaskolosTrukmė-ROWS($C$4:C58)+1,Paskolos_grąžinimas[[#This Row],[pradinis
balansas]]),""),0)</f>
        <v>300.80491786709564</v>
      </c>
      <c r="G58" s="32">
        <f ca="1">IF(Paskolos_grąžinimas[[#This Row],[įmokos 
data]]="",0,NuosavybėsMokesčioSuma)</f>
        <v>375</v>
      </c>
      <c r="H58" s="32">
        <f ca="1">IF(Paskolos_grąžinimas[[#This Row],[įmokos 
data]]="",0,Paskolos_grąžinimas[[#This Row],[palūkanos]]+Paskolos_grąžinimas[[#This Row],[pagrindinis]]+Paskolos_grąžinimas[[#This Row],[nuosavybės
mokestis]])</f>
        <v>1447.3898921998314</v>
      </c>
      <c r="I58" s="32">
        <f ca="1">IF(Paskolos_grąžinimas[[#This Row],[įmokos 
data]]="",0,Paskolos_grąžinimas[[#This Row],[pradinis
balansas]]-Paskolos_grąžinimas[[#This Row],[pagrindinis]])</f>
        <v>185180.39383985658</v>
      </c>
      <c r="J58" s="14">
        <f ca="1">IF(Paskolos_grąžinimas[[#This Row],[galutinis
balansas]]&gt;0,PaskutinėEilutė-ROW(),0)</f>
        <v>305</v>
      </c>
    </row>
    <row r="59" spans="2:10" ht="15" customHeight="1" x14ac:dyDescent="0.25">
      <c r="B59" s="12">
        <f>ROWS($B$4:B59)</f>
        <v>56</v>
      </c>
      <c r="C59" s="13">
        <f ca="1">IF(ĮvestosVertės,IF(Paskolos_grąžinimas[[#This Row],['#]]&lt;=PaskolosTrukmė,IF(ROW()-ROW(Paskolos_grąžinimas[[#Headers],['#]])=1,PaskolosPradžia,IF(I58&gt;0,EDATE(C58,1),"")),""),"")</f>
        <v>44917</v>
      </c>
      <c r="D59" s="32">
        <f ca="1">IF(ROW()-ROW(Paskolos_grąžinimas[[#Headers],[pradinis
balansas]])=1,PaskolosSuma,IF(Paskolos_grąžinimas[[#This Row],[įmokos 
data]]="",0,INDEX(Paskolos_grąžinimas[], ROW()-4,8)))</f>
        <v>185180.39383985658</v>
      </c>
      <c r="E59" s="32">
        <f ca="1">IF(ĮvestosVertės,IF(ROW()-ROW(Paskolos_grąžinimas[[#Headers],[palūkanos]])=1,-IPMT(PalūkanųNorma/12,1,PaskolosTrukmė-ROWS($C$4:C59)+1,Paskolos_grąžinimas[[#This Row],[pradinis
balansas]]),IFERROR(-IPMT(PalūkanųNorma/12,1,Paskolos_grąžinimas[[#This Row],['#
liko]],D60),0)),0)</f>
        <v>770.32639820068766</v>
      </c>
      <c r="F59" s="32">
        <f ca="1">IFERROR(IF(AND(ĮvestosVertės,Paskolos_grąžinimas[[#This Row],[įmokos 
data]]&lt;&gt;""),-PPMT(PalūkanųNorma/12,1,PaskolosTrukmė-ROWS($C$4:C59)+1,Paskolos_grąžinimas[[#This Row],[pradinis
balansas]]),""),0)</f>
        <v>302.0582716915419</v>
      </c>
      <c r="G59" s="32">
        <f ca="1">IF(Paskolos_grąžinimas[[#This Row],[įmokos 
data]]="",0,NuosavybėsMokesčioSuma)</f>
        <v>375</v>
      </c>
      <c r="H59" s="32">
        <f ca="1">IF(Paskolos_grąžinimas[[#This Row],[įmokos 
data]]="",0,Paskolos_grąžinimas[[#This Row],[palūkanos]]+Paskolos_grąžinimas[[#This Row],[pagrindinis]]+Paskolos_grąžinimas[[#This Row],[nuosavybės
mokestis]])</f>
        <v>1447.3846698922296</v>
      </c>
      <c r="I59" s="32">
        <f ca="1">IF(Paskolos_grąžinimas[[#This Row],[įmokos 
data]]="",0,Paskolos_grąžinimas[[#This Row],[pradinis
balansas]]-Paskolos_grąžinimas[[#This Row],[pagrindinis]])</f>
        <v>184878.33556816503</v>
      </c>
      <c r="J59" s="14">
        <f ca="1">IF(Paskolos_grąžinimas[[#This Row],[galutinis
balansas]]&gt;0,PaskutinėEilutė-ROW(),0)</f>
        <v>304</v>
      </c>
    </row>
    <row r="60" spans="2:10" ht="15" customHeight="1" x14ac:dyDescent="0.25">
      <c r="B60" s="12">
        <f>ROWS($B$4:B60)</f>
        <v>57</v>
      </c>
      <c r="C60" s="13">
        <f ca="1">IF(ĮvestosVertės,IF(Paskolos_grąžinimas[[#This Row],['#]]&lt;=PaskolosTrukmė,IF(ROW()-ROW(Paskolos_grąžinimas[[#Headers],['#]])=1,PaskolosPradžia,IF(I59&gt;0,EDATE(C59,1),"")),""),"")</f>
        <v>44948</v>
      </c>
      <c r="D60" s="32">
        <f ca="1">IF(ROW()-ROW(Paskolos_grąžinimas[[#Headers],[pradinis
balansas]])=1,PaskolosSuma,IF(Paskolos_grąžinimas[[#This Row],[įmokos 
data]]="",0,INDEX(Paskolos_grąžinimas[], ROW()-4,8)))</f>
        <v>184878.33556816503</v>
      </c>
      <c r="E60" s="32">
        <f ca="1">IF(ĮvestosVertės,IF(ROW()-ROW(Paskolos_grąžinimas[[#Headers],[palūkanos]])=1,-IPMT(PalūkanųNorma/12,1,PaskolosTrukmė-ROWS($C$4:C60)+1,Paskolos_grąžinimas[[#This Row],[pradinis
balansas]]),IFERROR(-IPMT(PalūkanųNorma/12,1,Paskolos_grąžinimas[[#This Row],['#
liko]],D61),0)),0)</f>
        <v>769.06257800142271</v>
      </c>
      <c r="F60" s="32">
        <f ca="1">IFERROR(IF(AND(ĮvestosVertės,Paskolos_grąžinimas[[#This Row],[įmokos 
data]]&lt;&gt;""),-PPMT(PalūkanųNorma/12,1,PaskolosTrukmė-ROWS($C$4:C60)+1,Paskolos_grąžinimas[[#This Row],[pradinis
balansas]]),""),0)</f>
        <v>303.31684782359002</v>
      </c>
      <c r="G60" s="32">
        <f ca="1">IF(Paskolos_grąžinimas[[#This Row],[įmokos 
data]]="",0,NuosavybėsMokesčioSuma)</f>
        <v>375</v>
      </c>
      <c r="H60" s="32">
        <f ca="1">IF(Paskolos_grąžinimas[[#This Row],[įmokos 
data]]="",0,Paskolos_grąžinimas[[#This Row],[palūkanos]]+Paskolos_grąžinimas[[#This Row],[pagrindinis]]+Paskolos_grąžinimas[[#This Row],[nuosavybės
mokestis]])</f>
        <v>1447.3794258250127</v>
      </c>
      <c r="I60" s="32">
        <f ca="1">IF(Paskolos_grąžinimas[[#This Row],[įmokos 
data]]="",0,Paskolos_grąžinimas[[#This Row],[pradinis
balansas]]-Paskolos_grąžinimas[[#This Row],[pagrindinis]])</f>
        <v>184575.01872034144</v>
      </c>
      <c r="J60" s="14">
        <f ca="1">IF(Paskolos_grąžinimas[[#This Row],[galutinis
balansas]]&gt;0,PaskutinėEilutė-ROW(),0)</f>
        <v>303</v>
      </c>
    </row>
    <row r="61" spans="2:10" ht="15" customHeight="1" x14ac:dyDescent="0.25">
      <c r="B61" s="12">
        <f>ROWS($B$4:B61)</f>
        <v>58</v>
      </c>
      <c r="C61" s="13">
        <f ca="1">IF(ĮvestosVertės,IF(Paskolos_grąžinimas[[#This Row],['#]]&lt;=PaskolosTrukmė,IF(ROW()-ROW(Paskolos_grąžinimas[[#Headers],['#]])=1,PaskolosPradžia,IF(I60&gt;0,EDATE(C60,1),"")),""),"")</f>
        <v>44979</v>
      </c>
      <c r="D61" s="32">
        <f ca="1">IF(ROW()-ROW(Paskolos_grąžinimas[[#Headers],[pradinis
balansas]])=1,PaskolosSuma,IF(Paskolos_grąžinimas[[#This Row],[įmokos 
data]]="",0,INDEX(Paskolos_grąžinimas[], ROW()-4,8)))</f>
        <v>184575.01872034144</v>
      </c>
      <c r="E61" s="32">
        <f ca="1">IF(ĮvestosVertės,IF(ROW()-ROW(Paskolos_grąžinimas[[#Headers],[palūkanos]])=1,-IPMT(PalūkanųNorma/12,1,PaskolosTrukmė-ROWS($C$4:C61)+1,Paskolos_grąžinimas[[#This Row],[pradinis
balansas]]),IFERROR(-IPMT(PalūkanųNorma/12,1,Paskolos_grąžinimas[[#This Row],['#
liko]],D62),0)),0)</f>
        <v>767.79349188466074</v>
      </c>
      <c r="F61" s="32">
        <f ca="1">IFERROR(IF(AND(ĮvestosVertės,Paskolos_grąžinimas[[#This Row],[įmokos 
data]]&lt;&gt;""),-PPMT(PalūkanųNorma/12,1,PaskolosTrukmė-ROWS($C$4:C61)+1,Paskolos_grąžinimas[[#This Row],[pradinis
balansas]]),""),0)</f>
        <v>304.58066802285504</v>
      </c>
      <c r="G61" s="32">
        <f ca="1">IF(Paskolos_grąžinimas[[#This Row],[įmokos 
data]]="",0,NuosavybėsMokesčioSuma)</f>
        <v>375</v>
      </c>
      <c r="H61" s="32">
        <f ca="1">IF(Paskolos_grąžinimas[[#This Row],[įmokos 
data]]="",0,Paskolos_grąžinimas[[#This Row],[palūkanos]]+Paskolos_grąžinimas[[#This Row],[pagrindinis]]+Paskolos_grąžinimas[[#This Row],[nuosavybės
mokestis]])</f>
        <v>1447.3741599075158</v>
      </c>
      <c r="I61" s="32">
        <f ca="1">IF(Paskolos_grąžinimas[[#This Row],[įmokos 
data]]="",0,Paskolos_grąžinimas[[#This Row],[pradinis
balansas]]-Paskolos_grąžinimas[[#This Row],[pagrindinis]])</f>
        <v>184270.43805231858</v>
      </c>
      <c r="J61" s="14">
        <f ca="1">IF(Paskolos_grąžinimas[[#This Row],[galutinis
balansas]]&gt;0,PaskutinėEilutė-ROW(),0)</f>
        <v>302</v>
      </c>
    </row>
    <row r="62" spans="2:10" ht="15" customHeight="1" x14ac:dyDescent="0.25">
      <c r="B62" s="12">
        <f>ROWS($B$4:B62)</f>
        <v>59</v>
      </c>
      <c r="C62" s="13">
        <f ca="1">IF(ĮvestosVertės,IF(Paskolos_grąžinimas[[#This Row],['#]]&lt;=PaskolosTrukmė,IF(ROW()-ROW(Paskolos_grąžinimas[[#Headers],['#]])=1,PaskolosPradžia,IF(I61&gt;0,EDATE(C61,1),"")),""),"")</f>
        <v>45007</v>
      </c>
      <c r="D62" s="32">
        <f ca="1">IF(ROW()-ROW(Paskolos_grąžinimas[[#Headers],[pradinis
balansas]])=1,PaskolosSuma,IF(Paskolos_grąžinimas[[#This Row],[įmokos 
data]]="",0,INDEX(Paskolos_grąžinimas[], ROW()-4,8)))</f>
        <v>184270.43805231858</v>
      </c>
      <c r="E62" s="32">
        <f ca="1">IF(ĮvestosVertės,IF(ROW()-ROW(Paskolos_grąžinimas[[#Headers],[palūkanos]])=1,-IPMT(PalūkanųNorma/12,1,PaskolosTrukmė-ROWS($C$4:C62)+1,Paskolos_grąžinimas[[#This Row],[pradinis
balansas]]),IFERROR(-IPMT(PalūkanųNorma/12,1,Paskolos_grąžinimas[[#This Row],['#
liko]],D63),0)),0)</f>
        <v>766.51911790907911</v>
      </c>
      <c r="F62" s="32">
        <f ca="1">IFERROR(IF(AND(ĮvestosVertės,Paskolos_grąžinimas[[#This Row],[įmokos 
data]]&lt;&gt;""),-PPMT(PalūkanųNorma/12,1,PaskolosTrukmė-ROWS($C$4:C62)+1,Paskolos_grąžinimas[[#This Row],[pradinis
balansas]]),""),0)</f>
        <v>305.84975413961683</v>
      </c>
      <c r="G62" s="32">
        <f ca="1">IF(Paskolos_grąžinimas[[#This Row],[įmokos 
data]]="",0,NuosavybėsMokesčioSuma)</f>
        <v>375</v>
      </c>
      <c r="H62" s="32">
        <f ca="1">IF(Paskolos_grąžinimas[[#This Row],[įmokos 
data]]="",0,Paskolos_grąžinimas[[#This Row],[palūkanos]]+Paskolos_grąžinimas[[#This Row],[pagrindinis]]+Paskolos_grąžinimas[[#This Row],[nuosavybės
mokestis]])</f>
        <v>1447.3688720486959</v>
      </c>
      <c r="I62" s="32">
        <f ca="1">IF(Paskolos_grąžinimas[[#This Row],[įmokos 
data]]="",0,Paskolos_grąžinimas[[#This Row],[pradinis
balansas]]-Paskolos_grąžinimas[[#This Row],[pagrindinis]])</f>
        <v>183964.58829817898</v>
      </c>
      <c r="J62" s="14">
        <f ca="1">IF(Paskolos_grąžinimas[[#This Row],[galutinis
balansas]]&gt;0,PaskutinėEilutė-ROW(),0)</f>
        <v>301</v>
      </c>
    </row>
    <row r="63" spans="2:10" ht="15" customHeight="1" x14ac:dyDescent="0.25">
      <c r="B63" s="12">
        <f>ROWS($B$4:B63)</f>
        <v>60</v>
      </c>
      <c r="C63" s="13">
        <f ca="1">IF(ĮvestosVertės,IF(Paskolos_grąžinimas[[#This Row],['#]]&lt;=PaskolosTrukmė,IF(ROW()-ROW(Paskolos_grąžinimas[[#Headers],['#]])=1,PaskolosPradžia,IF(I62&gt;0,EDATE(C62,1),"")),""),"")</f>
        <v>45038</v>
      </c>
      <c r="D63" s="32">
        <f ca="1">IF(ROW()-ROW(Paskolos_grąžinimas[[#Headers],[pradinis
balansas]])=1,PaskolosSuma,IF(Paskolos_grąžinimas[[#This Row],[įmokos 
data]]="",0,INDEX(Paskolos_grąžinimas[], ROW()-4,8)))</f>
        <v>183964.58829817898</v>
      </c>
      <c r="E63" s="32">
        <f ca="1">IF(ĮvestosVertės,IF(ROW()-ROW(Paskolos_grąžinimas[[#Headers],[palūkanos]])=1,-IPMT(PalūkanųNorma/12,1,PaskolosTrukmė-ROWS($C$4:C63)+1,Paskolos_grąžinimas[[#This Row],[pradinis
balansas]]),IFERROR(-IPMT(PalūkanųNorma/12,1,Paskolos_grąžinimas[[#This Row],['#
liko]],D64),0)),0)</f>
        <v>765.23943404193244</v>
      </c>
      <c r="F63" s="32">
        <f ca="1">IFERROR(IF(AND(ĮvestosVertės,Paskolos_grąžinimas[[#This Row],[įmokos 
data]]&lt;&gt;""),-PPMT(PalūkanųNorma/12,1,PaskolosTrukmė-ROWS($C$4:C63)+1,Paskolos_grąžinimas[[#This Row],[pradinis
balansas]]),""),0)</f>
        <v>307.12412811519863</v>
      </c>
      <c r="G63" s="32">
        <f ca="1">IF(Paskolos_grąžinimas[[#This Row],[įmokos 
data]]="",0,NuosavybėsMokesčioSuma)</f>
        <v>375</v>
      </c>
      <c r="H63" s="32">
        <f ca="1">IF(Paskolos_grąžinimas[[#This Row],[įmokos 
data]]="",0,Paskolos_grąžinimas[[#This Row],[palūkanos]]+Paskolos_grąžinimas[[#This Row],[pagrindinis]]+Paskolos_grąžinimas[[#This Row],[nuosavybės
mokestis]])</f>
        <v>1447.3635621571311</v>
      </c>
      <c r="I63" s="32">
        <f ca="1">IF(Paskolos_grąžinimas[[#This Row],[įmokos 
data]]="",0,Paskolos_grąžinimas[[#This Row],[pradinis
balansas]]-Paskolos_grąžinimas[[#This Row],[pagrindinis]])</f>
        <v>183657.46417006379</v>
      </c>
      <c r="J63" s="14">
        <f ca="1">IF(Paskolos_grąžinimas[[#This Row],[galutinis
balansas]]&gt;0,PaskutinėEilutė-ROW(),0)</f>
        <v>300</v>
      </c>
    </row>
    <row r="64" spans="2:10" ht="15" customHeight="1" x14ac:dyDescent="0.25">
      <c r="B64" s="12">
        <f>ROWS($B$4:B64)</f>
        <v>61</v>
      </c>
      <c r="C64" s="13">
        <f ca="1">IF(ĮvestosVertės,IF(Paskolos_grąžinimas[[#This Row],['#]]&lt;=PaskolosTrukmė,IF(ROW()-ROW(Paskolos_grąžinimas[[#Headers],['#]])=1,PaskolosPradžia,IF(I63&gt;0,EDATE(C63,1),"")),""),"")</f>
        <v>45068</v>
      </c>
      <c r="D64" s="32">
        <f ca="1">IF(ROW()-ROW(Paskolos_grąžinimas[[#Headers],[pradinis
balansas]])=1,PaskolosSuma,IF(Paskolos_grąžinimas[[#This Row],[įmokos 
data]]="",0,INDEX(Paskolos_grąžinimas[], ROW()-4,8)))</f>
        <v>183657.46417006379</v>
      </c>
      <c r="E64" s="32">
        <f ca="1">IF(ĮvestosVertės,IF(ROW()-ROW(Paskolos_grąžinimas[[#Headers],[palūkanos]])=1,-IPMT(PalūkanųNorma/12,1,PaskolosTrukmė-ROWS($C$4:C64)+1,Paskolos_grąžinimas[[#This Row],[pradinis
balansas]]),IFERROR(-IPMT(PalūkanųNorma/12,1,Paskolos_grąžinimas[[#This Row],['#
liko]],D65),0)),0)</f>
        <v>763.95441815867275</v>
      </c>
      <c r="F64" s="32">
        <f ca="1">IFERROR(IF(AND(ĮvestosVertės,Paskolos_grąžinimas[[#This Row],[įmokos 
data]]&lt;&gt;""),-PPMT(PalūkanųNorma/12,1,PaskolosTrukmė-ROWS($C$4:C64)+1,Paskolos_grąžinimas[[#This Row],[pradinis
balansas]]),""),0)</f>
        <v>308.4038119823453</v>
      </c>
      <c r="G64" s="32">
        <f ca="1">IF(Paskolos_grąžinimas[[#This Row],[įmokos 
data]]="",0,NuosavybėsMokesčioSuma)</f>
        <v>375</v>
      </c>
      <c r="H64" s="32">
        <f ca="1">IF(Paskolos_grąžinimas[[#This Row],[įmokos 
data]]="",0,Paskolos_grąžinimas[[#This Row],[palūkanos]]+Paskolos_grąžinimas[[#This Row],[pagrindinis]]+Paskolos_grąžinimas[[#This Row],[nuosavybės
mokestis]])</f>
        <v>1447.3582301410181</v>
      </c>
      <c r="I64" s="32">
        <f ca="1">IF(Paskolos_grąžinimas[[#This Row],[įmokos 
data]]="",0,Paskolos_grąžinimas[[#This Row],[pradinis
balansas]]-Paskolos_grąžinimas[[#This Row],[pagrindinis]])</f>
        <v>183349.06035808145</v>
      </c>
      <c r="J64" s="14">
        <f ca="1">IF(Paskolos_grąžinimas[[#This Row],[galutinis
balansas]]&gt;0,PaskutinėEilutė-ROW(),0)</f>
        <v>299</v>
      </c>
    </row>
    <row r="65" spans="2:10" ht="15" customHeight="1" x14ac:dyDescent="0.25">
      <c r="B65" s="12">
        <f>ROWS($B$4:B65)</f>
        <v>62</v>
      </c>
      <c r="C65" s="13">
        <f ca="1">IF(ĮvestosVertės,IF(Paskolos_grąžinimas[[#This Row],['#]]&lt;=PaskolosTrukmė,IF(ROW()-ROW(Paskolos_grąžinimas[[#Headers],['#]])=1,PaskolosPradžia,IF(I64&gt;0,EDATE(C64,1),"")),""),"")</f>
        <v>45099</v>
      </c>
      <c r="D65" s="32">
        <f ca="1">IF(ROW()-ROW(Paskolos_grąžinimas[[#Headers],[pradinis
balansas]])=1,PaskolosSuma,IF(Paskolos_grąžinimas[[#This Row],[įmokos 
data]]="",0,INDEX(Paskolos_grąžinimas[], ROW()-4,8)))</f>
        <v>183349.06035808145</v>
      </c>
      <c r="E65" s="32">
        <f ca="1">IF(ĮvestosVertės,IF(ROW()-ROW(Paskolos_grąžinimas[[#Headers],[palūkanos]])=1,-IPMT(PalūkanųNorma/12,1,PaskolosTrukmė-ROWS($C$4:C65)+1,Paskolos_grąžinimas[[#This Row],[pradinis
balansas]]),IFERROR(-IPMT(PalūkanųNorma/12,1,Paskolos_grąžinimas[[#This Row],['#
liko]],D66),0)),0)</f>
        <v>762.66404804256604</v>
      </c>
      <c r="F65" s="32">
        <f ca="1">IFERROR(IF(AND(ĮvestosVertės,Paskolos_grąžinimas[[#This Row],[įmokos 
data]]&lt;&gt;""),-PPMT(PalūkanųNorma/12,1,PaskolosTrukmė-ROWS($C$4:C65)+1,Paskolos_grąžinimas[[#This Row],[pradinis
balansas]]),""),0)</f>
        <v>309.68882786560511</v>
      </c>
      <c r="G65" s="32">
        <f ca="1">IF(Paskolos_grąžinimas[[#This Row],[įmokos 
data]]="",0,NuosavybėsMokesčioSuma)</f>
        <v>375</v>
      </c>
      <c r="H65" s="32">
        <f ca="1">IF(Paskolos_grąžinimas[[#This Row],[įmokos 
data]]="",0,Paskolos_grąžinimas[[#This Row],[palūkanos]]+Paskolos_grąžinimas[[#This Row],[pagrindinis]]+Paskolos_grąžinimas[[#This Row],[nuosavybės
mokestis]])</f>
        <v>1447.3528759081712</v>
      </c>
      <c r="I65" s="32">
        <f ca="1">IF(Paskolos_grąžinimas[[#This Row],[įmokos 
data]]="",0,Paskolos_grąžinimas[[#This Row],[pradinis
balansas]]-Paskolos_grąžinimas[[#This Row],[pagrindinis]])</f>
        <v>183039.37153021584</v>
      </c>
      <c r="J65" s="14">
        <f ca="1">IF(Paskolos_grąžinimas[[#This Row],[galutinis
balansas]]&gt;0,PaskutinėEilutė-ROW(),0)</f>
        <v>298</v>
      </c>
    </row>
    <row r="66" spans="2:10" ht="15" customHeight="1" x14ac:dyDescent="0.25">
      <c r="B66" s="12">
        <f>ROWS($B$4:B66)</f>
        <v>63</v>
      </c>
      <c r="C66" s="13">
        <f ca="1">IF(ĮvestosVertės,IF(Paskolos_grąžinimas[[#This Row],['#]]&lt;=PaskolosTrukmė,IF(ROW()-ROW(Paskolos_grąžinimas[[#Headers],['#]])=1,PaskolosPradžia,IF(I65&gt;0,EDATE(C65,1),"")),""),"")</f>
        <v>45129</v>
      </c>
      <c r="D66" s="32">
        <f ca="1">IF(ROW()-ROW(Paskolos_grąžinimas[[#Headers],[pradinis
balansas]])=1,PaskolosSuma,IF(Paskolos_grąžinimas[[#This Row],[įmokos 
data]]="",0,INDEX(Paskolos_grąžinimas[], ROW()-4,8)))</f>
        <v>183039.37153021584</v>
      </c>
      <c r="E66" s="32">
        <f ca="1">IF(ĮvestosVertės,IF(ROW()-ROW(Paskolos_grąžinimas[[#Headers],[palūkanos]])=1,-IPMT(PalūkanųNorma/12,1,PaskolosTrukmė-ROWS($C$4:C66)+1,Paskolos_grąžinimas[[#This Row],[pradinis
balansas]]),IFERROR(-IPMT(PalūkanųNorma/12,1,Paskolos_grąžinimas[[#This Row],['#
liko]],D67),0)),0)</f>
        <v>761.36830138430889</v>
      </c>
      <c r="F66" s="32">
        <f ca="1">IFERROR(IF(AND(ĮvestosVertės,Paskolos_grąžinimas[[#This Row],[įmokos 
data]]&lt;&gt;""),-PPMT(PalūkanųNorma/12,1,PaskolosTrukmė-ROWS($C$4:C66)+1,Paskolos_grąžinimas[[#This Row],[pradinis
balansas]]),""),0)</f>
        <v>310.97919798171176</v>
      </c>
      <c r="G66" s="32">
        <f ca="1">IF(Paskolos_grąžinimas[[#This Row],[įmokos 
data]]="",0,NuosavybėsMokesčioSuma)</f>
        <v>375</v>
      </c>
      <c r="H66" s="32">
        <f ca="1">IF(Paskolos_grąžinimas[[#This Row],[įmokos 
data]]="",0,Paskolos_grąžinimas[[#This Row],[palūkanos]]+Paskolos_grąžinimas[[#This Row],[pagrindinis]]+Paskolos_grąžinimas[[#This Row],[nuosavybės
mokestis]])</f>
        <v>1447.3474993660207</v>
      </c>
      <c r="I66" s="32">
        <f ca="1">IF(Paskolos_grąžinimas[[#This Row],[įmokos 
data]]="",0,Paskolos_grąžinimas[[#This Row],[pradinis
balansas]]-Paskolos_grąžinimas[[#This Row],[pagrindinis]])</f>
        <v>182728.39233223413</v>
      </c>
      <c r="J66" s="14">
        <f ca="1">IF(Paskolos_grąžinimas[[#This Row],[galutinis
balansas]]&gt;0,PaskutinėEilutė-ROW(),0)</f>
        <v>297</v>
      </c>
    </row>
    <row r="67" spans="2:10" ht="15" customHeight="1" x14ac:dyDescent="0.25">
      <c r="B67" s="12">
        <f>ROWS($B$4:B67)</f>
        <v>64</v>
      </c>
      <c r="C67" s="13">
        <f ca="1">IF(ĮvestosVertės,IF(Paskolos_grąžinimas[[#This Row],['#]]&lt;=PaskolosTrukmė,IF(ROW()-ROW(Paskolos_grąžinimas[[#Headers],['#]])=1,PaskolosPradžia,IF(I66&gt;0,EDATE(C66,1),"")),""),"")</f>
        <v>45160</v>
      </c>
      <c r="D67" s="32">
        <f ca="1">IF(ROW()-ROW(Paskolos_grąžinimas[[#Headers],[pradinis
balansas]])=1,PaskolosSuma,IF(Paskolos_grąžinimas[[#This Row],[įmokos 
data]]="",0,INDEX(Paskolos_grąžinimas[], ROW()-4,8)))</f>
        <v>182728.39233223413</v>
      </c>
      <c r="E67" s="32">
        <f ca="1">IF(ĮvestosVertės,IF(ROW()-ROW(Paskolos_grąžinimas[[#Headers],[palūkanos]])=1,-IPMT(PalūkanųNorma/12,1,PaskolosTrukmė-ROWS($C$4:C67)+1,Paskolos_grąžinimas[[#This Row],[pradinis
balansas]]),IFERROR(-IPMT(PalūkanųNorma/12,1,Paskolos_grąžinimas[[#This Row],['#
liko]],D68),0)),0)</f>
        <v>760.06715578164233</v>
      </c>
      <c r="F67" s="32">
        <f ca="1">IFERROR(IF(AND(ĮvestosVertės,Paskolos_grąžinimas[[#This Row],[įmokos 
data]]&lt;&gt;""),-PPMT(PalūkanųNorma/12,1,PaskolosTrukmė-ROWS($C$4:C67)+1,Paskolos_grąžinimas[[#This Row],[pradinis
balansas]]),""),0)</f>
        <v>312.27494463996885</v>
      </c>
      <c r="G67" s="32">
        <f ca="1">IF(Paskolos_grąžinimas[[#This Row],[įmokos 
data]]="",0,NuosavybėsMokesčioSuma)</f>
        <v>375</v>
      </c>
      <c r="H67" s="32">
        <f ca="1">IF(Paskolos_grąžinimas[[#This Row],[įmokos 
data]]="",0,Paskolos_grąžinimas[[#This Row],[palūkanos]]+Paskolos_grąžinimas[[#This Row],[pagrindinis]]+Paskolos_grąžinimas[[#This Row],[nuosavybės
mokestis]])</f>
        <v>1447.3421004216111</v>
      </c>
      <c r="I67" s="32">
        <f ca="1">IF(Paskolos_grąžinimas[[#This Row],[įmokos 
data]]="",0,Paskolos_grąžinimas[[#This Row],[pradinis
balansas]]-Paskolos_grąžinimas[[#This Row],[pagrindinis]])</f>
        <v>182416.11738759416</v>
      </c>
      <c r="J67" s="14">
        <f ca="1">IF(Paskolos_grąžinimas[[#This Row],[galutinis
balansas]]&gt;0,PaskutinėEilutė-ROW(),0)</f>
        <v>296</v>
      </c>
    </row>
    <row r="68" spans="2:10" ht="15" customHeight="1" x14ac:dyDescent="0.25">
      <c r="B68" s="12">
        <f>ROWS($B$4:B68)</f>
        <v>65</v>
      </c>
      <c r="C68" s="13">
        <f ca="1">IF(ĮvestosVertės,IF(Paskolos_grąžinimas[[#This Row],['#]]&lt;=PaskolosTrukmė,IF(ROW()-ROW(Paskolos_grąžinimas[[#Headers],['#]])=1,PaskolosPradžia,IF(I67&gt;0,EDATE(C67,1),"")),""),"")</f>
        <v>45191</v>
      </c>
      <c r="D68" s="32">
        <f ca="1">IF(ROW()-ROW(Paskolos_grąžinimas[[#Headers],[pradinis
balansas]])=1,PaskolosSuma,IF(Paskolos_grąžinimas[[#This Row],[įmokos 
data]]="",0,INDEX(Paskolos_grąžinimas[], ROW()-4,8)))</f>
        <v>182416.11738759416</v>
      </c>
      <c r="E68" s="32">
        <f ca="1">IF(ĮvestosVertės,IF(ROW()-ROW(Paskolos_grąžinimas[[#Headers],[palūkanos]])=1,-IPMT(PalūkanųNorma/12,1,PaskolosTrukmė-ROWS($C$4:C68)+1,Paskolos_grąžinimas[[#This Row],[pradinis
balansas]]),IFERROR(-IPMT(PalūkanųNorma/12,1,Paskolos_grąžinimas[[#This Row],['#
liko]],D69),0)),0)</f>
        <v>758.76058873896477</v>
      </c>
      <c r="F68" s="32">
        <f ca="1">IFERROR(IF(AND(ĮvestosVertės,Paskolos_grąžinimas[[#This Row],[įmokos 
data]]&lt;&gt;""),-PPMT(PalūkanųNorma/12,1,PaskolosTrukmė-ROWS($C$4:C68)+1,Paskolos_grąžinimas[[#This Row],[pradinis
balansas]]),""),0)</f>
        <v>313.57609024263536</v>
      </c>
      <c r="G68" s="32">
        <f ca="1">IF(Paskolos_grąžinimas[[#This Row],[įmokos 
data]]="",0,NuosavybėsMokesčioSuma)</f>
        <v>375</v>
      </c>
      <c r="H68" s="32">
        <f ca="1">IF(Paskolos_grąžinimas[[#This Row],[įmokos 
data]]="",0,Paskolos_grąžinimas[[#This Row],[palūkanos]]+Paskolos_grąžinimas[[#This Row],[pagrindinis]]+Paskolos_grąžinimas[[#This Row],[nuosavybės
mokestis]])</f>
        <v>1447.3366789816</v>
      </c>
      <c r="I68" s="32">
        <f ca="1">IF(Paskolos_grąžinimas[[#This Row],[įmokos 
data]]="",0,Paskolos_grąžinimas[[#This Row],[pradinis
balansas]]-Paskolos_grąžinimas[[#This Row],[pagrindinis]])</f>
        <v>182102.54129735153</v>
      </c>
      <c r="J68" s="14">
        <f ca="1">IF(Paskolos_grąžinimas[[#This Row],[galutinis
balansas]]&gt;0,PaskutinėEilutė-ROW(),0)</f>
        <v>295</v>
      </c>
    </row>
    <row r="69" spans="2:10" ht="15" customHeight="1" x14ac:dyDescent="0.25">
      <c r="B69" s="12">
        <f>ROWS($B$4:B69)</f>
        <v>66</v>
      </c>
      <c r="C69" s="13">
        <f ca="1">IF(ĮvestosVertės,IF(Paskolos_grąžinimas[[#This Row],['#]]&lt;=PaskolosTrukmė,IF(ROW()-ROW(Paskolos_grąžinimas[[#Headers],['#]])=1,PaskolosPradžia,IF(I68&gt;0,EDATE(C68,1),"")),""),"")</f>
        <v>45221</v>
      </c>
      <c r="D69" s="32">
        <f ca="1">IF(ROW()-ROW(Paskolos_grąžinimas[[#Headers],[pradinis
balansas]])=1,PaskolosSuma,IF(Paskolos_grąžinimas[[#This Row],[įmokos 
data]]="",0,INDEX(Paskolos_grąžinimas[], ROW()-4,8)))</f>
        <v>182102.54129735153</v>
      </c>
      <c r="E69" s="32">
        <f ca="1">IF(ĮvestosVertės,IF(ROW()-ROW(Paskolos_grąžinimas[[#Headers],[palūkanos]])=1,-IPMT(PalūkanųNorma/12,1,PaskolosTrukmė-ROWS($C$4:C69)+1,Paskolos_grąžinimas[[#This Row],[pradinis
balansas]]),IFERROR(-IPMT(PalūkanųNorma/12,1,Paskolos_grąžinimas[[#This Row],['#
liko]],D70),0)),0)</f>
        <v>757.44857766694258</v>
      </c>
      <c r="F69" s="32">
        <f ca="1">IFERROR(IF(AND(ĮvestosVertės,Paskolos_grąžinimas[[#This Row],[įmokos 
data]]&lt;&gt;""),-PPMT(PalūkanųNorma/12,1,PaskolosTrukmė-ROWS($C$4:C69)+1,Paskolos_grąžinimas[[#This Row],[pradinis
balansas]]),""),0)</f>
        <v>314.88265728531303</v>
      </c>
      <c r="G69" s="32">
        <f ca="1">IF(Paskolos_grąžinimas[[#This Row],[įmokos 
data]]="",0,NuosavybėsMokesčioSuma)</f>
        <v>375</v>
      </c>
      <c r="H69" s="32">
        <f ca="1">IF(Paskolos_grąžinimas[[#This Row],[įmokos 
data]]="",0,Paskolos_grąžinimas[[#This Row],[palūkanos]]+Paskolos_grąžinimas[[#This Row],[pagrindinis]]+Paskolos_grąžinimas[[#This Row],[nuosavybės
mokestis]])</f>
        <v>1447.3312349522557</v>
      </c>
      <c r="I69" s="32">
        <f ca="1">IF(Paskolos_grąžinimas[[#This Row],[įmokos 
data]]="",0,Paskolos_grąžinimas[[#This Row],[pradinis
balansas]]-Paskolos_grąžinimas[[#This Row],[pagrindinis]])</f>
        <v>181787.65864006622</v>
      </c>
      <c r="J69" s="14">
        <f ca="1">IF(Paskolos_grąžinimas[[#This Row],[galutinis
balansas]]&gt;0,PaskutinėEilutė-ROW(),0)</f>
        <v>294</v>
      </c>
    </row>
    <row r="70" spans="2:10" ht="15" customHeight="1" x14ac:dyDescent="0.25">
      <c r="B70" s="12">
        <f>ROWS($B$4:B70)</f>
        <v>67</v>
      </c>
      <c r="C70" s="13">
        <f ca="1">IF(ĮvestosVertės,IF(Paskolos_grąžinimas[[#This Row],['#]]&lt;=PaskolosTrukmė,IF(ROW()-ROW(Paskolos_grąžinimas[[#Headers],['#]])=1,PaskolosPradžia,IF(I69&gt;0,EDATE(C69,1),"")),""),"")</f>
        <v>45252</v>
      </c>
      <c r="D70" s="32">
        <f ca="1">IF(ROW()-ROW(Paskolos_grąžinimas[[#Headers],[pradinis
balansas]])=1,PaskolosSuma,IF(Paskolos_grąžinimas[[#This Row],[įmokos 
data]]="",0,INDEX(Paskolos_grąžinimas[], ROW()-4,8)))</f>
        <v>181787.65864006622</v>
      </c>
      <c r="E70" s="32">
        <f ca="1">IF(ĮvestosVertės,IF(ROW()-ROW(Paskolos_grąžinimas[[#Headers],[palūkanos]])=1,-IPMT(PalūkanųNorma/12,1,PaskolosTrukmė-ROWS($C$4:C70)+1,Paskolos_grąžinimas[[#This Row],[pradinis
balansas]]),IFERROR(-IPMT(PalūkanųNorma/12,1,Paskolos_grąžinimas[[#This Row],['#
liko]],D71),0)),0)</f>
        <v>756.13109988212034</v>
      </c>
      <c r="F70" s="32">
        <f ca="1">IFERROR(IF(AND(ĮvestosVertės,Paskolos_grąžinimas[[#This Row],[įmokos 
data]]&lt;&gt;""),-PPMT(PalūkanųNorma/12,1,PaskolosTrukmė-ROWS($C$4:C70)+1,Paskolos_grąžinimas[[#This Row],[pradinis
balansas]]),""),0)</f>
        <v>316.19466835733533</v>
      </c>
      <c r="G70" s="32">
        <f ca="1">IF(Paskolos_grąžinimas[[#This Row],[įmokos 
data]]="",0,NuosavybėsMokesčioSuma)</f>
        <v>375</v>
      </c>
      <c r="H70" s="32">
        <f ca="1">IF(Paskolos_grąžinimas[[#This Row],[įmokos 
data]]="",0,Paskolos_grąžinimas[[#This Row],[palūkanos]]+Paskolos_grąžinimas[[#This Row],[pagrindinis]]+Paskolos_grąžinimas[[#This Row],[nuosavybės
mokestis]])</f>
        <v>1447.3257682394556</v>
      </c>
      <c r="I70" s="32">
        <f ca="1">IF(Paskolos_grąžinimas[[#This Row],[įmokos 
data]]="",0,Paskolos_grąžinimas[[#This Row],[pradinis
balansas]]-Paskolos_grąžinimas[[#This Row],[pagrindinis]])</f>
        <v>181471.46397170887</v>
      </c>
      <c r="J70" s="14">
        <f ca="1">IF(Paskolos_grąžinimas[[#This Row],[galutinis
balansas]]&gt;0,PaskutinėEilutė-ROW(),0)</f>
        <v>293</v>
      </c>
    </row>
    <row r="71" spans="2:10" ht="15" customHeight="1" x14ac:dyDescent="0.25">
      <c r="B71" s="12">
        <f>ROWS($B$4:B71)</f>
        <v>68</v>
      </c>
      <c r="C71" s="13">
        <f ca="1">IF(ĮvestosVertės,IF(Paskolos_grąžinimas[[#This Row],['#]]&lt;=PaskolosTrukmė,IF(ROW()-ROW(Paskolos_grąžinimas[[#Headers],['#]])=1,PaskolosPradžia,IF(I70&gt;0,EDATE(C70,1),"")),""),"")</f>
        <v>45282</v>
      </c>
      <c r="D71" s="32">
        <f ca="1">IF(ROW()-ROW(Paskolos_grąžinimas[[#Headers],[pradinis
balansas]])=1,PaskolosSuma,IF(Paskolos_grąžinimas[[#This Row],[įmokos 
data]]="",0,INDEX(Paskolos_grąžinimas[], ROW()-4,8)))</f>
        <v>181471.46397170887</v>
      </c>
      <c r="E71" s="32">
        <f ca="1">IF(ĮvestosVertės,IF(ROW()-ROW(Paskolos_grąžinimas[[#Headers],[palūkanos]])=1,-IPMT(PalūkanųNorma/12,1,PaskolosTrukmė-ROWS($C$4:C71)+1,Paskolos_grąžinimas[[#This Row],[pradinis
balansas]]),IFERROR(-IPMT(PalūkanųNorma/12,1,Paskolos_grąžinimas[[#This Row],['#
liko]],D72),0)),0)</f>
        <v>754.80813260652792</v>
      </c>
      <c r="F71" s="32">
        <f ca="1">IFERROR(IF(AND(ĮvestosVertės,Paskolos_grąžinimas[[#This Row],[įmokos 
data]]&lt;&gt;""),-PPMT(PalūkanųNorma/12,1,PaskolosTrukmė-ROWS($C$4:C71)+1,Paskolos_grąžinimas[[#This Row],[pradinis
balansas]]),""),0)</f>
        <v>317.51214614215741</v>
      </c>
      <c r="G71" s="32">
        <f ca="1">IF(Paskolos_grąžinimas[[#This Row],[įmokos 
data]]="",0,NuosavybėsMokesčioSuma)</f>
        <v>375</v>
      </c>
      <c r="H71" s="32">
        <f ca="1">IF(Paskolos_grąžinimas[[#This Row],[įmokos 
data]]="",0,Paskolos_grąžinimas[[#This Row],[palūkanos]]+Paskolos_grąžinimas[[#This Row],[pagrindinis]]+Paskolos_grąžinimas[[#This Row],[nuosavybės
mokestis]])</f>
        <v>1447.3202787486853</v>
      </c>
      <c r="I71" s="32">
        <f ca="1">IF(Paskolos_grąžinimas[[#This Row],[įmokos 
data]]="",0,Paskolos_grąžinimas[[#This Row],[pradinis
balansas]]-Paskolos_grąžinimas[[#This Row],[pagrindinis]])</f>
        <v>181153.95182556671</v>
      </c>
      <c r="J71" s="14">
        <f ca="1">IF(Paskolos_grąžinimas[[#This Row],[galutinis
balansas]]&gt;0,PaskutinėEilutė-ROW(),0)</f>
        <v>292</v>
      </c>
    </row>
    <row r="72" spans="2:10" ht="15" customHeight="1" x14ac:dyDescent="0.25">
      <c r="B72" s="12">
        <f>ROWS($B$4:B72)</f>
        <v>69</v>
      </c>
      <c r="C72" s="13">
        <f ca="1">IF(ĮvestosVertės,IF(Paskolos_grąžinimas[[#This Row],['#]]&lt;=PaskolosTrukmė,IF(ROW()-ROW(Paskolos_grąžinimas[[#Headers],['#]])=1,PaskolosPradžia,IF(I71&gt;0,EDATE(C71,1),"")),""),"")</f>
        <v>45313</v>
      </c>
      <c r="D72" s="32">
        <f ca="1">IF(ROW()-ROW(Paskolos_grąžinimas[[#Headers],[pradinis
balansas]])=1,PaskolosSuma,IF(Paskolos_grąžinimas[[#This Row],[įmokos 
data]]="",0,INDEX(Paskolos_grąžinimas[], ROW()-4,8)))</f>
        <v>181153.95182556671</v>
      </c>
      <c r="E72" s="32">
        <f ca="1">IF(ĮvestosVertės,IF(ROW()-ROW(Paskolos_grąžinimas[[#Headers],[palūkanos]])=1,-IPMT(PalūkanųNorma/12,1,PaskolosTrukmė-ROWS($C$4:C72)+1,Paskolos_grąžinimas[[#This Row],[pradinis
balansas]]),IFERROR(-IPMT(PalūkanųNorma/12,1,Paskolos_grąžinimas[[#This Row],['#
liko]],D73),0)),0)</f>
        <v>753.47965296728739</v>
      </c>
      <c r="F72" s="32">
        <f ca="1">IFERROR(IF(AND(ĮvestosVertės,Paskolos_grąžinimas[[#This Row],[įmokos 
data]]&lt;&gt;""),-PPMT(PalūkanųNorma/12,1,PaskolosTrukmė-ROWS($C$4:C72)+1,Paskolos_grąžinimas[[#This Row],[pradinis
balansas]]),""),0)</f>
        <v>318.83511341774988</v>
      </c>
      <c r="G72" s="32">
        <f ca="1">IF(Paskolos_grąžinimas[[#This Row],[įmokos 
data]]="",0,NuosavybėsMokesčioSuma)</f>
        <v>375</v>
      </c>
      <c r="H72" s="32">
        <f ca="1">IF(Paskolos_grąžinimas[[#This Row],[įmokos 
data]]="",0,Paskolos_grąžinimas[[#This Row],[palūkanos]]+Paskolos_grąžinimas[[#This Row],[pagrindinis]]+Paskolos_grąžinimas[[#This Row],[nuosavybės
mokestis]])</f>
        <v>1447.3147663850373</v>
      </c>
      <c r="I72" s="32">
        <f ca="1">IF(Paskolos_grąžinimas[[#This Row],[įmokos 
data]]="",0,Paskolos_grąžinimas[[#This Row],[pradinis
balansas]]-Paskolos_grąžinimas[[#This Row],[pagrindinis]])</f>
        <v>180835.11671214897</v>
      </c>
      <c r="J72" s="14">
        <f ca="1">IF(Paskolos_grąžinimas[[#This Row],[galutinis
balansas]]&gt;0,PaskutinėEilutė-ROW(),0)</f>
        <v>291</v>
      </c>
    </row>
    <row r="73" spans="2:10" ht="15" customHeight="1" x14ac:dyDescent="0.25">
      <c r="B73" s="12">
        <f>ROWS($B$4:B73)</f>
        <v>70</v>
      </c>
      <c r="C73" s="13">
        <f ca="1">IF(ĮvestosVertės,IF(Paskolos_grąžinimas[[#This Row],['#]]&lt;=PaskolosTrukmė,IF(ROW()-ROW(Paskolos_grąžinimas[[#Headers],['#]])=1,PaskolosPradžia,IF(I72&gt;0,EDATE(C72,1),"")),""),"")</f>
        <v>45344</v>
      </c>
      <c r="D73" s="32">
        <f ca="1">IF(ROW()-ROW(Paskolos_grąžinimas[[#Headers],[pradinis
balansas]])=1,PaskolosSuma,IF(Paskolos_grąžinimas[[#This Row],[įmokos 
data]]="",0,INDEX(Paskolos_grąžinimas[], ROW()-4,8)))</f>
        <v>180835.11671214897</v>
      </c>
      <c r="E73" s="32">
        <f ca="1">IF(ĮvestosVertės,IF(ROW()-ROW(Paskolos_grąžinimas[[#Headers],[palūkanos]])=1,-IPMT(PalūkanųNorma/12,1,PaskolosTrukmė-ROWS($C$4:C73)+1,Paskolos_grąžinimas[[#This Row],[pradinis
balansas]]),IFERROR(-IPMT(PalūkanųNorma/12,1,Paskolos_grąžinimas[[#This Row],['#
liko]],D74),0)),0)</f>
        <v>752.14563799621658</v>
      </c>
      <c r="F73" s="32">
        <f ca="1">IFERROR(IF(AND(ĮvestosVertės,Paskolos_grąžinimas[[#This Row],[įmokos 
data]]&lt;&gt;""),-PPMT(PalūkanųNorma/12,1,PaskolosTrukmė-ROWS($C$4:C73)+1,Paskolos_grąžinimas[[#This Row],[pradinis
balansas]]),""),0)</f>
        <v>320.16359305699041</v>
      </c>
      <c r="G73" s="32">
        <f ca="1">IF(Paskolos_grąžinimas[[#This Row],[įmokos 
data]]="",0,NuosavybėsMokesčioSuma)</f>
        <v>375</v>
      </c>
      <c r="H73" s="32">
        <f ca="1">IF(Paskolos_grąžinimas[[#This Row],[įmokos 
data]]="",0,Paskolos_grąžinimas[[#This Row],[palūkanos]]+Paskolos_grąžinimas[[#This Row],[pagrindinis]]+Paskolos_grąžinimas[[#This Row],[nuosavybės
mokestis]])</f>
        <v>1447.309231053207</v>
      </c>
      <c r="I73" s="32">
        <f ca="1">IF(Paskolos_grąžinimas[[#This Row],[įmokos 
data]]="",0,Paskolos_grąžinimas[[#This Row],[pradinis
balansas]]-Paskolos_grąžinimas[[#This Row],[pagrindinis]])</f>
        <v>180514.95311909198</v>
      </c>
      <c r="J73" s="14">
        <f ca="1">IF(Paskolos_grąžinimas[[#This Row],[galutinis
balansas]]&gt;0,PaskutinėEilutė-ROW(),0)</f>
        <v>290</v>
      </c>
    </row>
    <row r="74" spans="2:10" ht="15" customHeight="1" x14ac:dyDescent="0.25">
      <c r="B74" s="12">
        <f>ROWS($B$4:B74)</f>
        <v>71</v>
      </c>
      <c r="C74" s="13">
        <f ca="1">IF(ĮvestosVertės,IF(Paskolos_grąžinimas[[#This Row],['#]]&lt;=PaskolosTrukmė,IF(ROW()-ROW(Paskolos_grąžinimas[[#Headers],['#]])=1,PaskolosPradžia,IF(I73&gt;0,EDATE(C73,1),"")),""),"")</f>
        <v>45373</v>
      </c>
      <c r="D74" s="32">
        <f ca="1">IF(ROW()-ROW(Paskolos_grąžinimas[[#Headers],[pradinis
balansas]])=1,PaskolosSuma,IF(Paskolos_grąžinimas[[#This Row],[įmokos 
data]]="",0,INDEX(Paskolos_grąžinimas[], ROW()-4,8)))</f>
        <v>180514.95311909198</v>
      </c>
      <c r="E74" s="32">
        <f ca="1">IF(ĮvestosVertės,IF(ROW()-ROW(Paskolos_grąžinimas[[#Headers],[palūkanos]])=1,-IPMT(PalūkanųNorma/12,1,PaskolosTrukmė-ROWS($C$4:C74)+1,Paskolos_grąžinimas[[#This Row],[pradinis
balansas]]),IFERROR(-IPMT(PalūkanųNorma/12,1,Paskolos_grąžinimas[[#This Row],['#
liko]],D75),0)),0)</f>
        <v>750.80606462943297</v>
      </c>
      <c r="F74" s="32">
        <f ca="1">IFERROR(IF(AND(ĮvestosVertės,Paskolos_grąžinimas[[#This Row],[įmokos 
data]]&lt;&gt;""),-PPMT(PalūkanųNorma/12,1,PaskolosTrukmė-ROWS($C$4:C74)+1,Paskolos_grąžinimas[[#This Row],[pradinis
balansas]]),""),0)</f>
        <v>321.49760802806122</v>
      </c>
      <c r="G74" s="32">
        <f ca="1">IF(Paskolos_grąžinimas[[#This Row],[įmokos 
data]]="",0,NuosavybėsMokesčioSuma)</f>
        <v>375</v>
      </c>
      <c r="H74" s="32">
        <f ca="1">IF(Paskolos_grąžinimas[[#This Row],[įmokos 
data]]="",0,Paskolos_grąžinimas[[#This Row],[palūkanos]]+Paskolos_grąžinimas[[#This Row],[pagrindinis]]+Paskolos_grąžinimas[[#This Row],[nuosavybės
mokestis]])</f>
        <v>1447.3036726574942</v>
      </c>
      <c r="I74" s="32">
        <f ca="1">IF(Paskolos_grąžinimas[[#This Row],[įmokos 
data]]="",0,Paskolos_grąžinimas[[#This Row],[pradinis
balansas]]-Paskolos_grąžinimas[[#This Row],[pagrindinis]])</f>
        <v>180193.45551106392</v>
      </c>
      <c r="J74" s="14">
        <f ca="1">IF(Paskolos_grąžinimas[[#This Row],[galutinis
balansas]]&gt;0,PaskutinėEilutė-ROW(),0)</f>
        <v>289</v>
      </c>
    </row>
    <row r="75" spans="2:10" ht="15" customHeight="1" x14ac:dyDescent="0.25">
      <c r="B75" s="12">
        <f>ROWS($B$4:B75)</f>
        <v>72</v>
      </c>
      <c r="C75" s="13">
        <f ca="1">IF(ĮvestosVertės,IF(Paskolos_grąžinimas[[#This Row],['#]]&lt;=PaskolosTrukmė,IF(ROW()-ROW(Paskolos_grąžinimas[[#Headers],['#]])=1,PaskolosPradžia,IF(I74&gt;0,EDATE(C74,1),"")),""),"")</f>
        <v>45404</v>
      </c>
      <c r="D75" s="32">
        <f ca="1">IF(ROW()-ROW(Paskolos_grąžinimas[[#Headers],[pradinis
balansas]])=1,PaskolosSuma,IF(Paskolos_grąžinimas[[#This Row],[įmokos 
data]]="",0,INDEX(Paskolos_grąžinimas[], ROW()-4,8)))</f>
        <v>180193.45551106392</v>
      </c>
      <c r="E75" s="32">
        <f ca="1">IF(ĮvestosVertės,IF(ROW()-ROW(Paskolos_grąžinimas[[#Headers],[palūkanos]])=1,-IPMT(PalūkanųNorma/12,1,PaskolosTrukmė-ROWS($C$4:C75)+1,Paskolos_grąžinimas[[#This Row],[pradinis
balansas]]),IFERROR(-IPMT(PalūkanųNorma/12,1,Paskolos_grąžinimas[[#This Row],['#
liko]],D76),0)),0)</f>
        <v>749.46090970695457</v>
      </c>
      <c r="F75" s="32">
        <f ca="1">IFERROR(IF(AND(ĮvestosVertės,Paskolos_grąžinimas[[#This Row],[įmokos 
data]]&lt;&gt;""),-PPMT(PalūkanųNorma/12,1,PaskolosTrukmė-ROWS($C$4:C75)+1,Paskolos_grąžinimas[[#This Row],[pradinis
balansas]]),""),0)</f>
        <v>322.83718139484472</v>
      </c>
      <c r="G75" s="32">
        <f ca="1">IF(Paskolos_grąžinimas[[#This Row],[įmokos 
data]]="",0,NuosavybėsMokesčioSuma)</f>
        <v>375</v>
      </c>
      <c r="H75" s="32">
        <f ca="1">IF(Paskolos_grąžinimas[[#This Row],[įmokos 
data]]="",0,Paskolos_grąžinimas[[#This Row],[palūkanos]]+Paskolos_grąžinimas[[#This Row],[pagrindinis]]+Paskolos_grąžinimas[[#This Row],[nuosavybės
mokestis]])</f>
        <v>1447.2980911017994</v>
      </c>
      <c r="I75" s="32">
        <f ca="1">IF(Paskolos_grąžinimas[[#This Row],[įmokos 
data]]="",0,Paskolos_grąžinimas[[#This Row],[pradinis
balansas]]-Paskolos_grąžinimas[[#This Row],[pagrindinis]])</f>
        <v>179870.61832966909</v>
      </c>
      <c r="J75" s="14">
        <f ca="1">IF(Paskolos_grąžinimas[[#This Row],[galutinis
balansas]]&gt;0,PaskutinėEilutė-ROW(),0)</f>
        <v>288</v>
      </c>
    </row>
    <row r="76" spans="2:10" ht="15" customHeight="1" x14ac:dyDescent="0.25">
      <c r="B76" s="12">
        <f>ROWS($B$4:B76)</f>
        <v>73</v>
      </c>
      <c r="C76" s="13">
        <f ca="1">IF(ĮvestosVertės,IF(Paskolos_grąžinimas[[#This Row],['#]]&lt;=PaskolosTrukmė,IF(ROW()-ROW(Paskolos_grąžinimas[[#Headers],['#]])=1,PaskolosPradžia,IF(I75&gt;0,EDATE(C75,1),"")),""),"")</f>
        <v>45434</v>
      </c>
      <c r="D76" s="32">
        <f ca="1">IF(ROW()-ROW(Paskolos_grąžinimas[[#Headers],[pradinis
balansas]])=1,PaskolosSuma,IF(Paskolos_grąžinimas[[#This Row],[įmokos 
data]]="",0,INDEX(Paskolos_grąžinimas[], ROW()-4,8)))</f>
        <v>179870.61832966909</v>
      </c>
      <c r="E76" s="32">
        <f ca="1">IF(ĮvestosVertės,IF(ROW()-ROW(Paskolos_grąžinimas[[#Headers],[palūkanos]])=1,-IPMT(PalūkanųNorma/12,1,PaskolosTrukmė-ROWS($C$4:C76)+1,Paskolos_grąžinimas[[#This Row],[pradinis
balansas]]),IFERROR(-IPMT(PalūkanųNorma/12,1,Paskolos_grąžinimas[[#This Row],['#
liko]],D77),0)),0)</f>
        <v>748.11014997229904</v>
      </c>
      <c r="F76" s="32">
        <f ca="1">IFERROR(IF(AND(ĮvestosVertės,Paskolos_grąžinimas[[#This Row],[įmokos 
data]]&lt;&gt;""),-PPMT(PalūkanųNorma/12,1,PaskolosTrukmė-ROWS($C$4:C76)+1,Paskolos_grąžinimas[[#This Row],[pradinis
balansas]]),""),0)</f>
        <v>324.18233631732335</v>
      </c>
      <c r="G76" s="32">
        <f ca="1">IF(Paskolos_grąžinimas[[#This Row],[įmokos 
data]]="",0,NuosavybėsMokesčioSuma)</f>
        <v>375</v>
      </c>
      <c r="H76" s="32">
        <f ca="1">IF(Paskolos_grąžinimas[[#This Row],[įmokos 
data]]="",0,Paskolos_grąžinimas[[#This Row],[palūkanos]]+Paskolos_grąžinimas[[#This Row],[pagrindinis]]+Paskolos_grąžinimas[[#This Row],[nuosavybės
mokestis]])</f>
        <v>1447.2924862896225</v>
      </c>
      <c r="I76" s="32">
        <f ca="1">IF(Paskolos_grąžinimas[[#This Row],[įmokos 
data]]="",0,Paskolos_grąžinimas[[#This Row],[pradinis
balansas]]-Paskolos_grąžinimas[[#This Row],[pagrindinis]])</f>
        <v>179546.43599335177</v>
      </c>
      <c r="J76" s="14">
        <f ca="1">IF(Paskolos_grąžinimas[[#This Row],[galutinis
balansas]]&gt;0,PaskutinėEilutė-ROW(),0)</f>
        <v>287</v>
      </c>
    </row>
    <row r="77" spans="2:10" ht="15" customHeight="1" x14ac:dyDescent="0.25">
      <c r="B77" s="12">
        <f>ROWS($B$4:B77)</f>
        <v>74</v>
      </c>
      <c r="C77" s="13">
        <f ca="1">IF(ĮvestosVertės,IF(Paskolos_grąžinimas[[#This Row],['#]]&lt;=PaskolosTrukmė,IF(ROW()-ROW(Paskolos_grąžinimas[[#Headers],['#]])=1,PaskolosPradžia,IF(I76&gt;0,EDATE(C76,1),"")),""),"")</f>
        <v>45465</v>
      </c>
      <c r="D77" s="32">
        <f ca="1">IF(ROW()-ROW(Paskolos_grąžinimas[[#Headers],[pradinis
balansas]])=1,PaskolosSuma,IF(Paskolos_grąžinimas[[#This Row],[įmokos 
data]]="",0,INDEX(Paskolos_grąžinimas[], ROW()-4,8)))</f>
        <v>179546.43599335177</v>
      </c>
      <c r="E77" s="32">
        <f ca="1">IF(ĮvestosVertės,IF(ROW()-ROW(Paskolos_grąžinimas[[#Headers],[palūkanos]])=1,-IPMT(PalūkanųNorma/12,1,PaskolosTrukmė-ROWS($C$4:C77)+1,Paskolos_grąžinimas[[#This Row],[pradinis
balansas]]),IFERROR(-IPMT(PalūkanųNorma/12,1,Paskolos_grąžinimas[[#This Row],['#
liko]],D78),0)),0)</f>
        <v>746.75376207208251</v>
      </c>
      <c r="F77" s="32">
        <f ca="1">IFERROR(IF(AND(ĮvestosVertės,Paskolos_grąžinimas[[#This Row],[įmokos 
data]]&lt;&gt;""),-PPMT(PalūkanųNorma/12,1,PaskolosTrukmė-ROWS($C$4:C77)+1,Paskolos_grąžinimas[[#This Row],[pradinis
balansas]]),""),0)</f>
        <v>325.53309605197876</v>
      </c>
      <c r="G77" s="32">
        <f ca="1">IF(Paskolos_grąžinimas[[#This Row],[įmokos 
data]]="",0,NuosavybėsMokesčioSuma)</f>
        <v>375</v>
      </c>
      <c r="H77" s="32">
        <f ca="1">IF(Paskolos_grąžinimas[[#This Row],[įmokos 
data]]="",0,Paskolos_grąžinimas[[#This Row],[palūkanos]]+Paskolos_grąžinimas[[#This Row],[pagrindinis]]+Paskolos_grąžinimas[[#This Row],[nuosavybės
mokestis]])</f>
        <v>1447.2868581240614</v>
      </c>
      <c r="I77" s="32">
        <f ca="1">IF(Paskolos_grąžinimas[[#This Row],[įmokos 
data]]="",0,Paskolos_grąžinimas[[#This Row],[pradinis
balansas]]-Paskolos_grąžinimas[[#This Row],[pagrindinis]])</f>
        <v>179220.90289729979</v>
      </c>
      <c r="J77" s="14">
        <f ca="1">IF(Paskolos_grąžinimas[[#This Row],[galutinis
balansas]]&gt;0,PaskutinėEilutė-ROW(),0)</f>
        <v>286</v>
      </c>
    </row>
    <row r="78" spans="2:10" ht="15" customHeight="1" x14ac:dyDescent="0.25">
      <c r="B78" s="12">
        <f>ROWS($B$4:B78)</f>
        <v>75</v>
      </c>
      <c r="C78" s="13">
        <f ca="1">IF(ĮvestosVertės,IF(Paskolos_grąžinimas[[#This Row],['#]]&lt;=PaskolosTrukmė,IF(ROW()-ROW(Paskolos_grąžinimas[[#Headers],['#]])=1,PaskolosPradžia,IF(I77&gt;0,EDATE(C77,1),"")),""),"")</f>
        <v>45495</v>
      </c>
      <c r="D78" s="32">
        <f ca="1">IF(ROW()-ROW(Paskolos_grąžinimas[[#Headers],[pradinis
balansas]])=1,PaskolosSuma,IF(Paskolos_grąžinimas[[#This Row],[įmokos 
data]]="",0,INDEX(Paskolos_grąžinimas[], ROW()-4,8)))</f>
        <v>179220.90289729979</v>
      </c>
      <c r="E78" s="32">
        <f ca="1">IF(ĮvestosVertės,IF(ROW()-ROW(Paskolos_grąžinimas[[#Headers],[palūkanos]])=1,-IPMT(PalūkanųNorma/12,1,PaskolosTrukmė-ROWS($C$4:C78)+1,Paskolos_grąžinimas[[#This Row],[pradinis
balansas]]),IFERROR(-IPMT(PalūkanųNorma/12,1,Paskolos_grąžinimas[[#This Row],['#
liko]],D79),0)),0)</f>
        <v>745.39172255561493</v>
      </c>
      <c r="F78" s="32">
        <f ca="1">IFERROR(IF(AND(ĮvestosVertės,Paskolos_grąžinimas[[#This Row],[įmokos 
data]]&lt;&gt;""),-PPMT(PalūkanųNorma/12,1,PaskolosTrukmė-ROWS($C$4:C78)+1,Paskolos_grąžinimas[[#This Row],[pradinis
balansas]]),""),0)</f>
        <v>326.88948395219546</v>
      </c>
      <c r="G78" s="32">
        <f ca="1">IF(Paskolos_grąžinimas[[#This Row],[įmokos 
data]]="",0,NuosavybėsMokesčioSuma)</f>
        <v>375</v>
      </c>
      <c r="H78" s="32">
        <f ca="1">IF(Paskolos_grąžinimas[[#This Row],[įmokos 
data]]="",0,Paskolos_grąžinimas[[#This Row],[palūkanos]]+Paskolos_grąžinimas[[#This Row],[pagrindinis]]+Paskolos_grąžinimas[[#This Row],[nuosavybės
mokestis]])</f>
        <v>1447.2812065078103</v>
      </c>
      <c r="I78" s="32">
        <f ca="1">IF(Paskolos_grąžinimas[[#This Row],[įmokos 
data]]="",0,Paskolos_grąžinimas[[#This Row],[pradinis
balansas]]-Paskolos_grąžinimas[[#This Row],[pagrindinis]])</f>
        <v>178894.01341334759</v>
      </c>
      <c r="J78" s="14">
        <f ca="1">IF(Paskolos_grąžinimas[[#This Row],[galutinis
balansas]]&gt;0,PaskutinėEilutė-ROW(),0)</f>
        <v>285</v>
      </c>
    </row>
    <row r="79" spans="2:10" ht="15" customHeight="1" x14ac:dyDescent="0.25">
      <c r="B79" s="12">
        <f>ROWS($B$4:B79)</f>
        <v>76</v>
      </c>
      <c r="C79" s="13">
        <f ca="1">IF(ĮvestosVertės,IF(Paskolos_grąžinimas[[#This Row],['#]]&lt;=PaskolosTrukmė,IF(ROW()-ROW(Paskolos_grąžinimas[[#Headers],['#]])=1,PaskolosPradžia,IF(I78&gt;0,EDATE(C78,1),"")),""),"")</f>
        <v>45526</v>
      </c>
      <c r="D79" s="32">
        <f ca="1">IF(ROW()-ROW(Paskolos_grąžinimas[[#Headers],[pradinis
balansas]])=1,PaskolosSuma,IF(Paskolos_grąžinimas[[#This Row],[įmokos 
data]]="",0,INDEX(Paskolos_grąžinimas[], ROW()-4,8)))</f>
        <v>178894.01341334759</v>
      </c>
      <c r="E79" s="32">
        <f ca="1">IF(ĮvestosVertės,IF(ROW()-ROW(Paskolos_grąžinimas[[#Headers],[palūkanos]])=1,-IPMT(PalūkanųNorma/12,1,PaskolosTrukmė-ROWS($C$4:C79)+1,Paskolos_grąžinimas[[#This Row],[pradinis
balansas]]),IFERROR(-IPMT(PalūkanųNorma/12,1,Paskolos_grąžinimas[[#This Row],['#
liko]],D80),0)),0)</f>
        <v>744.02400787449551</v>
      </c>
      <c r="F79" s="32">
        <f ca="1">IFERROR(IF(AND(ĮvestosVertės,Paskolos_grąžinimas[[#This Row],[įmokos 
data]]&lt;&gt;""),-PPMT(PalūkanųNorma/12,1,PaskolosTrukmė-ROWS($C$4:C79)+1,Paskolos_grąžinimas[[#This Row],[pradinis
balansas]]),""),0)</f>
        <v>328.25152346866287</v>
      </c>
      <c r="G79" s="32">
        <f ca="1">IF(Paskolos_grąžinimas[[#This Row],[įmokos 
data]]="",0,NuosavybėsMokesčioSuma)</f>
        <v>375</v>
      </c>
      <c r="H79" s="32">
        <f ca="1">IF(Paskolos_grąžinimas[[#This Row],[įmokos 
data]]="",0,Paskolos_grąžinimas[[#This Row],[palūkanos]]+Paskolos_grąžinimas[[#This Row],[pagrindinis]]+Paskolos_grąžinimas[[#This Row],[nuosavybės
mokestis]])</f>
        <v>1447.2755313431585</v>
      </c>
      <c r="I79" s="32">
        <f ca="1">IF(Paskolos_grąžinimas[[#This Row],[įmokos 
data]]="",0,Paskolos_grąžinimas[[#This Row],[pradinis
balansas]]-Paskolos_grąžinimas[[#This Row],[pagrindinis]])</f>
        <v>178565.76188987892</v>
      </c>
      <c r="J79" s="14">
        <f ca="1">IF(Paskolos_grąžinimas[[#This Row],[galutinis
balansas]]&gt;0,PaskutinėEilutė-ROW(),0)</f>
        <v>284</v>
      </c>
    </row>
    <row r="80" spans="2:10" ht="15" customHeight="1" x14ac:dyDescent="0.25">
      <c r="B80" s="12">
        <f>ROWS($B$4:B80)</f>
        <v>77</v>
      </c>
      <c r="C80" s="13">
        <f ca="1">IF(ĮvestosVertės,IF(Paskolos_grąžinimas[[#This Row],['#]]&lt;=PaskolosTrukmė,IF(ROW()-ROW(Paskolos_grąžinimas[[#Headers],['#]])=1,PaskolosPradžia,IF(I79&gt;0,EDATE(C79,1),"")),""),"")</f>
        <v>45557</v>
      </c>
      <c r="D80" s="32">
        <f ca="1">IF(ROW()-ROW(Paskolos_grąžinimas[[#Headers],[pradinis
balansas]])=1,PaskolosSuma,IF(Paskolos_grąžinimas[[#This Row],[įmokos 
data]]="",0,INDEX(Paskolos_grąžinimas[], ROW()-4,8)))</f>
        <v>178565.76188987892</v>
      </c>
      <c r="E80" s="32">
        <f ca="1">IF(ĮvestosVertės,IF(ROW()-ROW(Paskolos_grąžinimas[[#Headers],[palūkanos]])=1,-IPMT(PalūkanųNorma/12,1,PaskolosTrukmė-ROWS($C$4:C80)+1,Paskolos_grąžinimas[[#This Row],[pradinis
balansas]]),IFERROR(-IPMT(PalūkanųNorma/12,1,Paskolos_grąžinimas[[#This Row],['#
liko]],D81),0)),0)</f>
        <v>742.65059438220476</v>
      </c>
      <c r="F80" s="32">
        <f ca="1">IFERROR(IF(AND(ĮvestosVertės,Paskolos_grąžinimas[[#This Row],[įmokos 
data]]&lt;&gt;""),-PPMT(PalūkanųNorma/12,1,PaskolosTrukmė-ROWS($C$4:C80)+1,Paskolos_grąžinimas[[#This Row],[pradinis
balansas]]),""),0)</f>
        <v>329.61923814978235</v>
      </c>
      <c r="G80" s="32">
        <f ca="1">IF(Paskolos_grąžinimas[[#This Row],[įmokos 
data]]="",0,NuosavybėsMokesčioSuma)</f>
        <v>375</v>
      </c>
      <c r="H80" s="32">
        <f ca="1">IF(Paskolos_grąžinimas[[#This Row],[įmokos 
data]]="",0,Paskolos_grąžinimas[[#This Row],[palūkanos]]+Paskolos_grąžinimas[[#This Row],[pagrindinis]]+Paskolos_grąžinimas[[#This Row],[nuosavybės
mokestis]])</f>
        <v>1447.269832531987</v>
      </c>
      <c r="I80" s="32">
        <f ca="1">IF(Paskolos_grąžinimas[[#This Row],[įmokos 
data]]="",0,Paskolos_grąžinimas[[#This Row],[pradinis
balansas]]-Paskolos_grąžinimas[[#This Row],[pagrindinis]])</f>
        <v>178236.14265172914</v>
      </c>
      <c r="J80" s="14">
        <f ca="1">IF(Paskolos_grąžinimas[[#This Row],[galutinis
balansas]]&gt;0,PaskutinėEilutė-ROW(),0)</f>
        <v>283</v>
      </c>
    </row>
    <row r="81" spans="2:10" ht="15" customHeight="1" x14ac:dyDescent="0.25">
      <c r="B81" s="12">
        <f>ROWS($B$4:B81)</f>
        <v>78</v>
      </c>
      <c r="C81" s="13">
        <f ca="1">IF(ĮvestosVertės,IF(Paskolos_grąžinimas[[#This Row],['#]]&lt;=PaskolosTrukmė,IF(ROW()-ROW(Paskolos_grąžinimas[[#Headers],['#]])=1,PaskolosPradžia,IF(I80&gt;0,EDATE(C80,1),"")),""),"")</f>
        <v>45587</v>
      </c>
      <c r="D81" s="32">
        <f ca="1">IF(ROW()-ROW(Paskolos_grąžinimas[[#Headers],[pradinis
balansas]])=1,PaskolosSuma,IF(Paskolos_grąžinimas[[#This Row],[įmokos 
data]]="",0,INDEX(Paskolos_grąžinimas[], ROW()-4,8)))</f>
        <v>178236.14265172914</v>
      </c>
      <c r="E81" s="32">
        <f ca="1">IF(ĮvestosVertės,IF(ROW()-ROW(Paskolos_grąžinimas[[#Headers],[palūkanos]])=1,-IPMT(PalūkanųNorma/12,1,PaskolosTrukmė-ROWS($C$4:C81)+1,Paskolos_grąžinimas[[#This Row],[pradinis
balansas]]),IFERROR(-IPMT(PalūkanųNorma/12,1,Paskolos_grąžinimas[[#This Row],['#
liko]],D82),0)),0)</f>
        <v>741.27145833369616</v>
      </c>
      <c r="F81" s="32">
        <f ca="1">IFERROR(IF(AND(ĮvestosVertės,Paskolos_grąžinimas[[#This Row],[įmokos 
data]]&lt;&gt;""),-PPMT(PalūkanųNorma/12,1,PaskolosTrukmė-ROWS($C$4:C81)+1,Paskolos_grąžinimas[[#This Row],[pradinis
balansas]]),""),0)</f>
        <v>330.99265164207299</v>
      </c>
      <c r="G81" s="32">
        <f ca="1">IF(Paskolos_grąžinimas[[#This Row],[įmokos 
data]]="",0,NuosavybėsMokesčioSuma)</f>
        <v>375</v>
      </c>
      <c r="H81" s="32">
        <f ca="1">IF(Paskolos_grąžinimas[[#This Row],[įmokos 
data]]="",0,Paskolos_grąžinimas[[#This Row],[palūkanos]]+Paskolos_grąžinimas[[#This Row],[pagrindinis]]+Paskolos_grąžinimas[[#This Row],[nuosavybės
mokestis]])</f>
        <v>1447.2641099757691</v>
      </c>
      <c r="I81" s="32">
        <f ca="1">IF(Paskolos_grąžinimas[[#This Row],[įmokos 
data]]="",0,Paskolos_grąžinimas[[#This Row],[pradinis
balansas]]-Paskolos_grąžinimas[[#This Row],[pagrindinis]])</f>
        <v>177905.15000008707</v>
      </c>
      <c r="J81" s="14">
        <f ca="1">IF(Paskolos_grąžinimas[[#This Row],[galutinis
balansas]]&gt;0,PaskutinėEilutė-ROW(),0)</f>
        <v>282</v>
      </c>
    </row>
    <row r="82" spans="2:10" ht="15" customHeight="1" x14ac:dyDescent="0.25">
      <c r="B82" s="12">
        <f>ROWS($B$4:B82)</f>
        <v>79</v>
      </c>
      <c r="C82" s="13">
        <f ca="1">IF(ĮvestosVertės,IF(Paskolos_grąžinimas[[#This Row],['#]]&lt;=PaskolosTrukmė,IF(ROW()-ROW(Paskolos_grąžinimas[[#Headers],['#]])=1,PaskolosPradžia,IF(I81&gt;0,EDATE(C81,1),"")),""),"")</f>
        <v>45618</v>
      </c>
      <c r="D82" s="32">
        <f ca="1">IF(ROW()-ROW(Paskolos_grąžinimas[[#Headers],[pradinis
balansas]])=1,PaskolosSuma,IF(Paskolos_grąžinimas[[#This Row],[įmokos 
data]]="",0,INDEX(Paskolos_grąžinimas[], ROW()-4,8)))</f>
        <v>177905.15000008707</v>
      </c>
      <c r="E82" s="32">
        <f ca="1">IF(ĮvestosVertės,IF(ROW()-ROW(Paskolos_grąžinimas[[#Headers],[palūkanos]])=1,-IPMT(PalūkanųNorma/12,1,PaskolosTrukmė-ROWS($C$4:C82)+1,Paskolos_grąžinimas[[#This Row],[pradinis
balansas]]),IFERROR(-IPMT(PalūkanųNorma/12,1,Paskolos_grąžinimas[[#This Row],['#
liko]],D83),0)),0)</f>
        <v>739.8865758849854</v>
      </c>
      <c r="F82" s="32">
        <f ca="1">IFERROR(IF(AND(ĮvestosVertės,Paskolos_grąžinimas[[#This Row],[įmokos 
data]]&lt;&gt;""),-PPMT(PalūkanųNorma/12,1,PaskolosTrukmė-ROWS($C$4:C82)+1,Paskolos_grąžinimas[[#This Row],[pradinis
balansas]]),""),0)</f>
        <v>332.37178769058164</v>
      </c>
      <c r="G82" s="32">
        <f ca="1">IF(Paskolos_grąžinimas[[#This Row],[įmokos 
data]]="",0,NuosavybėsMokesčioSuma)</f>
        <v>375</v>
      </c>
      <c r="H82" s="32">
        <f ca="1">IF(Paskolos_grąžinimas[[#This Row],[įmokos 
data]]="",0,Paskolos_grąžinimas[[#This Row],[palūkanos]]+Paskolos_grąžinimas[[#This Row],[pagrindinis]]+Paskolos_grąžinimas[[#This Row],[nuosavybės
mokestis]])</f>
        <v>1447.258363575567</v>
      </c>
      <c r="I82" s="32">
        <f ca="1">IF(Paskolos_grąžinimas[[#This Row],[įmokos 
data]]="",0,Paskolos_grąžinimas[[#This Row],[pradinis
balansas]]-Paskolos_grąžinimas[[#This Row],[pagrindinis]])</f>
        <v>177572.77821239649</v>
      </c>
      <c r="J82" s="14">
        <f ca="1">IF(Paskolos_grąžinimas[[#This Row],[galutinis
balansas]]&gt;0,PaskutinėEilutė-ROW(),0)</f>
        <v>281</v>
      </c>
    </row>
    <row r="83" spans="2:10" ht="15" customHeight="1" x14ac:dyDescent="0.25">
      <c r="B83" s="12">
        <f>ROWS($B$4:B83)</f>
        <v>80</v>
      </c>
      <c r="C83" s="13">
        <f ca="1">IF(ĮvestosVertės,IF(Paskolos_grąžinimas[[#This Row],['#]]&lt;=PaskolosTrukmė,IF(ROW()-ROW(Paskolos_grąžinimas[[#Headers],['#]])=1,PaskolosPradžia,IF(I82&gt;0,EDATE(C82,1),"")),""),"")</f>
        <v>45648</v>
      </c>
      <c r="D83" s="32">
        <f ca="1">IF(ROW()-ROW(Paskolos_grąžinimas[[#Headers],[pradinis
balansas]])=1,PaskolosSuma,IF(Paskolos_grąžinimas[[#This Row],[įmokos 
data]]="",0,INDEX(Paskolos_grąžinimas[], ROW()-4,8)))</f>
        <v>177572.77821239649</v>
      </c>
      <c r="E83" s="32">
        <f ca="1">IF(ĮvestosVertės,IF(ROW()-ROW(Paskolos_grąžinimas[[#Headers],[palūkanos]])=1,-IPMT(PalūkanųNorma/12,1,PaskolosTrukmė-ROWS($C$4:C83)+1,Paskolos_grąžinimas[[#This Row],[pradinis
balansas]]),IFERROR(-IPMT(PalūkanųNorma/12,1,Paskolos_grąžinimas[[#This Row],['#
liko]],D84),0)),0)</f>
        <v>738.49592309273828</v>
      </c>
      <c r="F83" s="32">
        <f ca="1">IFERROR(IF(AND(ĮvestosVertės,Paskolos_grąžinimas[[#This Row],[įmokos 
data]]&lt;&gt;""),-PPMT(PalūkanųNorma/12,1,PaskolosTrukmė-ROWS($C$4:C83)+1,Paskolos_grąžinimas[[#This Row],[pradinis
balansas]]),""),0)</f>
        <v>333.75667013929251</v>
      </c>
      <c r="G83" s="32">
        <f ca="1">IF(Paskolos_grąžinimas[[#This Row],[įmokos 
data]]="",0,NuosavybėsMokesčioSuma)</f>
        <v>375</v>
      </c>
      <c r="H83" s="32">
        <f ca="1">IF(Paskolos_grąžinimas[[#This Row],[įmokos 
data]]="",0,Paskolos_grąžinimas[[#This Row],[palūkanos]]+Paskolos_grąžinimas[[#This Row],[pagrindinis]]+Paskolos_grąžinimas[[#This Row],[nuosavybės
mokestis]])</f>
        <v>1447.2525932320309</v>
      </c>
      <c r="I83" s="32">
        <f ca="1">IF(Paskolos_grąžinimas[[#This Row],[įmokos 
data]]="",0,Paskolos_grąžinimas[[#This Row],[pradinis
balansas]]-Paskolos_grąžinimas[[#This Row],[pagrindinis]])</f>
        <v>177239.02154225719</v>
      </c>
      <c r="J83" s="14">
        <f ca="1">IF(Paskolos_grąžinimas[[#This Row],[galutinis
balansas]]&gt;0,PaskutinėEilutė-ROW(),0)</f>
        <v>280</v>
      </c>
    </row>
    <row r="84" spans="2:10" ht="15" customHeight="1" x14ac:dyDescent="0.25">
      <c r="B84" s="12">
        <f>ROWS($B$4:B84)</f>
        <v>81</v>
      </c>
      <c r="C84" s="13">
        <f ca="1">IF(ĮvestosVertės,IF(Paskolos_grąžinimas[[#This Row],['#]]&lt;=PaskolosTrukmė,IF(ROW()-ROW(Paskolos_grąžinimas[[#Headers],['#]])=1,PaskolosPradžia,IF(I83&gt;0,EDATE(C83,1),"")),""),"")</f>
        <v>45679</v>
      </c>
      <c r="D84" s="32">
        <f ca="1">IF(ROW()-ROW(Paskolos_grąžinimas[[#Headers],[pradinis
balansas]])=1,PaskolosSuma,IF(Paskolos_grąžinimas[[#This Row],[įmokos 
data]]="",0,INDEX(Paskolos_grąžinimas[], ROW()-4,8)))</f>
        <v>177239.02154225719</v>
      </c>
      <c r="E84" s="32">
        <f ca="1">IF(ĮvestosVertės,IF(ROW()-ROW(Paskolos_grąžinimas[[#Headers],[palūkanos]])=1,-IPMT(PalūkanųNorma/12,1,PaskolosTrukmė-ROWS($C$4:C84)+1,Paskolos_grąžinimas[[#This Row],[pradinis
balansas]]),IFERROR(-IPMT(PalūkanųNorma/12,1,Paskolos_grąžinimas[[#This Row],['#
liko]],D85),0)),0)</f>
        <v>737.09947591385696</v>
      </c>
      <c r="F84" s="32">
        <f ca="1">IFERROR(IF(AND(ĮvestosVertės,Paskolos_grąžinimas[[#This Row],[įmokos 
data]]&lt;&gt;""),-PPMT(PalūkanųNorma/12,1,PaskolosTrukmė-ROWS($C$4:C84)+1,Paskolos_grąžinimas[[#This Row],[pradinis
balansas]]),""),0)</f>
        <v>335.14732293153958</v>
      </c>
      <c r="G84" s="32">
        <f ca="1">IF(Paskolos_grąžinimas[[#This Row],[įmokos 
data]]="",0,NuosavybėsMokesčioSuma)</f>
        <v>375</v>
      </c>
      <c r="H84" s="32">
        <f ca="1">IF(Paskolos_grąžinimas[[#This Row],[įmokos 
data]]="",0,Paskolos_grąžinimas[[#This Row],[palūkanos]]+Paskolos_grąžinimas[[#This Row],[pagrindinis]]+Paskolos_grąžinimas[[#This Row],[nuosavybės
mokestis]])</f>
        <v>1447.2467988453966</v>
      </c>
      <c r="I84" s="32">
        <f ca="1">IF(Paskolos_grąžinimas[[#This Row],[įmokos 
data]]="",0,Paskolos_grąžinimas[[#This Row],[pradinis
balansas]]-Paskolos_grąžinimas[[#This Row],[pagrindinis]])</f>
        <v>176903.87421932566</v>
      </c>
      <c r="J84" s="14">
        <f ca="1">IF(Paskolos_grąžinimas[[#This Row],[galutinis
balansas]]&gt;0,PaskutinėEilutė-ROW(),0)</f>
        <v>279</v>
      </c>
    </row>
    <row r="85" spans="2:10" ht="15" customHeight="1" x14ac:dyDescent="0.25">
      <c r="B85" s="12">
        <f>ROWS($B$4:B85)</f>
        <v>82</v>
      </c>
      <c r="C85" s="13">
        <f ca="1">IF(ĮvestosVertės,IF(Paskolos_grąžinimas[[#This Row],['#]]&lt;=PaskolosTrukmė,IF(ROW()-ROW(Paskolos_grąžinimas[[#Headers],['#]])=1,PaskolosPradžia,IF(I84&gt;0,EDATE(C84,1),"")),""),"")</f>
        <v>45710</v>
      </c>
      <c r="D85" s="32">
        <f ca="1">IF(ROW()-ROW(Paskolos_grąžinimas[[#Headers],[pradinis
balansas]])=1,PaskolosSuma,IF(Paskolos_grąžinimas[[#This Row],[įmokos 
data]]="",0,INDEX(Paskolos_grąžinimas[], ROW()-4,8)))</f>
        <v>176903.87421932566</v>
      </c>
      <c r="E85" s="32">
        <f ca="1">IF(ĮvestosVertės,IF(ROW()-ROW(Paskolos_grąžinimas[[#Headers],[palūkanos]])=1,-IPMT(PalūkanųNorma/12,1,PaskolosTrukmė-ROWS($C$4:C85)+1,Paskolos_grąžinimas[[#This Row],[pradinis
balansas]]),IFERROR(-IPMT(PalūkanųNorma/12,1,Paskolos_grąžinimas[[#This Row],['#
liko]],D86),0)),0)</f>
        <v>735.69721020506358</v>
      </c>
      <c r="F85" s="32">
        <f ca="1">IFERROR(IF(AND(ĮvestosVertės,Paskolos_grąžinimas[[#This Row],[įmokos 
data]]&lt;&gt;""),-PPMT(PalūkanųNorma/12,1,PaskolosTrukmė-ROWS($C$4:C85)+1,Paskolos_grąžinimas[[#This Row],[pradinis
balansas]]),""),0)</f>
        <v>336.54377011042101</v>
      </c>
      <c r="G85" s="32">
        <f ca="1">IF(Paskolos_grąžinimas[[#This Row],[įmokos 
data]]="",0,NuosavybėsMokesčioSuma)</f>
        <v>375</v>
      </c>
      <c r="H85" s="32">
        <f ca="1">IF(Paskolos_grąžinimas[[#This Row],[įmokos 
data]]="",0,Paskolos_grąžinimas[[#This Row],[palūkanos]]+Paskolos_grąžinimas[[#This Row],[pagrindinis]]+Paskolos_grąžinimas[[#This Row],[nuosavybės
mokestis]])</f>
        <v>1447.2409803154846</v>
      </c>
      <c r="I85" s="32">
        <f ca="1">IF(Paskolos_grąžinimas[[#This Row],[įmokos 
data]]="",0,Paskolos_grąžinimas[[#This Row],[pradinis
balansas]]-Paskolos_grąžinimas[[#This Row],[pagrindinis]])</f>
        <v>176567.33044921525</v>
      </c>
      <c r="J85" s="14">
        <f ca="1">IF(Paskolos_grąžinimas[[#This Row],[galutinis
balansas]]&gt;0,PaskutinėEilutė-ROW(),0)</f>
        <v>278</v>
      </c>
    </row>
    <row r="86" spans="2:10" ht="15" customHeight="1" x14ac:dyDescent="0.25">
      <c r="B86" s="12">
        <f>ROWS($B$4:B86)</f>
        <v>83</v>
      </c>
      <c r="C86" s="13">
        <f ca="1">IF(ĮvestosVertės,IF(Paskolos_grąžinimas[[#This Row],['#]]&lt;=PaskolosTrukmė,IF(ROW()-ROW(Paskolos_grąžinimas[[#Headers],['#]])=1,PaskolosPradžia,IF(I85&gt;0,EDATE(C85,1),"")),""),"")</f>
        <v>45738</v>
      </c>
      <c r="D86" s="32">
        <f ca="1">IF(ROW()-ROW(Paskolos_grąžinimas[[#Headers],[pradinis
balansas]])=1,PaskolosSuma,IF(Paskolos_grąžinimas[[#This Row],[įmokos 
data]]="",0,INDEX(Paskolos_grąžinimas[], ROW()-4,8)))</f>
        <v>176567.33044921525</v>
      </c>
      <c r="E86" s="32">
        <f ca="1">IF(ĮvestosVertės,IF(ROW()-ROW(Paskolos_grąžinimas[[#Headers],[palūkanos]])=1,-IPMT(PalūkanųNorma/12,1,PaskolosTrukmė-ROWS($C$4:C86)+1,Paskolos_grąžinimas[[#This Row],[pradinis
balansas]]),IFERROR(-IPMT(PalūkanųNorma/12,1,Paskolos_grąžinimas[[#This Row],['#
liko]],D87),0)),0)</f>
        <v>734.28910172248345</v>
      </c>
      <c r="F86" s="32">
        <f ca="1">IFERROR(IF(AND(ĮvestosVertės,Paskolos_grąžinimas[[#This Row],[įmokos 
data]]&lt;&gt;""),-PPMT(PalūkanųNorma/12,1,PaskolosTrukmė-ROWS($C$4:C86)+1,Paskolos_grąžinimas[[#This Row],[pradinis
balansas]]),""),0)</f>
        <v>337.94603581921439</v>
      </c>
      <c r="G86" s="32">
        <f ca="1">IF(Paskolos_grąžinimas[[#This Row],[įmokos 
data]]="",0,NuosavybėsMokesčioSuma)</f>
        <v>375</v>
      </c>
      <c r="H86" s="32">
        <f ca="1">IF(Paskolos_grąžinimas[[#This Row],[įmokos 
data]]="",0,Paskolos_grąžinimas[[#This Row],[palūkanos]]+Paskolos_grąžinimas[[#This Row],[pagrindinis]]+Paskolos_grąžinimas[[#This Row],[nuosavybės
mokestis]])</f>
        <v>1447.2351375416979</v>
      </c>
      <c r="I86" s="32">
        <f ca="1">IF(Paskolos_grąžinimas[[#This Row],[įmokos 
data]]="",0,Paskolos_grąžinimas[[#This Row],[pradinis
balansas]]-Paskolos_grąžinimas[[#This Row],[pagrindinis]])</f>
        <v>176229.38441339604</v>
      </c>
      <c r="J86" s="14">
        <f ca="1">IF(Paskolos_grąžinimas[[#This Row],[galutinis
balansas]]&gt;0,PaskutinėEilutė-ROW(),0)</f>
        <v>277</v>
      </c>
    </row>
    <row r="87" spans="2:10" ht="15" customHeight="1" x14ac:dyDescent="0.25">
      <c r="B87" s="12">
        <f>ROWS($B$4:B87)</f>
        <v>84</v>
      </c>
      <c r="C87" s="13">
        <f ca="1">IF(ĮvestosVertės,IF(Paskolos_grąžinimas[[#This Row],['#]]&lt;=PaskolosTrukmė,IF(ROW()-ROW(Paskolos_grąžinimas[[#Headers],['#]])=1,PaskolosPradžia,IF(I86&gt;0,EDATE(C86,1),"")),""),"")</f>
        <v>45769</v>
      </c>
      <c r="D87" s="32">
        <f ca="1">IF(ROW()-ROW(Paskolos_grąžinimas[[#Headers],[pradinis
balansas]])=1,PaskolosSuma,IF(Paskolos_grąžinimas[[#This Row],[įmokos 
data]]="",0,INDEX(Paskolos_grąžinimas[], ROW()-4,8)))</f>
        <v>176229.38441339604</v>
      </c>
      <c r="E87" s="32">
        <f ca="1">IF(ĮvestosVertės,IF(ROW()-ROW(Paskolos_grąžinimas[[#Headers],[palūkanos]])=1,-IPMT(PalūkanųNorma/12,1,PaskolosTrukmė-ROWS($C$4:C87)+1,Paskolos_grąžinimas[[#This Row],[pradinis
balansas]]),IFERROR(-IPMT(PalūkanųNorma/12,1,Paskolos_grąžinimas[[#This Row],['#
liko]],D88),0)),0)</f>
        <v>732.875126121226</v>
      </c>
      <c r="F87" s="32">
        <f ca="1">IFERROR(IF(AND(ĮvestosVertės,Paskolos_grąžinimas[[#This Row],[įmokos 
data]]&lt;&gt;""),-PPMT(PalūkanųNorma/12,1,PaskolosTrukmė-ROWS($C$4:C87)+1,Paskolos_grąžinimas[[#This Row],[pradinis
balansas]]),""),0)</f>
        <v>339.35414430179452</v>
      </c>
      <c r="G87" s="32">
        <f ca="1">IF(Paskolos_grąžinimas[[#This Row],[įmokos 
data]]="",0,NuosavybėsMokesčioSuma)</f>
        <v>375</v>
      </c>
      <c r="H87" s="32">
        <f ca="1">IF(Paskolos_grąžinimas[[#This Row],[įmokos 
data]]="",0,Paskolos_grąžinimas[[#This Row],[palūkanos]]+Paskolos_grąžinimas[[#This Row],[pagrindinis]]+Paskolos_grąžinimas[[#This Row],[nuosavybės
mokestis]])</f>
        <v>1447.2292704230206</v>
      </c>
      <c r="I87" s="32">
        <f ca="1">IF(Paskolos_grąžinimas[[#This Row],[įmokos 
data]]="",0,Paskolos_grąžinimas[[#This Row],[pradinis
balansas]]-Paskolos_grąžinimas[[#This Row],[pagrindinis]])</f>
        <v>175890.03026909425</v>
      </c>
      <c r="J87" s="14">
        <f ca="1">IF(Paskolos_grąžinimas[[#This Row],[galutinis
balansas]]&gt;0,PaskutinėEilutė-ROW(),0)</f>
        <v>276</v>
      </c>
    </row>
    <row r="88" spans="2:10" ht="15" customHeight="1" x14ac:dyDescent="0.25">
      <c r="B88" s="12">
        <f>ROWS($B$4:B88)</f>
        <v>85</v>
      </c>
      <c r="C88" s="13">
        <f ca="1">IF(ĮvestosVertės,IF(Paskolos_grąžinimas[[#This Row],['#]]&lt;=PaskolosTrukmė,IF(ROW()-ROW(Paskolos_grąžinimas[[#Headers],['#]])=1,PaskolosPradžia,IF(I87&gt;0,EDATE(C87,1),"")),""),"")</f>
        <v>45799</v>
      </c>
      <c r="D88" s="32">
        <f ca="1">IF(ROW()-ROW(Paskolos_grąžinimas[[#Headers],[pradinis
balansas]])=1,PaskolosSuma,IF(Paskolos_grąžinimas[[#This Row],[įmokos 
data]]="",0,INDEX(Paskolos_grąžinimas[], ROW()-4,8)))</f>
        <v>175890.03026909425</v>
      </c>
      <c r="E88" s="32">
        <f ca="1">IF(ĮvestosVertės,IF(ROW()-ROW(Paskolos_grąžinimas[[#Headers],[palūkanos]])=1,-IPMT(PalūkanųNorma/12,1,PaskolosTrukmė-ROWS($C$4:C88)+1,Paskolos_grąžinimas[[#This Row],[pradinis
balansas]]),IFERROR(-IPMT(PalūkanųNorma/12,1,Paskolos_grąžinimas[[#This Row],['#
liko]],D89),0)),0)</f>
        <v>731.45525895496337</v>
      </c>
      <c r="F88" s="32">
        <f ca="1">IFERROR(IF(AND(ĮvestosVertės,Paskolos_grąžinimas[[#This Row],[įmokos 
data]]&lt;&gt;""),-PPMT(PalūkanųNorma/12,1,PaskolosTrukmė-ROWS($C$4:C88)+1,Paskolos_grąžinimas[[#This Row],[pradinis
balansas]]),""),0)</f>
        <v>340.76811990305191</v>
      </c>
      <c r="G88" s="32">
        <f ca="1">IF(Paskolos_grąžinimas[[#This Row],[įmokos 
data]]="",0,NuosavybėsMokesčioSuma)</f>
        <v>375</v>
      </c>
      <c r="H88" s="32">
        <f ca="1">IF(Paskolos_grąžinimas[[#This Row],[įmokos 
data]]="",0,Paskolos_grąžinimas[[#This Row],[palūkanos]]+Paskolos_grąžinimas[[#This Row],[pagrindinis]]+Paskolos_grąžinimas[[#This Row],[nuosavybės
mokestis]])</f>
        <v>1447.2233788580152</v>
      </c>
      <c r="I88" s="32">
        <f ca="1">IF(Paskolos_grąžinimas[[#This Row],[įmokos 
data]]="",0,Paskolos_grąžinimas[[#This Row],[pradinis
balansas]]-Paskolos_grąžinimas[[#This Row],[pagrindinis]])</f>
        <v>175549.2621491912</v>
      </c>
      <c r="J88" s="14">
        <f ca="1">IF(Paskolos_grąžinimas[[#This Row],[galutinis
balansas]]&gt;0,PaskutinėEilutė-ROW(),0)</f>
        <v>275</v>
      </c>
    </row>
    <row r="89" spans="2:10" ht="15" customHeight="1" x14ac:dyDescent="0.25">
      <c r="B89" s="12">
        <f>ROWS($B$4:B89)</f>
        <v>86</v>
      </c>
      <c r="C89" s="13">
        <f ca="1">IF(ĮvestosVertės,IF(Paskolos_grąžinimas[[#This Row],['#]]&lt;=PaskolosTrukmė,IF(ROW()-ROW(Paskolos_grąžinimas[[#Headers],['#]])=1,PaskolosPradžia,IF(I88&gt;0,EDATE(C88,1),"")),""),"")</f>
        <v>45830</v>
      </c>
      <c r="D89" s="32">
        <f ca="1">IF(ROW()-ROW(Paskolos_grąžinimas[[#Headers],[pradinis
balansas]])=1,PaskolosSuma,IF(Paskolos_grąžinimas[[#This Row],[įmokos 
data]]="",0,INDEX(Paskolos_grąžinimas[], ROW()-4,8)))</f>
        <v>175549.2621491912</v>
      </c>
      <c r="E89" s="32">
        <f ca="1">IF(ĮvestosVertės,IF(ROW()-ROW(Paskolos_grąžinimas[[#Headers],[palūkanos]])=1,-IPMT(PalūkanųNorma/12,1,PaskolosTrukmė-ROWS($C$4:C89)+1,Paskolos_grąžinimas[[#This Row],[pradinis
balansas]]),IFERROR(-IPMT(PalūkanųNorma/12,1,Paskolos_grąžinimas[[#This Row],['#
liko]],D90),0)),0)</f>
        <v>730.02947567550791</v>
      </c>
      <c r="F89" s="32">
        <f ca="1">IFERROR(IF(AND(ĮvestosVertės,Paskolos_grąžinimas[[#This Row],[įmokos 
data]]&lt;&gt;""),-PPMT(PalūkanųNorma/12,1,PaskolosTrukmė-ROWS($C$4:C89)+1,Paskolos_grąžinimas[[#This Row],[pradinis
balansas]]),""),0)</f>
        <v>342.18798706931466</v>
      </c>
      <c r="G89" s="32">
        <f ca="1">IF(Paskolos_grąžinimas[[#This Row],[įmokos 
data]]="",0,NuosavybėsMokesčioSuma)</f>
        <v>375</v>
      </c>
      <c r="H89" s="32">
        <f ca="1">IF(Paskolos_grąžinimas[[#This Row],[įmokos 
data]]="",0,Paskolos_grąžinimas[[#This Row],[palūkanos]]+Paskolos_grąžinimas[[#This Row],[pagrindinis]]+Paskolos_grąžinimas[[#This Row],[nuosavybės
mokestis]])</f>
        <v>1447.2174627448226</v>
      </c>
      <c r="I89" s="32">
        <f ca="1">IF(Paskolos_grąžinimas[[#This Row],[įmokos 
data]]="",0,Paskolos_grąžinimas[[#This Row],[pradinis
balansas]]-Paskolos_grąžinimas[[#This Row],[pagrindinis]])</f>
        <v>175207.07416212189</v>
      </c>
      <c r="J89" s="14">
        <f ca="1">IF(Paskolos_grąžinimas[[#This Row],[galutinis
balansas]]&gt;0,PaskutinėEilutė-ROW(),0)</f>
        <v>274</v>
      </c>
    </row>
    <row r="90" spans="2:10" ht="15" customHeight="1" x14ac:dyDescent="0.25">
      <c r="B90" s="12">
        <f>ROWS($B$4:B90)</f>
        <v>87</v>
      </c>
      <c r="C90" s="13">
        <f ca="1">IF(ĮvestosVertės,IF(Paskolos_grąžinimas[[#This Row],['#]]&lt;=PaskolosTrukmė,IF(ROW()-ROW(Paskolos_grąžinimas[[#Headers],['#]])=1,PaskolosPradžia,IF(I89&gt;0,EDATE(C89,1),"")),""),"")</f>
        <v>45860</v>
      </c>
      <c r="D90" s="32">
        <f ca="1">IF(ROW()-ROW(Paskolos_grąžinimas[[#Headers],[pradinis
balansas]])=1,PaskolosSuma,IF(Paskolos_grąžinimas[[#This Row],[įmokos 
data]]="",0,INDEX(Paskolos_grąžinimas[], ROW()-4,8)))</f>
        <v>175207.07416212189</v>
      </c>
      <c r="E90" s="32">
        <f ca="1">IF(ĮvestosVertės,IF(ROW()-ROW(Paskolos_grąžinimas[[#Headers],[palūkanos]])=1,-IPMT(PalūkanųNorma/12,1,PaskolosTrukmė-ROWS($C$4:C90)+1,Paskolos_grąžinimas[[#This Row],[pradinis
balansas]]),IFERROR(-IPMT(PalūkanųNorma/12,1,Paskolos_grąžinimas[[#This Row],['#
liko]],D91),0)),0)</f>
        <v>728.59775163238794</v>
      </c>
      <c r="F90" s="32">
        <f ca="1">IFERROR(IF(AND(ĮvestosVertės,Paskolos_grąžinimas[[#This Row],[įmokos 
data]]&lt;&gt;""),-PPMT(PalūkanųNorma/12,1,PaskolosTrukmė-ROWS($C$4:C90)+1,Paskolos_grąžinimas[[#This Row],[pradinis
balansas]]),""),0)</f>
        <v>343.61377034877012</v>
      </c>
      <c r="G90" s="32">
        <f ca="1">IF(Paskolos_grąžinimas[[#This Row],[įmokos 
data]]="",0,NuosavybėsMokesčioSuma)</f>
        <v>375</v>
      </c>
      <c r="H90" s="32">
        <f ca="1">IF(Paskolos_grąžinimas[[#This Row],[įmokos 
data]]="",0,Paskolos_grąžinimas[[#This Row],[palūkanos]]+Paskolos_grąžinimas[[#This Row],[pagrindinis]]+Paskolos_grąžinimas[[#This Row],[nuosavybės
mokestis]])</f>
        <v>1447.2115219811581</v>
      </c>
      <c r="I90" s="32">
        <f ca="1">IF(Paskolos_grąžinimas[[#This Row],[įmokos 
data]]="",0,Paskolos_grąžinimas[[#This Row],[pradinis
balansas]]-Paskolos_grąžinimas[[#This Row],[pagrindinis]])</f>
        <v>174863.46039177311</v>
      </c>
      <c r="J90" s="14">
        <f ca="1">IF(Paskolos_grąžinimas[[#This Row],[galutinis
balansas]]&gt;0,PaskutinėEilutė-ROW(),0)</f>
        <v>273</v>
      </c>
    </row>
    <row r="91" spans="2:10" ht="15" customHeight="1" x14ac:dyDescent="0.25">
      <c r="B91" s="12">
        <f>ROWS($B$4:B91)</f>
        <v>88</v>
      </c>
      <c r="C91" s="13">
        <f ca="1">IF(ĮvestosVertės,IF(Paskolos_grąžinimas[[#This Row],['#]]&lt;=PaskolosTrukmė,IF(ROW()-ROW(Paskolos_grąžinimas[[#Headers],['#]])=1,PaskolosPradžia,IF(I90&gt;0,EDATE(C90,1),"")),""),"")</f>
        <v>45891</v>
      </c>
      <c r="D91" s="32">
        <f ca="1">IF(ROW()-ROW(Paskolos_grąžinimas[[#Headers],[pradinis
balansas]])=1,PaskolosSuma,IF(Paskolos_grąžinimas[[#This Row],[įmokos 
data]]="",0,INDEX(Paskolos_grąžinimas[], ROW()-4,8)))</f>
        <v>174863.46039177311</v>
      </c>
      <c r="E91" s="32">
        <f ca="1">IF(ĮvestosVertės,IF(ROW()-ROW(Paskolos_grąžinimas[[#Headers],[palūkanos]])=1,-IPMT(PalūkanųNorma/12,1,PaskolosTrukmė-ROWS($C$4:C91)+1,Paskolos_grąžinimas[[#This Row],[pradinis
balansas]]),IFERROR(-IPMT(PalūkanųNorma/12,1,Paskolos_grąžinimas[[#This Row],['#
liko]],D92),0)),0)</f>
        <v>727.16006207242174</v>
      </c>
      <c r="F91" s="32">
        <f ca="1">IFERROR(IF(AND(ĮvestosVertės,Paskolos_grąžinimas[[#This Row],[įmokos 
data]]&lt;&gt;""),-PPMT(PalūkanųNorma/12,1,PaskolosTrukmė-ROWS($C$4:C91)+1,Paskolos_grąžinimas[[#This Row],[pradinis
balansas]]),""),0)</f>
        <v>345.04549439189003</v>
      </c>
      <c r="G91" s="32">
        <f ca="1">IF(Paskolos_grąžinimas[[#This Row],[įmokos 
data]]="",0,NuosavybėsMokesčioSuma)</f>
        <v>375</v>
      </c>
      <c r="H91" s="32">
        <f ca="1">IF(Paskolos_grąžinimas[[#This Row],[įmokos 
data]]="",0,Paskolos_grąžinimas[[#This Row],[palūkanos]]+Paskolos_grąžinimas[[#This Row],[pagrindinis]]+Paskolos_grąžinimas[[#This Row],[nuosavybės
mokestis]])</f>
        <v>1447.2055564643117</v>
      </c>
      <c r="I91" s="32">
        <f ca="1">IF(Paskolos_grąžinimas[[#This Row],[įmokos 
data]]="",0,Paskolos_grąžinimas[[#This Row],[pradinis
balansas]]-Paskolos_grąžinimas[[#This Row],[pagrindinis]])</f>
        <v>174518.41489738121</v>
      </c>
      <c r="J91" s="14">
        <f ca="1">IF(Paskolos_grąžinimas[[#This Row],[galutinis
balansas]]&gt;0,PaskutinėEilutė-ROW(),0)</f>
        <v>272</v>
      </c>
    </row>
    <row r="92" spans="2:10" ht="15" customHeight="1" x14ac:dyDescent="0.25">
      <c r="B92" s="12">
        <f>ROWS($B$4:B92)</f>
        <v>89</v>
      </c>
      <c r="C92" s="13">
        <f ca="1">IF(ĮvestosVertės,IF(Paskolos_grąžinimas[[#This Row],['#]]&lt;=PaskolosTrukmė,IF(ROW()-ROW(Paskolos_grąžinimas[[#Headers],['#]])=1,PaskolosPradžia,IF(I91&gt;0,EDATE(C91,1),"")),""),"")</f>
        <v>45922</v>
      </c>
      <c r="D92" s="32">
        <f ca="1">IF(ROW()-ROW(Paskolos_grąžinimas[[#Headers],[pradinis
balansas]])=1,PaskolosSuma,IF(Paskolos_grąžinimas[[#This Row],[įmokos 
data]]="",0,INDEX(Paskolos_grąžinimas[], ROW()-4,8)))</f>
        <v>174518.41489738121</v>
      </c>
      <c r="E92" s="32">
        <f ca="1">IF(ĮvestosVertės,IF(ROW()-ROW(Paskolos_grąžinimas[[#Headers],[palūkanos]])=1,-IPMT(PalūkanųNorma/12,1,PaskolosTrukmė-ROWS($C$4:C92)+1,Paskolos_grąžinimas[[#This Row],[pradinis
balansas]]),IFERROR(-IPMT(PalūkanųNorma/12,1,Paskolos_grąžinimas[[#This Row],['#
liko]],D93),0)),0)</f>
        <v>725.71638213928907</v>
      </c>
      <c r="F92" s="32">
        <f ca="1">IFERROR(IF(AND(ĮvestosVertės,Paskolos_grąžinimas[[#This Row],[įmokos 
data]]&lt;&gt;""),-PPMT(PalūkanųNorma/12,1,PaskolosTrukmė-ROWS($C$4:C92)+1,Paskolos_grąžinimas[[#This Row],[pradinis
balansas]]),""),0)</f>
        <v>346.48318395185618</v>
      </c>
      <c r="G92" s="32">
        <f ca="1">IF(Paskolos_grąžinimas[[#This Row],[įmokos 
data]]="",0,NuosavybėsMokesčioSuma)</f>
        <v>375</v>
      </c>
      <c r="H92" s="32">
        <f ca="1">IF(Paskolos_grąžinimas[[#This Row],[įmokos 
data]]="",0,Paskolos_grąžinimas[[#This Row],[palūkanos]]+Paskolos_grąžinimas[[#This Row],[pagrindinis]]+Paskolos_grąžinimas[[#This Row],[nuosavybės
mokestis]])</f>
        <v>1447.1995660911452</v>
      </c>
      <c r="I92" s="32">
        <f ca="1">IF(Paskolos_grąžinimas[[#This Row],[įmokos 
data]]="",0,Paskolos_grąžinimas[[#This Row],[pradinis
balansas]]-Paskolos_grąžinimas[[#This Row],[pagrindinis]])</f>
        <v>174171.93171342937</v>
      </c>
      <c r="J92" s="14">
        <f ca="1">IF(Paskolos_grąžinimas[[#This Row],[galutinis
balansas]]&gt;0,PaskutinėEilutė-ROW(),0)</f>
        <v>271</v>
      </c>
    </row>
    <row r="93" spans="2:10" ht="15" customHeight="1" x14ac:dyDescent="0.25">
      <c r="B93" s="12">
        <f>ROWS($B$4:B93)</f>
        <v>90</v>
      </c>
      <c r="C93" s="13">
        <f ca="1">IF(ĮvestosVertės,IF(Paskolos_grąžinimas[[#This Row],['#]]&lt;=PaskolosTrukmė,IF(ROW()-ROW(Paskolos_grąžinimas[[#Headers],['#]])=1,PaskolosPradžia,IF(I92&gt;0,EDATE(C92,1),"")),""),"")</f>
        <v>45952</v>
      </c>
      <c r="D93" s="32">
        <f ca="1">IF(ROW()-ROW(Paskolos_grąžinimas[[#Headers],[pradinis
balansas]])=1,PaskolosSuma,IF(Paskolos_grąžinimas[[#This Row],[įmokos 
data]]="",0,INDEX(Paskolos_grąžinimas[], ROW()-4,8)))</f>
        <v>174171.93171342937</v>
      </c>
      <c r="E93" s="32">
        <f ca="1">IF(ĮvestosVertės,IF(ROW()-ROW(Paskolos_grąžinimas[[#Headers],[palūkanos]])=1,-IPMT(PalūkanųNorma/12,1,PaskolosTrukmė-ROWS($C$4:C93)+1,Paskolos_grąžinimas[[#This Row],[pradinis
balansas]]),IFERROR(-IPMT(PalūkanųNorma/12,1,Paskolos_grąžinimas[[#This Row],['#
liko]],D94),0)),0)</f>
        <v>724.26668687310155</v>
      </c>
      <c r="F93" s="32">
        <f ca="1">IFERROR(IF(AND(ĮvestosVertės,Paskolos_grąžinimas[[#This Row],[įmokos 
data]]&lt;&gt;""),-PPMT(PalūkanųNorma/12,1,PaskolosTrukmė-ROWS($C$4:C93)+1,Paskolos_grąžinimas[[#This Row],[pradinis
balansas]]),""),0)</f>
        <v>347.92686388498896</v>
      </c>
      <c r="G93" s="32">
        <f ca="1">IF(Paskolos_grąžinimas[[#This Row],[įmokos 
data]]="",0,NuosavybėsMokesčioSuma)</f>
        <v>375</v>
      </c>
      <c r="H93" s="32">
        <f ca="1">IF(Paskolos_grąžinimas[[#This Row],[įmokos 
data]]="",0,Paskolos_grąžinimas[[#This Row],[palūkanos]]+Paskolos_grąžinimas[[#This Row],[pagrindinis]]+Paskolos_grąžinimas[[#This Row],[nuosavybės
mokestis]])</f>
        <v>1447.1935507580906</v>
      </c>
      <c r="I93" s="32">
        <f ca="1">IF(Paskolos_grąžinimas[[#This Row],[įmokos 
data]]="",0,Paskolos_grąžinimas[[#This Row],[pradinis
balansas]]-Paskolos_grąžinimas[[#This Row],[pagrindinis]])</f>
        <v>173824.00484954438</v>
      </c>
      <c r="J93" s="14">
        <f ca="1">IF(Paskolos_grąžinimas[[#This Row],[galutinis
balansas]]&gt;0,PaskutinėEilutė-ROW(),0)</f>
        <v>270</v>
      </c>
    </row>
    <row r="94" spans="2:10" ht="15" customHeight="1" x14ac:dyDescent="0.25">
      <c r="B94" s="12">
        <f>ROWS($B$4:B94)</f>
        <v>91</v>
      </c>
      <c r="C94" s="13">
        <f ca="1">IF(ĮvestosVertės,IF(Paskolos_grąžinimas[[#This Row],['#]]&lt;=PaskolosTrukmė,IF(ROW()-ROW(Paskolos_grąžinimas[[#Headers],['#]])=1,PaskolosPradžia,IF(I93&gt;0,EDATE(C93,1),"")),""),"")</f>
        <v>45983</v>
      </c>
      <c r="D94" s="32">
        <f ca="1">IF(ROW()-ROW(Paskolos_grąžinimas[[#Headers],[pradinis
balansas]])=1,PaskolosSuma,IF(Paskolos_grąžinimas[[#This Row],[įmokos 
data]]="",0,INDEX(Paskolos_grąžinimas[], ROW()-4,8)))</f>
        <v>173824.00484954438</v>
      </c>
      <c r="E94" s="32">
        <f ca="1">IF(ĮvestosVertės,IF(ROW()-ROW(Paskolos_grąžinimas[[#Headers],[palūkanos]])=1,-IPMT(PalūkanųNorma/12,1,PaskolosTrukmė-ROWS($C$4:C94)+1,Paskolos_grąžinimas[[#This Row],[pradinis
balansas]]),IFERROR(-IPMT(PalūkanųNorma/12,1,Paskolos_grąžinimas[[#This Row],['#
liko]],D95),0)),0)</f>
        <v>722.81095120997168</v>
      </c>
      <c r="F94" s="32">
        <f ca="1">IFERROR(IF(AND(ĮvestosVertės,Paskolos_grąžinimas[[#This Row],[įmokos 
data]]&lt;&gt;""),-PPMT(PalūkanųNorma/12,1,PaskolosTrukmė-ROWS($C$4:C94)+1,Paskolos_grąžinimas[[#This Row],[pradinis
balansas]]),""),0)</f>
        <v>349.37655915117631</v>
      </c>
      <c r="G94" s="32">
        <f ca="1">IF(Paskolos_grąžinimas[[#This Row],[įmokos 
data]]="",0,NuosavybėsMokesčioSuma)</f>
        <v>375</v>
      </c>
      <c r="H94" s="32">
        <f ca="1">IF(Paskolos_grąžinimas[[#This Row],[įmokos 
data]]="",0,Paskolos_grąžinimas[[#This Row],[palūkanos]]+Paskolos_grąžinimas[[#This Row],[pagrindinis]]+Paskolos_grąžinimas[[#This Row],[nuosavybės
mokestis]])</f>
        <v>1447.187510361148</v>
      </c>
      <c r="I94" s="32">
        <f ca="1">IF(Paskolos_grąžinimas[[#This Row],[įmokos 
data]]="",0,Paskolos_grąžinimas[[#This Row],[pradinis
balansas]]-Paskolos_grąžinimas[[#This Row],[pagrindinis]])</f>
        <v>173474.62829039322</v>
      </c>
      <c r="J94" s="14">
        <f ca="1">IF(Paskolos_grąžinimas[[#This Row],[galutinis
balansas]]&gt;0,PaskutinėEilutė-ROW(),0)</f>
        <v>269</v>
      </c>
    </row>
    <row r="95" spans="2:10" ht="15" customHeight="1" x14ac:dyDescent="0.25">
      <c r="B95" s="12">
        <f>ROWS($B$4:B95)</f>
        <v>92</v>
      </c>
      <c r="C95" s="13">
        <f ca="1">IF(ĮvestosVertės,IF(Paskolos_grąžinimas[[#This Row],['#]]&lt;=PaskolosTrukmė,IF(ROW()-ROW(Paskolos_grąžinimas[[#Headers],['#]])=1,PaskolosPradžia,IF(I94&gt;0,EDATE(C94,1),"")),""),"")</f>
        <v>46013</v>
      </c>
      <c r="D95" s="32">
        <f ca="1">IF(ROW()-ROW(Paskolos_grąžinimas[[#Headers],[pradinis
balansas]])=1,PaskolosSuma,IF(Paskolos_grąžinimas[[#This Row],[įmokos 
data]]="",0,INDEX(Paskolos_grąžinimas[], ROW()-4,8)))</f>
        <v>173474.62829039322</v>
      </c>
      <c r="E95" s="32">
        <f ca="1">IF(ĮvestosVertės,IF(ROW()-ROW(Paskolos_grąžinimas[[#Headers],[palūkanos]])=1,-IPMT(PalūkanųNorma/12,1,PaskolosTrukmė-ROWS($C$4:C95)+1,Paskolos_grąžinimas[[#This Row],[pradinis
balansas]]),IFERROR(-IPMT(PalūkanųNorma/12,1,Paskolos_grąžinimas[[#This Row],['#
liko]],D96),0)),0)</f>
        <v>721.34914998157876</v>
      </c>
      <c r="F95" s="32">
        <f ca="1">IFERROR(IF(AND(ĮvestosVertės,Paskolos_grąžinimas[[#This Row],[įmokos 
data]]&lt;&gt;""),-PPMT(PalūkanųNorma/12,1,PaskolosTrukmė-ROWS($C$4:C95)+1,Paskolos_grąžinimas[[#This Row],[pradinis
balansas]]),""),0)</f>
        <v>350.83229481430629</v>
      </c>
      <c r="G95" s="32">
        <f ca="1">IF(Paskolos_grąžinimas[[#This Row],[įmokos 
data]]="",0,NuosavybėsMokesčioSuma)</f>
        <v>375</v>
      </c>
      <c r="H95" s="32">
        <f ca="1">IF(Paskolos_grąžinimas[[#This Row],[įmokos 
data]]="",0,Paskolos_grąžinimas[[#This Row],[palūkanos]]+Paskolos_grąžinimas[[#This Row],[pagrindinis]]+Paskolos_grąžinimas[[#This Row],[nuosavybės
mokestis]])</f>
        <v>1447.181444795885</v>
      </c>
      <c r="I95" s="32">
        <f ca="1">IF(Paskolos_grąžinimas[[#This Row],[įmokos 
data]]="",0,Paskolos_grąžinimas[[#This Row],[pradinis
balansas]]-Paskolos_grąžinimas[[#This Row],[pagrindinis]])</f>
        <v>173123.7959955789</v>
      </c>
      <c r="J95" s="14">
        <f ca="1">IF(Paskolos_grąžinimas[[#This Row],[galutinis
balansas]]&gt;0,PaskutinėEilutė-ROW(),0)</f>
        <v>268</v>
      </c>
    </row>
    <row r="96" spans="2:10" ht="15" customHeight="1" x14ac:dyDescent="0.25">
      <c r="B96" s="12">
        <f>ROWS($B$4:B96)</f>
        <v>93</v>
      </c>
      <c r="C96" s="13">
        <f ca="1">IF(ĮvestosVertės,IF(Paskolos_grąžinimas[[#This Row],['#]]&lt;=PaskolosTrukmė,IF(ROW()-ROW(Paskolos_grąžinimas[[#Headers],['#]])=1,PaskolosPradžia,IF(I95&gt;0,EDATE(C95,1),"")),""),"")</f>
        <v>46044</v>
      </c>
      <c r="D96" s="32">
        <f ca="1">IF(ROW()-ROW(Paskolos_grąžinimas[[#Headers],[pradinis
balansas]])=1,PaskolosSuma,IF(Paskolos_grąžinimas[[#This Row],[įmokos 
data]]="",0,INDEX(Paskolos_grąžinimas[], ROW()-4,8)))</f>
        <v>173123.7959955789</v>
      </c>
      <c r="E96" s="32">
        <f ca="1">IF(ĮvestosVertės,IF(ROW()-ROW(Paskolos_grąžinimas[[#Headers],[palūkanos]])=1,-IPMT(PalūkanųNorma/12,1,PaskolosTrukmė-ROWS($C$4:C96)+1,Paskolos_grąžinimas[[#This Row],[pradinis
balansas]]),IFERROR(-IPMT(PalūkanųNorma/12,1,Paskolos_grąžinimas[[#This Row],['#
liko]],D97),0)),0)</f>
        <v>719.88125791473419</v>
      </c>
      <c r="F96" s="32">
        <f ca="1">IFERROR(IF(AND(ĮvestosVertės,Paskolos_grąžinimas[[#This Row],[įmokos 
data]]&lt;&gt;""),-PPMT(PalūkanųNorma/12,1,PaskolosTrukmė-ROWS($C$4:C96)+1,Paskolos_grąžinimas[[#This Row],[pradinis
balansas]]),""),0)</f>
        <v>352.29409604269927</v>
      </c>
      <c r="G96" s="32">
        <f ca="1">IF(Paskolos_grąžinimas[[#This Row],[įmokos 
data]]="",0,NuosavybėsMokesčioSuma)</f>
        <v>375</v>
      </c>
      <c r="H96" s="32">
        <f ca="1">IF(Paskolos_grąžinimas[[#This Row],[įmokos 
data]]="",0,Paskolos_grąžinimas[[#This Row],[palūkanos]]+Paskolos_grąžinimas[[#This Row],[pagrindinis]]+Paskolos_grąžinimas[[#This Row],[nuosavybės
mokestis]])</f>
        <v>1447.1753539574333</v>
      </c>
      <c r="I96" s="32">
        <f ca="1">IF(Paskolos_grąžinimas[[#This Row],[įmokos 
data]]="",0,Paskolos_grąžinimas[[#This Row],[pradinis
balansas]]-Paskolos_grąžinimas[[#This Row],[pagrindinis]])</f>
        <v>172771.5018995362</v>
      </c>
      <c r="J96" s="14">
        <f ca="1">IF(Paskolos_grąžinimas[[#This Row],[galutinis
balansas]]&gt;0,PaskutinėEilutė-ROW(),0)</f>
        <v>267</v>
      </c>
    </row>
    <row r="97" spans="2:10" ht="15" customHeight="1" x14ac:dyDescent="0.25">
      <c r="B97" s="12">
        <f>ROWS($B$4:B97)</f>
        <v>94</v>
      </c>
      <c r="C97" s="13">
        <f ca="1">IF(ĮvestosVertės,IF(Paskolos_grąžinimas[[#This Row],['#]]&lt;=PaskolosTrukmė,IF(ROW()-ROW(Paskolos_grąžinimas[[#Headers],['#]])=1,PaskolosPradžia,IF(I96&gt;0,EDATE(C96,1),"")),""),"")</f>
        <v>46075</v>
      </c>
      <c r="D97" s="32">
        <f ca="1">IF(ROW()-ROW(Paskolos_grąžinimas[[#Headers],[pradinis
balansas]])=1,PaskolosSuma,IF(Paskolos_grąžinimas[[#This Row],[įmokos 
data]]="",0,INDEX(Paskolos_grąžinimas[], ROW()-4,8)))</f>
        <v>172771.5018995362</v>
      </c>
      <c r="E97" s="32">
        <f ca="1">IF(ĮvestosVertės,IF(ROW()-ROW(Paskolos_grąžinimas[[#Headers],[palūkanos]])=1,-IPMT(PalūkanųNorma/12,1,PaskolosTrukmė-ROWS($C$4:C97)+1,Paskolos_grąžinimas[[#This Row],[pradinis
balansas]]),IFERROR(-IPMT(PalūkanųNorma/12,1,Paskolos_grąžinimas[[#This Row],['#
liko]],D98),0)),0)</f>
        <v>718.40724963094442</v>
      </c>
      <c r="F97" s="32">
        <f ca="1">IFERROR(IF(AND(ĮvestosVertės,Paskolos_grąžinimas[[#This Row],[įmokos 
data]]&lt;&gt;""),-PPMT(PalūkanųNorma/12,1,PaskolosTrukmė-ROWS($C$4:C97)+1,Paskolos_grąžinimas[[#This Row],[pradinis
balansas]]),""),0)</f>
        <v>353.76198810954395</v>
      </c>
      <c r="G97" s="32">
        <f ca="1">IF(Paskolos_grąžinimas[[#This Row],[įmokos 
data]]="",0,NuosavybėsMokesčioSuma)</f>
        <v>375</v>
      </c>
      <c r="H97" s="32">
        <f ca="1">IF(Paskolos_grąžinimas[[#This Row],[įmokos 
data]]="",0,Paskolos_grąžinimas[[#This Row],[palūkanos]]+Paskolos_grąžinimas[[#This Row],[pagrindinis]]+Paskolos_grąžinimas[[#This Row],[nuosavybės
mokestis]])</f>
        <v>1447.1692377404884</v>
      </c>
      <c r="I97" s="32">
        <f ca="1">IF(Paskolos_grąžinimas[[#This Row],[įmokos 
data]]="",0,Paskolos_grąžinimas[[#This Row],[pradinis
balansas]]-Paskolos_grąžinimas[[#This Row],[pagrindinis]])</f>
        <v>172417.73991142667</v>
      </c>
      <c r="J97" s="14">
        <f ca="1">IF(Paskolos_grąžinimas[[#This Row],[galutinis
balansas]]&gt;0,PaskutinėEilutė-ROW(),0)</f>
        <v>266</v>
      </c>
    </row>
    <row r="98" spans="2:10" ht="15" customHeight="1" x14ac:dyDescent="0.25">
      <c r="B98" s="12">
        <f>ROWS($B$4:B98)</f>
        <v>95</v>
      </c>
      <c r="C98" s="13">
        <f ca="1">IF(ĮvestosVertės,IF(Paskolos_grąžinimas[[#This Row],['#]]&lt;=PaskolosTrukmė,IF(ROW()-ROW(Paskolos_grąžinimas[[#Headers],['#]])=1,PaskolosPradžia,IF(I97&gt;0,EDATE(C97,1),"")),""),"")</f>
        <v>46103</v>
      </c>
      <c r="D98" s="32">
        <f ca="1">IF(ROW()-ROW(Paskolos_grąžinimas[[#Headers],[pradinis
balansas]])=1,PaskolosSuma,IF(Paskolos_grąžinimas[[#This Row],[įmokos 
data]]="",0,INDEX(Paskolos_grąžinimas[], ROW()-4,8)))</f>
        <v>172417.73991142667</v>
      </c>
      <c r="E98" s="32">
        <f ca="1">IF(ĮvestosVertės,IF(ROW()-ROW(Paskolos_grąžinimas[[#Headers],[palūkanos]])=1,-IPMT(PalūkanųNorma/12,1,PaskolosTrukmė-ROWS($C$4:C98)+1,Paskolos_grąžinimas[[#This Row],[pradinis
balansas]]),IFERROR(-IPMT(PalūkanųNorma/12,1,Paskolos_grąžinimas[[#This Row],['#
liko]],D99),0)),0)</f>
        <v>716.92709964597225</v>
      </c>
      <c r="F98" s="32">
        <f ca="1">IFERROR(IF(AND(ĮvestosVertės,Paskolos_grąžinimas[[#This Row],[įmokos 
data]]&lt;&gt;""),-PPMT(PalūkanųNorma/12,1,PaskolosTrukmė-ROWS($C$4:C98)+1,Paskolos_grąžinimas[[#This Row],[pradinis
balansas]]),""),0)</f>
        <v>355.23599639333378</v>
      </c>
      <c r="G98" s="32">
        <f ca="1">IF(Paskolos_grąžinimas[[#This Row],[įmokos 
data]]="",0,NuosavybėsMokesčioSuma)</f>
        <v>375</v>
      </c>
      <c r="H98" s="32">
        <f ca="1">IF(Paskolos_grąžinimas[[#This Row],[įmokos 
data]]="",0,Paskolos_grąžinimas[[#This Row],[palūkanos]]+Paskolos_grąžinimas[[#This Row],[pagrindinis]]+Paskolos_grąžinimas[[#This Row],[nuosavybės
mokestis]])</f>
        <v>1447.1630960393061</v>
      </c>
      <c r="I98" s="32">
        <f ca="1">IF(Paskolos_grąžinimas[[#This Row],[įmokos 
data]]="",0,Paskolos_grąžinimas[[#This Row],[pradinis
balansas]]-Paskolos_grąžinimas[[#This Row],[pagrindinis]])</f>
        <v>172062.50391503333</v>
      </c>
      <c r="J98" s="14">
        <f ca="1">IF(Paskolos_grąžinimas[[#This Row],[galutinis
balansas]]&gt;0,PaskutinėEilutė-ROW(),0)</f>
        <v>265</v>
      </c>
    </row>
    <row r="99" spans="2:10" ht="15" customHeight="1" x14ac:dyDescent="0.25">
      <c r="B99" s="12">
        <f>ROWS($B$4:B99)</f>
        <v>96</v>
      </c>
      <c r="C99" s="13">
        <f ca="1">IF(ĮvestosVertės,IF(Paskolos_grąžinimas[[#This Row],['#]]&lt;=PaskolosTrukmė,IF(ROW()-ROW(Paskolos_grąžinimas[[#Headers],['#]])=1,PaskolosPradžia,IF(I98&gt;0,EDATE(C98,1),"")),""),"")</f>
        <v>46134</v>
      </c>
      <c r="D99" s="32">
        <f ca="1">IF(ROW()-ROW(Paskolos_grąžinimas[[#Headers],[pradinis
balansas]])=1,PaskolosSuma,IF(Paskolos_grąžinimas[[#This Row],[įmokos 
data]]="",0,INDEX(Paskolos_grąžinimas[], ROW()-4,8)))</f>
        <v>172062.50391503333</v>
      </c>
      <c r="E99" s="32">
        <f ca="1">IF(ĮvestosVertės,IF(ROW()-ROW(Paskolos_grąžinimas[[#Headers],[palūkanos]])=1,-IPMT(PalūkanųNorma/12,1,PaskolosTrukmė-ROWS($C$4:C99)+1,Paskolos_grąžinimas[[#This Row],[pradinis
balansas]]),IFERROR(-IPMT(PalūkanųNorma/12,1,Paskolos_grąžinimas[[#This Row],['#
liko]],D100),0)),0)</f>
        <v>715.44078236939595</v>
      </c>
      <c r="F99" s="32">
        <f ca="1">IFERROR(IF(AND(ĮvestosVertės,Paskolos_grąžinimas[[#This Row],[įmokos 
data]]&lt;&gt;""),-PPMT(PalūkanųNorma/12,1,PaskolosTrukmė-ROWS($C$4:C99)+1,Paskolos_grąžinimas[[#This Row],[pradinis
balansas]]),""),0)</f>
        <v>356.71614637830578</v>
      </c>
      <c r="G99" s="32">
        <f ca="1">IF(Paskolos_grąžinimas[[#This Row],[įmokos 
data]]="",0,NuosavybėsMokesčioSuma)</f>
        <v>375</v>
      </c>
      <c r="H99" s="32">
        <f ca="1">IF(Paskolos_grąžinimas[[#This Row],[įmokos 
data]]="",0,Paskolos_grąžinimas[[#This Row],[palūkanos]]+Paskolos_grąžinimas[[#This Row],[pagrindinis]]+Paskolos_grąžinimas[[#This Row],[nuosavybės
mokestis]])</f>
        <v>1447.1569287477018</v>
      </c>
      <c r="I99" s="32">
        <f ca="1">IF(Paskolos_grąžinimas[[#This Row],[įmokos 
data]]="",0,Paskolos_grąžinimas[[#This Row],[pradinis
balansas]]-Paskolos_grąžinimas[[#This Row],[pagrindinis]])</f>
        <v>171705.78776865502</v>
      </c>
      <c r="J99" s="14">
        <f ca="1">IF(Paskolos_grąžinimas[[#This Row],[galutinis
balansas]]&gt;0,PaskutinėEilutė-ROW(),0)</f>
        <v>264</v>
      </c>
    </row>
    <row r="100" spans="2:10" ht="15" customHeight="1" x14ac:dyDescent="0.25">
      <c r="B100" s="12">
        <f>ROWS($B$4:B100)</f>
        <v>97</v>
      </c>
      <c r="C100" s="13">
        <f ca="1">IF(ĮvestosVertės,IF(Paskolos_grąžinimas[[#This Row],['#]]&lt;=PaskolosTrukmė,IF(ROW()-ROW(Paskolos_grąžinimas[[#Headers],['#]])=1,PaskolosPradžia,IF(I99&gt;0,EDATE(C99,1),"")),""),"")</f>
        <v>46164</v>
      </c>
      <c r="D100" s="32">
        <f ca="1">IF(ROW()-ROW(Paskolos_grąžinimas[[#Headers],[pradinis
balansas]])=1,PaskolosSuma,IF(Paskolos_grąžinimas[[#This Row],[įmokos 
data]]="",0,INDEX(Paskolos_grąžinimas[], ROW()-4,8)))</f>
        <v>171705.78776865502</v>
      </c>
      <c r="E100" s="32">
        <f ca="1">IF(ĮvestosVertės,IF(ROW()-ROW(Paskolos_grąžinimas[[#Headers],[palūkanos]])=1,-IPMT(PalūkanųNorma/12,1,PaskolosTrukmė-ROWS($C$4:C100)+1,Paskolos_grąžinimas[[#This Row],[pradinis
balansas]]),IFERROR(-IPMT(PalūkanųNorma/12,1,Paskolos_grąžinimas[[#This Row],['#
liko]],D101),0)),0)</f>
        <v>713.94827210416724</v>
      </c>
      <c r="F100" s="32">
        <f ca="1">IFERROR(IF(AND(ĮvestosVertės,Paskolos_grąžinimas[[#This Row],[įmokos 
data]]&lt;&gt;""),-PPMT(PalūkanųNorma/12,1,PaskolosTrukmė-ROWS($C$4:C100)+1,Paskolos_grąžinimas[[#This Row],[pradinis
balansas]]),""),0)</f>
        <v>358.20246365488208</v>
      </c>
      <c r="G100" s="32">
        <f ca="1">IF(Paskolos_grąžinimas[[#This Row],[įmokos 
data]]="",0,NuosavybėsMokesčioSuma)</f>
        <v>375</v>
      </c>
      <c r="H100" s="32">
        <f ca="1">IF(Paskolos_grąžinimas[[#This Row],[įmokos 
data]]="",0,Paskolos_grąžinimas[[#This Row],[palūkanos]]+Paskolos_grąžinimas[[#This Row],[pagrindinis]]+Paskolos_grąžinimas[[#This Row],[nuosavybės
mokestis]])</f>
        <v>1447.1507357590494</v>
      </c>
      <c r="I100" s="32">
        <f ca="1">IF(Paskolos_grąžinimas[[#This Row],[įmokos 
data]]="",0,Paskolos_grąžinimas[[#This Row],[pradinis
balansas]]-Paskolos_grąžinimas[[#This Row],[pagrindinis]])</f>
        <v>171347.58530500013</v>
      </c>
      <c r="J100" s="14">
        <f ca="1">IF(Paskolos_grąžinimas[[#This Row],[galutinis
balansas]]&gt;0,PaskutinėEilutė-ROW(),0)</f>
        <v>263</v>
      </c>
    </row>
    <row r="101" spans="2:10" ht="15" customHeight="1" x14ac:dyDescent="0.25">
      <c r="B101" s="12">
        <f>ROWS($B$4:B101)</f>
        <v>98</v>
      </c>
      <c r="C101" s="13">
        <f ca="1">IF(ĮvestosVertės,IF(Paskolos_grąžinimas[[#This Row],['#]]&lt;=PaskolosTrukmė,IF(ROW()-ROW(Paskolos_grąžinimas[[#Headers],['#]])=1,PaskolosPradžia,IF(I100&gt;0,EDATE(C100,1),"")),""),"")</f>
        <v>46195</v>
      </c>
      <c r="D101" s="32">
        <f ca="1">IF(ROW()-ROW(Paskolos_grąžinimas[[#Headers],[pradinis
balansas]])=1,PaskolosSuma,IF(Paskolos_grąžinimas[[#This Row],[įmokos 
data]]="",0,INDEX(Paskolos_grąžinimas[], ROW()-4,8)))</f>
        <v>171347.58530500013</v>
      </c>
      <c r="E101" s="32">
        <f ca="1">IF(ĮvestosVertės,IF(ROW()-ROW(Paskolos_grąžinimas[[#Headers],[palūkanos]])=1,-IPMT(PalūkanųNorma/12,1,PaskolosTrukmė-ROWS($C$4:C101)+1,Paskolos_grąžinimas[[#This Row],[pradinis
balansas]]),IFERROR(-IPMT(PalūkanųNorma/12,1,Paskolos_grąžinimas[[#This Row],['#
liko]],D102),0)),0)</f>
        <v>712.4495430461667</v>
      </c>
      <c r="F101" s="32">
        <f ca="1">IFERROR(IF(AND(ĮvestosVertės,Paskolos_grąžinimas[[#This Row],[įmokos 
data]]&lt;&gt;""),-PPMT(PalūkanųNorma/12,1,PaskolosTrukmė-ROWS($C$4:C101)+1,Paskolos_grąžinimas[[#This Row],[pradinis
balansas]]),""),0)</f>
        <v>359.69497392011067</v>
      </c>
      <c r="G101" s="32">
        <f ca="1">IF(Paskolos_grąžinimas[[#This Row],[įmokos 
data]]="",0,NuosavybėsMokesčioSuma)</f>
        <v>375</v>
      </c>
      <c r="H101" s="32">
        <f ca="1">IF(Paskolos_grąžinimas[[#This Row],[įmokos 
data]]="",0,Paskolos_grąžinimas[[#This Row],[palūkanos]]+Paskolos_grąžinimas[[#This Row],[pagrindinis]]+Paskolos_grąžinimas[[#This Row],[nuosavybės
mokestis]])</f>
        <v>1447.1445169662775</v>
      </c>
      <c r="I101" s="32">
        <f ca="1">IF(Paskolos_grąžinimas[[#This Row],[įmokos 
data]]="",0,Paskolos_grąžinimas[[#This Row],[pradinis
balansas]]-Paskolos_grąžinimas[[#This Row],[pagrindinis]])</f>
        <v>170987.89033108001</v>
      </c>
      <c r="J101" s="14">
        <f ca="1">IF(Paskolos_grąžinimas[[#This Row],[galutinis
balansas]]&gt;0,PaskutinėEilutė-ROW(),0)</f>
        <v>262</v>
      </c>
    </row>
    <row r="102" spans="2:10" ht="15" customHeight="1" x14ac:dyDescent="0.25">
      <c r="B102" s="12">
        <f>ROWS($B$4:B102)</f>
        <v>99</v>
      </c>
      <c r="C102" s="13">
        <f ca="1">IF(ĮvestosVertės,IF(Paskolos_grąžinimas[[#This Row],['#]]&lt;=PaskolosTrukmė,IF(ROW()-ROW(Paskolos_grąžinimas[[#Headers],['#]])=1,PaskolosPradžia,IF(I101&gt;0,EDATE(C101,1),"")),""),"")</f>
        <v>46225</v>
      </c>
      <c r="D102" s="32">
        <f ca="1">IF(ROW()-ROW(Paskolos_grąžinimas[[#Headers],[pradinis
balansas]])=1,PaskolosSuma,IF(Paskolos_grąžinimas[[#This Row],[įmokos 
data]]="",0,INDEX(Paskolos_grąžinimas[], ROW()-4,8)))</f>
        <v>170987.89033108001</v>
      </c>
      <c r="E102" s="32">
        <f ca="1">IF(ĮvestosVertės,IF(ROW()-ROW(Paskolos_grąžinimas[[#Headers],[palūkanos]])=1,-IPMT(PalūkanųNorma/12,1,PaskolosTrukmė-ROWS($C$4:C102)+1,Paskolos_grąžinimas[[#This Row],[pradinis
balansas]]),IFERROR(-IPMT(PalūkanųNorma/12,1,Paskolos_grąžinimas[[#This Row],['#
liko]],D103),0)),0)</f>
        <v>710.94456928375791</v>
      </c>
      <c r="F102" s="32">
        <f ca="1">IFERROR(IF(AND(ĮvestosVertės,Paskolos_grąžinimas[[#This Row],[įmokos 
data]]&lt;&gt;""),-PPMT(PalūkanųNorma/12,1,PaskolosTrukmė-ROWS($C$4:C102)+1,Paskolos_grąžinimas[[#This Row],[pradinis
balansas]]),""),0)</f>
        <v>361.19370297811116</v>
      </c>
      <c r="G102" s="32">
        <f ca="1">IF(Paskolos_grąžinimas[[#This Row],[įmokos 
data]]="",0,NuosavybėsMokesčioSuma)</f>
        <v>375</v>
      </c>
      <c r="H102" s="32">
        <f ca="1">IF(Paskolos_grąžinimas[[#This Row],[įmokos 
data]]="",0,Paskolos_grąžinimas[[#This Row],[palūkanos]]+Paskolos_grąžinimas[[#This Row],[pagrindinis]]+Paskolos_grąžinimas[[#This Row],[nuosavybės
mokestis]])</f>
        <v>1447.1382722618691</v>
      </c>
      <c r="I102" s="32">
        <f ca="1">IF(Paskolos_grąžinimas[[#This Row],[įmokos 
data]]="",0,Paskolos_grąžinimas[[#This Row],[pradinis
balansas]]-Paskolos_grąžinimas[[#This Row],[pagrindinis]])</f>
        <v>170626.6966281019</v>
      </c>
      <c r="J102" s="14">
        <f ca="1">IF(Paskolos_grąžinimas[[#This Row],[galutinis
balansas]]&gt;0,PaskutinėEilutė-ROW(),0)</f>
        <v>261</v>
      </c>
    </row>
    <row r="103" spans="2:10" ht="15" customHeight="1" x14ac:dyDescent="0.25">
      <c r="B103" s="12">
        <f>ROWS($B$4:B103)</f>
        <v>100</v>
      </c>
      <c r="C103" s="13">
        <f ca="1">IF(ĮvestosVertės,IF(Paskolos_grąžinimas[[#This Row],['#]]&lt;=PaskolosTrukmė,IF(ROW()-ROW(Paskolos_grąžinimas[[#Headers],['#]])=1,PaskolosPradžia,IF(I102&gt;0,EDATE(C102,1),"")),""),"")</f>
        <v>46256</v>
      </c>
      <c r="D103" s="32">
        <f ca="1">IF(ROW()-ROW(Paskolos_grąžinimas[[#Headers],[pradinis
balansas]])=1,PaskolosSuma,IF(Paskolos_grąžinimas[[#This Row],[įmokos 
data]]="",0,INDEX(Paskolos_grąžinimas[], ROW()-4,8)))</f>
        <v>170626.6966281019</v>
      </c>
      <c r="E103" s="32">
        <f ca="1">IF(ĮvestosVertės,IF(ROW()-ROW(Paskolos_grąžinimas[[#Headers],[palūkanos]])=1,-IPMT(PalūkanųNorma/12,1,PaskolosTrukmė-ROWS($C$4:C103)+1,Paskolos_grąžinimas[[#This Row],[pradinis
balansas]]),IFERROR(-IPMT(PalūkanųNorma/12,1,Paskolos_grąžinimas[[#This Row],['#
liko]],D104),0)),0)</f>
        <v>709.43332479733908</v>
      </c>
      <c r="F103" s="32">
        <f ca="1">IFERROR(IF(AND(ĮvestosVertės,Paskolos_grąžinimas[[#This Row],[įmokos 
data]]&lt;&gt;""),-PPMT(PalūkanųNorma/12,1,PaskolosTrukmė-ROWS($C$4:C103)+1,Paskolos_grąžinimas[[#This Row],[pradinis
balansas]]),""),0)</f>
        <v>362.69867674051989</v>
      </c>
      <c r="G103" s="32">
        <f ca="1">IF(Paskolos_grąžinimas[[#This Row],[įmokos 
data]]="",0,NuosavybėsMokesčioSuma)</f>
        <v>375</v>
      </c>
      <c r="H103" s="32">
        <f ca="1">IF(Paskolos_grąžinimas[[#This Row],[įmokos 
data]]="",0,Paskolos_grąžinimas[[#This Row],[palūkanos]]+Paskolos_grąžinimas[[#This Row],[pagrindinis]]+Paskolos_grąžinimas[[#This Row],[nuosavybės
mokestis]])</f>
        <v>1447.132001537859</v>
      </c>
      <c r="I103" s="32">
        <f ca="1">IF(Paskolos_grąžinimas[[#This Row],[įmokos 
data]]="",0,Paskolos_grąžinimas[[#This Row],[pradinis
balansas]]-Paskolos_grąžinimas[[#This Row],[pagrindinis]])</f>
        <v>170263.99795136138</v>
      </c>
      <c r="J103" s="14">
        <f ca="1">IF(Paskolos_grąžinimas[[#This Row],[galutinis
balansas]]&gt;0,PaskutinėEilutė-ROW(),0)</f>
        <v>260</v>
      </c>
    </row>
    <row r="104" spans="2:10" ht="15" customHeight="1" x14ac:dyDescent="0.25">
      <c r="B104" s="12">
        <f>ROWS($B$4:B104)</f>
        <v>101</v>
      </c>
      <c r="C104" s="13">
        <f ca="1">IF(ĮvestosVertės,IF(Paskolos_grąžinimas[[#This Row],['#]]&lt;=PaskolosTrukmė,IF(ROW()-ROW(Paskolos_grąžinimas[[#Headers],['#]])=1,PaskolosPradžia,IF(I103&gt;0,EDATE(C103,1),"")),""),"")</f>
        <v>46287</v>
      </c>
      <c r="D104" s="32">
        <f ca="1">IF(ROW()-ROW(Paskolos_grąžinimas[[#Headers],[pradinis
balansas]])=1,PaskolosSuma,IF(Paskolos_grąžinimas[[#This Row],[įmokos 
data]]="",0,INDEX(Paskolos_grąžinimas[], ROW()-4,8)))</f>
        <v>170263.99795136138</v>
      </c>
      <c r="E104" s="32">
        <f ca="1">IF(ĮvestosVertės,IF(ROW()-ROW(Paskolos_grąžinimas[[#Headers],[palūkanos]])=1,-IPMT(PalūkanųNorma/12,1,PaskolosTrukmė-ROWS($C$4:C104)+1,Paskolos_grąžinimas[[#This Row],[pradinis
balansas]]),IFERROR(-IPMT(PalūkanųNorma/12,1,Paskolos_grąžinimas[[#This Row],['#
liko]],D105),0)),0)</f>
        <v>707.91578345889343</v>
      </c>
      <c r="F104" s="32">
        <f ca="1">IFERROR(IF(AND(ĮvestosVertės,Paskolos_grąžinimas[[#This Row],[įmokos 
data]]&lt;&gt;""),-PPMT(PalūkanųNorma/12,1,PaskolosTrukmė-ROWS($C$4:C104)+1,Paskolos_grąžinimas[[#This Row],[pradinis
balansas]]),""),0)</f>
        <v>364.20992122693883</v>
      </c>
      <c r="G104" s="32">
        <f ca="1">IF(Paskolos_grąžinimas[[#This Row],[įmokos 
data]]="",0,NuosavybėsMokesčioSuma)</f>
        <v>375</v>
      </c>
      <c r="H104" s="32">
        <f ca="1">IF(Paskolos_grąžinimas[[#This Row],[įmokos 
data]]="",0,Paskolos_grąžinimas[[#This Row],[palūkanos]]+Paskolos_grąžinimas[[#This Row],[pagrindinis]]+Paskolos_grąžinimas[[#This Row],[nuosavybės
mokestis]])</f>
        <v>1447.1257046858323</v>
      </c>
      <c r="I104" s="32">
        <f ca="1">IF(Paskolos_grąžinimas[[#This Row],[įmokos 
data]]="",0,Paskolos_grąžinimas[[#This Row],[pradinis
balansas]]-Paskolos_grąžinimas[[#This Row],[pagrindinis]])</f>
        <v>169899.78803013443</v>
      </c>
      <c r="J104" s="14">
        <f ca="1">IF(Paskolos_grąžinimas[[#This Row],[galutinis
balansas]]&gt;0,PaskutinėEilutė-ROW(),0)</f>
        <v>259</v>
      </c>
    </row>
    <row r="105" spans="2:10" ht="15" customHeight="1" x14ac:dyDescent="0.25">
      <c r="B105" s="12">
        <f>ROWS($B$4:B105)</f>
        <v>102</v>
      </c>
      <c r="C105" s="13">
        <f ca="1">IF(ĮvestosVertės,IF(Paskolos_grąžinimas[[#This Row],['#]]&lt;=PaskolosTrukmė,IF(ROW()-ROW(Paskolos_grąžinimas[[#Headers],['#]])=1,PaskolosPradžia,IF(I104&gt;0,EDATE(C104,1),"")),""),"")</f>
        <v>46317</v>
      </c>
      <c r="D105" s="32">
        <f ca="1">IF(ROW()-ROW(Paskolos_grąžinimas[[#Headers],[pradinis
balansas]])=1,PaskolosSuma,IF(Paskolos_grąžinimas[[#This Row],[įmokos 
data]]="",0,INDEX(Paskolos_grąžinimas[], ROW()-4,8)))</f>
        <v>169899.78803013443</v>
      </c>
      <c r="E105" s="32">
        <f ca="1">IF(ĮvestosVertės,IF(ROW()-ROW(Paskolos_grąžinimas[[#Headers],[palūkanos]])=1,-IPMT(PalūkanųNorma/12,1,PaskolosTrukmė-ROWS($C$4:C105)+1,Paskolos_grąžinimas[[#This Row],[pradinis
balansas]]),IFERROR(-IPMT(PalūkanųNorma/12,1,Paskolos_grąžinimas[[#This Row],['#
liko]],D106),0)),0)</f>
        <v>706.39191903153767</v>
      </c>
      <c r="F105" s="32">
        <f ca="1">IFERROR(IF(AND(ĮvestosVertės,Paskolos_grąžinimas[[#This Row],[įmokos 
data]]&lt;&gt;""),-PPMT(PalūkanųNorma/12,1,PaskolosTrukmė-ROWS($C$4:C105)+1,Paskolos_grąžinimas[[#This Row],[pradinis
balansas]]),""),0)</f>
        <v>365.72746256538437</v>
      </c>
      <c r="G105" s="32">
        <f ca="1">IF(Paskolos_grąžinimas[[#This Row],[įmokos 
data]]="",0,NuosavybėsMokesčioSuma)</f>
        <v>375</v>
      </c>
      <c r="H105" s="32">
        <f ca="1">IF(Paskolos_grąžinimas[[#This Row],[įmokos 
data]]="",0,Paskolos_grąžinimas[[#This Row],[palūkanos]]+Paskolos_grąžinimas[[#This Row],[pagrindinis]]+Paskolos_grąžinimas[[#This Row],[nuosavybės
mokestis]])</f>
        <v>1447.119381596922</v>
      </c>
      <c r="I105" s="32">
        <f ca="1">IF(Paskolos_grąžinimas[[#This Row],[įmokos 
data]]="",0,Paskolos_grąžinimas[[#This Row],[pradinis
balansas]]-Paskolos_grąžinimas[[#This Row],[pagrindinis]])</f>
        <v>169534.06056756905</v>
      </c>
      <c r="J105" s="14">
        <f ca="1">IF(Paskolos_grąžinimas[[#This Row],[galutinis
balansas]]&gt;0,PaskutinėEilutė-ROW(),0)</f>
        <v>258</v>
      </c>
    </row>
    <row r="106" spans="2:10" ht="15" customHeight="1" x14ac:dyDescent="0.25">
      <c r="B106" s="12">
        <f>ROWS($B$4:B106)</f>
        <v>103</v>
      </c>
      <c r="C106" s="13">
        <f ca="1">IF(ĮvestosVertės,IF(Paskolos_grąžinimas[[#This Row],['#]]&lt;=PaskolosTrukmė,IF(ROW()-ROW(Paskolos_grąžinimas[[#Headers],['#]])=1,PaskolosPradžia,IF(I105&gt;0,EDATE(C105,1),"")),""),"")</f>
        <v>46348</v>
      </c>
      <c r="D106" s="32">
        <f ca="1">IF(ROW()-ROW(Paskolos_grąžinimas[[#Headers],[pradinis
balansas]])=1,PaskolosSuma,IF(Paskolos_grąžinimas[[#This Row],[įmokos 
data]]="",0,INDEX(Paskolos_grąžinimas[], ROW()-4,8)))</f>
        <v>169534.06056756905</v>
      </c>
      <c r="E106" s="32">
        <f ca="1">IF(ĮvestosVertės,IF(ROW()-ROW(Paskolos_grąžinimas[[#Headers],[palūkanos]])=1,-IPMT(PalūkanųNorma/12,1,PaskolosTrukmė-ROWS($C$4:C106)+1,Paskolos_grąžinimas[[#This Row],[pradinis
balansas]]),IFERROR(-IPMT(PalūkanųNorma/12,1,Paskolos_grąžinimas[[#This Row],['#
liko]],D107),0)),0)</f>
        <v>704.86170516906793</v>
      </c>
      <c r="F106" s="32">
        <f ca="1">IFERROR(IF(AND(ĮvestosVertės,Paskolos_grąžinimas[[#This Row],[įmokos 
data]]&lt;&gt;""),-PPMT(PalūkanųNorma/12,1,PaskolosTrukmė-ROWS($C$4:C106)+1,Paskolos_grąžinimas[[#This Row],[pradinis
balansas]]),""),0)</f>
        <v>367.25132699274019</v>
      </c>
      <c r="G106" s="32">
        <f ca="1">IF(Paskolos_grąžinimas[[#This Row],[įmokos 
data]]="",0,NuosavybėsMokesčioSuma)</f>
        <v>375</v>
      </c>
      <c r="H106" s="32">
        <f ca="1">IF(Paskolos_grąžinimas[[#This Row],[įmokos 
data]]="",0,Paskolos_grąžinimas[[#This Row],[palūkanos]]+Paskolos_grąžinimas[[#This Row],[pagrindinis]]+Paskolos_grąžinimas[[#This Row],[nuosavybės
mokestis]])</f>
        <v>1447.1130321618082</v>
      </c>
      <c r="I106" s="32">
        <f ca="1">IF(Paskolos_grąžinimas[[#This Row],[įmokos 
data]]="",0,Paskolos_grąžinimas[[#This Row],[pradinis
balansas]]-Paskolos_grąžinimas[[#This Row],[pagrindinis]])</f>
        <v>169166.80924057632</v>
      </c>
      <c r="J106" s="14">
        <f ca="1">IF(Paskolos_grąžinimas[[#This Row],[galutinis
balansas]]&gt;0,PaskutinėEilutė-ROW(),0)</f>
        <v>257</v>
      </c>
    </row>
    <row r="107" spans="2:10" ht="15" customHeight="1" x14ac:dyDescent="0.25">
      <c r="B107" s="12">
        <f>ROWS($B$4:B107)</f>
        <v>104</v>
      </c>
      <c r="C107" s="13">
        <f ca="1">IF(ĮvestosVertės,IF(Paskolos_grąžinimas[[#This Row],['#]]&lt;=PaskolosTrukmė,IF(ROW()-ROW(Paskolos_grąžinimas[[#Headers],['#]])=1,PaskolosPradžia,IF(I106&gt;0,EDATE(C106,1),"")),""),"")</f>
        <v>46378</v>
      </c>
      <c r="D107" s="32">
        <f ca="1">IF(ROW()-ROW(Paskolos_grąžinimas[[#Headers],[pradinis
balansas]])=1,PaskolosSuma,IF(Paskolos_grąžinimas[[#This Row],[įmokos 
data]]="",0,INDEX(Paskolos_grąžinimas[], ROW()-4,8)))</f>
        <v>169166.80924057632</v>
      </c>
      <c r="E107" s="32">
        <f ca="1">IF(ĮvestosVertės,IF(ROW()-ROW(Paskolos_grąžinimas[[#Headers],[palūkanos]])=1,-IPMT(PalūkanųNorma/12,1,PaskolosTrukmė-ROWS($C$4:C107)+1,Paskolos_grąžinimas[[#This Row],[pradinis
balansas]]),IFERROR(-IPMT(PalūkanųNorma/12,1,Paskolos_grąžinimas[[#This Row],['#
liko]],D108),0)),0)</f>
        <v>703.32511541550457</v>
      </c>
      <c r="F107" s="32">
        <f ca="1">IFERROR(IF(AND(ĮvestosVertės,Paskolos_grąžinimas[[#This Row],[įmokos 
data]]&lt;&gt;""),-PPMT(PalūkanųNorma/12,1,PaskolosTrukmė-ROWS($C$4:C107)+1,Paskolos_grąžinimas[[#This Row],[pradinis
balansas]]),""),0)</f>
        <v>368.78154085520987</v>
      </c>
      <c r="G107" s="32">
        <f ca="1">IF(Paskolos_grąžinimas[[#This Row],[įmokos 
data]]="",0,NuosavybėsMokesčioSuma)</f>
        <v>375</v>
      </c>
      <c r="H107" s="32">
        <f ca="1">IF(Paskolos_grąžinimas[[#This Row],[įmokos 
data]]="",0,Paskolos_grąžinimas[[#This Row],[palūkanos]]+Paskolos_grąžinimas[[#This Row],[pagrindinis]]+Paskolos_grąžinimas[[#This Row],[nuosavybės
mokestis]])</f>
        <v>1447.1066562707144</v>
      </c>
      <c r="I107" s="32">
        <f ca="1">IF(Paskolos_grąžinimas[[#This Row],[įmokos 
data]]="",0,Paskolos_grąžinimas[[#This Row],[pradinis
balansas]]-Paskolos_grąžinimas[[#This Row],[pagrindinis]])</f>
        <v>168798.0276997211</v>
      </c>
      <c r="J107" s="14">
        <f ca="1">IF(Paskolos_grąžinimas[[#This Row],[galutinis
balansas]]&gt;0,PaskutinėEilutė-ROW(),0)</f>
        <v>256</v>
      </c>
    </row>
    <row r="108" spans="2:10" ht="15" customHeight="1" x14ac:dyDescent="0.25">
      <c r="B108" s="12">
        <f>ROWS($B$4:B108)</f>
        <v>105</v>
      </c>
      <c r="C108" s="13">
        <f ca="1">IF(ĮvestosVertės,IF(Paskolos_grąžinimas[[#This Row],['#]]&lt;=PaskolosTrukmė,IF(ROW()-ROW(Paskolos_grąžinimas[[#Headers],['#]])=1,PaskolosPradžia,IF(I107&gt;0,EDATE(C107,1),"")),""),"")</f>
        <v>46409</v>
      </c>
      <c r="D108" s="32">
        <f ca="1">IF(ROW()-ROW(Paskolos_grąžinimas[[#Headers],[pradinis
balansas]])=1,PaskolosSuma,IF(Paskolos_grąžinimas[[#This Row],[įmokos 
data]]="",0,INDEX(Paskolos_grąžinimas[], ROW()-4,8)))</f>
        <v>168798.0276997211</v>
      </c>
      <c r="E108" s="32">
        <f ca="1">IF(ĮvestosVertės,IF(ROW()-ROW(Paskolos_grąžinimas[[#Headers],[palūkanos]])=1,-IPMT(PalūkanųNorma/12,1,PaskolosTrukmė-ROWS($C$4:C108)+1,Paskolos_grąžinimas[[#This Row],[pradinis
balansas]]),IFERROR(-IPMT(PalūkanųNorma/12,1,Paskolos_grąžinimas[[#This Row],['#
liko]],D109),0)),0)</f>
        <v>701.78212320463479</v>
      </c>
      <c r="F108" s="32">
        <f ca="1">IFERROR(IF(AND(ĮvestosVertės,Paskolos_grąžinimas[[#This Row],[įmokos 
data]]&lt;&gt;""),-PPMT(PalūkanųNorma/12,1,PaskolosTrukmė-ROWS($C$4:C108)+1,Paskolos_grąžinimas[[#This Row],[pradinis
balansas]]),""),0)</f>
        <v>370.31813060877323</v>
      </c>
      <c r="G108" s="32">
        <f ca="1">IF(Paskolos_grąžinimas[[#This Row],[įmokos 
data]]="",0,NuosavybėsMokesčioSuma)</f>
        <v>375</v>
      </c>
      <c r="H108" s="32">
        <f ca="1">IF(Paskolos_grąžinimas[[#This Row],[įmokos 
data]]="",0,Paskolos_grąžinimas[[#This Row],[palūkanos]]+Paskolos_grąžinimas[[#This Row],[pagrindinis]]+Paskolos_grąžinimas[[#This Row],[nuosavybės
mokestis]])</f>
        <v>1447.100253813408</v>
      </c>
      <c r="I108" s="32">
        <f ca="1">IF(Paskolos_grąžinimas[[#This Row],[įmokos 
data]]="",0,Paskolos_grąžinimas[[#This Row],[pradinis
balansas]]-Paskolos_grąžinimas[[#This Row],[pagrindinis]])</f>
        <v>168427.70956911234</v>
      </c>
      <c r="J108" s="14">
        <f ca="1">IF(Paskolos_grąžinimas[[#This Row],[galutinis
balansas]]&gt;0,PaskutinėEilutė-ROW(),0)</f>
        <v>255</v>
      </c>
    </row>
    <row r="109" spans="2:10" ht="15" customHeight="1" x14ac:dyDescent="0.25">
      <c r="B109" s="12">
        <f>ROWS($B$4:B109)</f>
        <v>106</v>
      </c>
      <c r="C109" s="13">
        <f ca="1">IF(ĮvestosVertės,IF(Paskolos_grąžinimas[[#This Row],['#]]&lt;=PaskolosTrukmė,IF(ROW()-ROW(Paskolos_grąžinimas[[#Headers],['#]])=1,PaskolosPradžia,IF(I108&gt;0,EDATE(C108,1),"")),""),"")</f>
        <v>46440</v>
      </c>
      <c r="D109" s="32">
        <f ca="1">IF(ROW()-ROW(Paskolos_grąžinimas[[#Headers],[pradinis
balansas]])=1,PaskolosSuma,IF(Paskolos_grąžinimas[[#This Row],[įmokos 
data]]="",0,INDEX(Paskolos_grąžinimas[], ROW()-4,8)))</f>
        <v>168427.70956911234</v>
      </c>
      <c r="E109" s="32">
        <f ca="1">IF(ĮvestosVertės,IF(ROW()-ROW(Paskolos_grąžinimas[[#Headers],[palūkanos]])=1,-IPMT(PalūkanųNorma/12,1,PaskolosTrukmė-ROWS($C$4:C109)+1,Paskolos_grąžinimas[[#This Row],[pradinis
balansas]]),IFERROR(-IPMT(PalūkanųNorma/12,1,Paskolos_grąžinimas[[#This Row],['#
liko]],D110),0)),0)</f>
        <v>700.23270185955289</v>
      </c>
      <c r="F109" s="32">
        <f ca="1">IFERROR(IF(AND(ĮvestosVertės,Paskolos_grąžinimas[[#This Row],[įmokos 
data]]&lt;&gt;""),-PPMT(PalūkanųNorma/12,1,PaskolosTrukmė-ROWS($C$4:C109)+1,Paskolos_grąžinimas[[#This Row],[pradinis
balansas]]),""),0)</f>
        <v>371.86112281964324</v>
      </c>
      <c r="G109" s="32">
        <f ca="1">IF(Paskolos_grąžinimas[[#This Row],[įmokos 
data]]="",0,NuosavybėsMokesčioSuma)</f>
        <v>375</v>
      </c>
      <c r="H109" s="32">
        <f ca="1">IF(Paskolos_grąžinimas[[#This Row],[įmokos 
data]]="",0,Paskolos_grąžinimas[[#This Row],[palūkanos]]+Paskolos_grąžinimas[[#This Row],[pagrindinis]]+Paskolos_grąžinimas[[#This Row],[nuosavybės
mokestis]])</f>
        <v>1447.0938246791961</v>
      </c>
      <c r="I109" s="32">
        <f ca="1">IF(Paskolos_grąžinimas[[#This Row],[įmokos 
data]]="",0,Paskolos_grąžinimas[[#This Row],[pradinis
balansas]]-Paskolos_grąžinimas[[#This Row],[pagrindinis]])</f>
        <v>168055.84844629269</v>
      </c>
      <c r="J109" s="14">
        <f ca="1">IF(Paskolos_grąžinimas[[#This Row],[galutinis
balansas]]&gt;0,PaskutinėEilutė-ROW(),0)</f>
        <v>254</v>
      </c>
    </row>
    <row r="110" spans="2:10" ht="15" customHeight="1" x14ac:dyDescent="0.25">
      <c r="B110" s="12">
        <f>ROWS($B$4:B110)</f>
        <v>107</v>
      </c>
      <c r="C110" s="13">
        <f ca="1">IF(ĮvestosVertės,IF(Paskolos_grąžinimas[[#This Row],['#]]&lt;=PaskolosTrukmė,IF(ROW()-ROW(Paskolos_grąžinimas[[#Headers],['#]])=1,PaskolosPradžia,IF(I109&gt;0,EDATE(C109,1),"")),""),"")</f>
        <v>46468</v>
      </c>
      <c r="D110" s="32">
        <f ca="1">IF(ROW()-ROW(Paskolos_grąžinimas[[#Headers],[pradinis
balansas]])=1,PaskolosSuma,IF(Paskolos_grąžinimas[[#This Row],[įmokos 
data]]="",0,INDEX(Paskolos_grąžinimas[], ROW()-4,8)))</f>
        <v>168055.84844629269</v>
      </c>
      <c r="E110" s="32">
        <f ca="1">IF(ĮvestosVertės,IF(ROW()-ROW(Paskolos_grąžinimas[[#Headers],[palūkanos]])=1,-IPMT(PalūkanųNorma/12,1,PaskolosTrukmė-ROWS($C$4:C110)+1,Paskolos_grąžinimas[[#This Row],[pradinis
balansas]]),IFERROR(-IPMT(PalūkanųNorma/12,1,Paskolos_grąžinimas[[#This Row],['#
liko]],D111),0)),0)</f>
        <v>698.67682459219986</v>
      </c>
      <c r="F110" s="32">
        <f ca="1">IFERROR(IF(AND(ĮvestosVertės,Paskolos_grąžinimas[[#This Row],[įmokos 
data]]&lt;&gt;""),-PPMT(PalūkanųNorma/12,1,PaskolosTrukmė-ROWS($C$4:C110)+1,Paskolos_grąžinimas[[#This Row],[pradinis
balansas]]),""),0)</f>
        <v>373.41054416472497</v>
      </c>
      <c r="G110" s="32">
        <f ca="1">IF(Paskolos_grąžinimas[[#This Row],[įmokos 
data]]="",0,NuosavybėsMokesčioSuma)</f>
        <v>375</v>
      </c>
      <c r="H110" s="32">
        <f ca="1">IF(Paskolos_grąžinimas[[#This Row],[įmokos 
data]]="",0,Paskolos_grąžinimas[[#This Row],[palūkanos]]+Paskolos_grąžinimas[[#This Row],[pagrindinis]]+Paskolos_grąžinimas[[#This Row],[nuosavybės
mokestis]])</f>
        <v>1447.0873687569249</v>
      </c>
      <c r="I110" s="32">
        <f ca="1">IF(Paskolos_grąžinimas[[#This Row],[įmokos 
data]]="",0,Paskolos_grąžinimas[[#This Row],[pradinis
balansas]]-Paskolos_grąžinimas[[#This Row],[pagrindinis]])</f>
        <v>167682.43790212797</v>
      </c>
      <c r="J110" s="14">
        <f ca="1">IF(Paskolos_grąžinimas[[#This Row],[galutinis
balansas]]&gt;0,PaskutinėEilutė-ROW(),0)</f>
        <v>253</v>
      </c>
    </row>
    <row r="111" spans="2:10" ht="15" customHeight="1" x14ac:dyDescent="0.25">
      <c r="B111" s="12">
        <f>ROWS($B$4:B111)</f>
        <v>108</v>
      </c>
      <c r="C111" s="13">
        <f ca="1">IF(ĮvestosVertės,IF(Paskolos_grąžinimas[[#This Row],['#]]&lt;=PaskolosTrukmė,IF(ROW()-ROW(Paskolos_grąžinimas[[#Headers],['#]])=1,PaskolosPradžia,IF(I110&gt;0,EDATE(C110,1),"")),""),"")</f>
        <v>46499</v>
      </c>
      <c r="D111" s="32">
        <f ca="1">IF(ROW()-ROW(Paskolos_grąžinimas[[#Headers],[pradinis
balansas]])=1,PaskolosSuma,IF(Paskolos_grąžinimas[[#This Row],[įmokos 
data]]="",0,INDEX(Paskolos_grąžinimas[], ROW()-4,8)))</f>
        <v>167682.43790212797</v>
      </c>
      <c r="E111" s="32">
        <f ca="1">IF(ĮvestosVertės,IF(ROW()-ROW(Paskolos_grąžinimas[[#Headers],[palūkanos]])=1,-IPMT(PalūkanųNorma/12,1,PaskolosTrukmė-ROWS($C$4:C111)+1,Paskolos_grąžinimas[[#This Row],[pradinis
balansas]]),IFERROR(-IPMT(PalūkanųNorma/12,1,Paskolos_grąžinimas[[#This Row],['#
liko]],D112),0)),0)</f>
        <v>697.11446450289964</v>
      </c>
      <c r="F111" s="32">
        <f ca="1">IFERROR(IF(AND(ĮvestosVertės,Paskolos_grąžinimas[[#This Row],[įmokos 
data]]&lt;&gt;""),-PPMT(PalūkanųNorma/12,1,PaskolosTrukmė-ROWS($C$4:C111)+1,Paskolos_grąžinimas[[#This Row],[pradinis
balansas]]),""),0)</f>
        <v>374.96642143207816</v>
      </c>
      <c r="G111" s="32">
        <f ca="1">IF(Paskolos_grąžinimas[[#This Row],[įmokos 
data]]="",0,NuosavybėsMokesčioSuma)</f>
        <v>375</v>
      </c>
      <c r="H111" s="32">
        <f ca="1">IF(Paskolos_grąžinimas[[#This Row],[įmokos 
data]]="",0,Paskolos_grąžinimas[[#This Row],[palūkanos]]+Paskolos_grąžinimas[[#This Row],[pagrindinis]]+Paskolos_grąžinimas[[#This Row],[nuosavybės
mokestis]])</f>
        <v>1447.0808859349777</v>
      </c>
      <c r="I111" s="32">
        <f ca="1">IF(Paskolos_grąžinimas[[#This Row],[įmokos 
data]]="",0,Paskolos_grąžinimas[[#This Row],[pradinis
balansas]]-Paskolos_grąžinimas[[#This Row],[pagrindinis]])</f>
        <v>167307.47148069591</v>
      </c>
      <c r="J111" s="14">
        <f ca="1">IF(Paskolos_grąžinimas[[#This Row],[galutinis
balansas]]&gt;0,PaskutinėEilutė-ROW(),0)</f>
        <v>252</v>
      </c>
    </row>
    <row r="112" spans="2:10" ht="15" customHeight="1" x14ac:dyDescent="0.25">
      <c r="B112" s="12">
        <f>ROWS($B$4:B112)</f>
        <v>109</v>
      </c>
      <c r="C112" s="13">
        <f ca="1">IF(ĮvestosVertės,IF(Paskolos_grąžinimas[[#This Row],['#]]&lt;=PaskolosTrukmė,IF(ROW()-ROW(Paskolos_grąžinimas[[#Headers],['#]])=1,PaskolosPradžia,IF(I111&gt;0,EDATE(C111,1),"")),""),"")</f>
        <v>46529</v>
      </c>
      <c r="D112" s="32">
        <f ca="1">IF(ROW()-ROW(Paskolos_grąžinimas[[#Headers],[pradinis
balansas]])=1,PaskolosSuma,IF(Paskolos_grąžinimas[[#This Row],[įmokos 
data]]="",0,INDEX(Paskolos_grąžinimas[], ROW()-4,8)))</f>
        <v>167307.47148069591</v>
      </c>
      <c r="E112" s="32">
        <f ca="1">IF(ĮvestosVertės,IF(ROW()-ROW(Paskolos_grąžinimas[[#Headers],[palūkanos]])=1,-IPMT(PalūkanųNorma/12,1,PaskolosTrukmė-ROWS($C$4:C112)+1,Paskolos_grąžinimas[[#This Row],[pradinis
balansas]]),IFERROR(-IPMT(PalūkanųNorma/12,1,Paskolos_grąžinimas[[#This Row],['#
liko]],D113),0)),0)</f>
        <v>695.54559457989387</v>
      </c>
      <c r="F112" s="32">
        <f ca="1">IFERROR(IF(AND(ĮvestosVertės,Paskolos_grąžinimas[[#This Row],[įmokos 
data]]&lt;&gt;""),-PPMT(PalūkanųNorma/12,1,PaskolosTrukmė-ROWS($C$4:C112)+1,Paskolos_grąžinimas[[#This Row],[pradinis
balansas]]),""),0)</f>
        <v>376.52878152137839</v>
      </c>
      <c r="G112" s="32">
        <f ca="1">IF(Paskolos_grąžinimas[[#This Row],[įmokos 
data]]="",0,NuosavybėsMokesčioSuma)</f>
        <v>375</v>
      </c>
      <c r="H112" s="32">
        <f ca="1">IF(Paskolos_grąžinimas[[#This Row],[įmokos 
data]]="",0,Paskolos_grąžinimas[[#This Row],[palūkanos]]+Paskolos_grąžinimas[[#This Row],[pagrindinis]]+Paskolos_grąžinimas[[#This Row],[nuosavybės
mokestis]])</f>
        <v>1447.0743761012723</v>
      </c>
      <c r="I112" s="32">
        <f ca="1">IF(Paskolos_grąžinimas[[#This Row],[įmokos 
data]]="",0,Paskolos_grąžinimas[[#This Row],[pradinis
balansas]]-Paskolos_grąžinimas[[#This Row],[pagrindinis]])</f>
        <v>166930.94269917454</v>
      </c>
      <c r="J112" s="14">
        <f ca="1">IF(Paskolos_grąžinimas[[#This Row],[galutinis
balansas]]&gt;0,PaskutinėEilutė-ROW(),0)</f>
        <v>251</v>
      </c>
    </row>
    <row r="113" spans="2:10" ht="15" customHeight="1" x14ac:dyDescent="0.25">
      <c r="B113" s="12">
        <f>ROWS($B$4:B113)</f>
        <v>110</v>
      </c>
      <c r="C113" s="13">
        <f ca="1">IF(ĮvestosVertės,IF(Paskolos_grąžinimas[[#This Row],['#]]&lt;=PaskolosTrukmė,IF(ROW()-ROW(Paskolos_grąžinimas[[#Headers],['#]])=1,PaskolosPradžia,IF(I112&gt;0,EDATE(C112,1),"")),""),"")</f>
        <v>46560</v>
      </c>
      <c r="D113" s="32">
        <f ca="1">IF(ROW()-ROW(Paskolos_grąžinimas[[#Headers],[pradinis
balansas]])=1,PaskolosSuma,IF(Paskolos_grąžinimas[[#This Row],[įmokos 
data]]="",0,INDEX(Paskolos_grąžinimas[], ROW()-4,8)))</f>
        <v>166930.94269917454</v>
      </c>
      <c r="E113" s="32">
        <f ca="1">IF(ĮvestosVertės,IF(ROW()-ROW(Paskolos_grąžinimas[[#Headers],[palūkanos]])=1,-IPMT(PalūkanųNorma/12,1,PaskolosTrukmė-ROWS($C$4:C113)+1,Paskolos_grąžinimas[[#This Row],[pradinis
balansas]]),IFERROR(-IPMT(PalūkanųNorma/12,1,Paskolos_grąžinimas[[#This Row],['#
liko]],D114),0)),0)</f>
        <v>693.97018769887563</v>
      </c>
      <c r="F113" s="32">
        <f ca="1">IFERROR(IF(AND(ĮvestosVertės,Paskolos_grąžinimas[[#This Row],[įmokos 
data]]&lt;&gt;""),-PPMT(PalūkanųNorma/12,1,PaskolosTrukmė-ROWS($C$4:C113)+1,Paskolos_grąžinimas[[#This Row],[pradinis
balansas]]),""),0)</f>
        <v>378.09765144438427</v>
      </c>
      <c r="G113" s="32">
        <f ca="1">IF(Paskolos_grąžinimas[[#This Row],[įmokos 
data]]="",0,NuosavybėsMokesčioSuma)</f>
        <v>375</v>
      </c>
      <c r="H113" s="32">
        <f ca="1">IF(Paskolos_grąžinimas[[#This Row],[įmokos 
data]]="",0,Paskolos_grąžinimas[[#This Row],[palūkanos]]+Paskolos_grąžinimas[[#This Row],[pagrindinis]]+Paskolos_grąžinimas[[#This Row],[nuosavybės
mokestis]])</f>
        <v>1447.0678391432598</v>
      </c>
      <c r="I113" s="32">
        <f ca="1">IF(Paskolos_grąžinimas[[#This Row],[įmokos 
data]]="",0,Paskolos_grąžinimas[[#This Row],[pradinis
balansas]]-Paskolos_grąžinimas[[#This Row],[pagrindinis]])</f>
        <v>166552.84504773017</v>
      </c>
      <c r="J113" s="14">
        <f ca="1">IF(Paskolos_grąžinimas[[#This Row],[galutinis
balansas]]&gt;0,PaskutinėEilutė-ROW(),0)</f>
        <v>250</v>
      </c>
    </row>
    <row r="114" spans="2:10" ht="15" customHeight="1" x14ac:dyDescent="0.25">
      <c r="B114" s="12">
        <f>ROWS($B$4:B114)</f>
        <v>111</v>
      </c>
      <c r="C114" s="13">
        <f ca="1">IF(ĮvestosVertės,IF(Paskolos_grąžinimas[[#This Row],['#]]&lt;=PaskolosTrukmė,IF(ROW()-ROW(Paskolos_grąžinimas[[#Headers],['#]])=1,PaskolosPradžia,IF(I113&gt;0,EDATE(C113,1),"")),""),"")</f>
        <v>46590</v>
      </c>
      <c r="D114" s="32">
        <f ca="1">IF(ROW()-ROW(Paskolos_grąžinimas[[#Headers],[pradinis
balansas]])=1,PaskolosSuma,IF(Paskolos_grąžinimas[[#This Row],[įmokos 
data]]="",0,INDEX(Paskolos_grąžinimas[], ROW()-4,8)))</f>
        <v>166552.84504773017</v>
      </c>
      <c r="E114" s="32">
        <f ca="1">IF(ĮvestosVertės,IF(ROW()-ROW(Paskolos_grąžinimas[[#Headers],[palūkanos]])=1,-IPMT(PalūkanųNorma/12,1,PaskolosTrukmė-ROWS($C$4:C114)+1,Paskolos_grąžinimas[[#This Row],[pradinis
balansas]]),IFERROR(-IPMT(PalūkanųNorma/12,1,Paskolos_grąžinimas[[#This Row],['#
liko]],D115),0)),0)</f>
        <v>692.38821662251985</v>
      </c>
      <c r="F114" s="32">
        <f ca="1">IFERROR(IF(AND(ĮvestosVertės,Paskolos_grąžinimas[[#This Row],[įmokos 
data]]&lt;&gt;""),-PPMT(PalūkanųNorma/12,1,PaskolosTrukmė-ROWS($C$4:C114)+1,Paskolos_grąžinimas[[#This Row],[pradinis
balansas]]),""),0)</f>
        <v>379.67305832540245</v>
      </c>
      <c r="G114" s="32">
        <f ca="1">IF(Paskolos_grąžinimas[[#This Row],[įmokos 
data]]="",0,NuosavybėsMokesčioSuma)</f>
        <v>375</v>
      </c>
      <c r="H114" s="32">
        <f ca="1">IF(Paskolos_grąžinimas[[#This Row],[įmokos 
data]]="",0,Paskolos_grąžinimas[[#This Row],[palūkanos]]+Paskolos_grąžinimas[[#This Row],[pagrindinis]]+Paskolos_grąžinimas[[#This Row],[nuosavybės
mokestis]])</f>
        <v>1447.0612749479224</v>
      </c>
      <c r="I114" s="32">
        <f ca="1">IF(Paskolos_grąžinimas[[#This Row],[įmokos 
data]]="",0,Paskolos_grąžinimas[[#This Row],[pradinis
balansas]]-Paskolos_grąžinimas[[#This Row],[pagrindinis]])</f>
        <v>166173.17198940477</v>
      </c>
      <c r="J114" s="14">
        <f ca="1">IF(Paskolos_grąžinimas[[#This Row],[galutinis
balansas]]&gt;0,PaskutinėEilutė-ROW(),0)</f>
        <v>249</v>
      </c>
    </row>
    <row r="115" spans="2:10" ht="15" customHeight="1" x14ac:dyDescent="0.25">
      <c r="B115" s="12">
        <f>ROWS($B$4:B115)</f>
        <v>112</v>
      </c>
      <c r="C115" s="13">
        <f ca="1">IF(ĮvestosVertės,IF(Paskolos_grąžinimas[[#This Row],['#]]&lt;=PaskolosTrukmė,IF(ROW()-ROW(Paskolos_grąžinimas[[#Headers],['#]])=1,PaskolosPradžia,IF(I114&gt;0,EDATE(C114,1),"")),""),"")</f>
        <v>46621</v>
      </c>
      <c r="D115" s="32">
        <f ca="1">IF(ROW()-ROW(Paskolos_grąžinimas[[#Headers],[pradinis
balansas]])=1,PaskolosSuma,IF(Paskolos_grąžinimas[[#This Row],[įmokos 
data]]="",0,INDEX(Paskolos_grąžinimas[], ROW()-4,8)))</f>
        <v>166173.17198940477</v>
      </c>
      <c r="E115" s="32">
        <f ca="1">IF(ĮvestosVertės,IF(ROW()-ROW(Paskolos_grąžinimas[[#Headers],[palūkanos]])=1,-IPMT(PalūkanųNorma/12,1,PaskolosTrukmė-ROWS($C$4:C115)+1,Paskolos_grąžinimas[[#This Row],[pradinis
balansas]]),IFERROR(-IPMT(PalūkanųNorma/12,1,Paskolos_grąžinimas[[#This Row],['#
liko]],D116),0)),0)</f>
        <v>690.79965400001254</v>
      </c>
      <c r="F115" s="32">
        <f ca="1">IFERROR(IF(AND(ĮvestosVertės,Paskolos_grąžinimas[[#This Row],[įmokos 
data]]&lt;&gt;""),-PPMT(PalūkanųNorma/12,1,PaskolosTrukmė-ROWS($C$4:C115)+1,Paskolos_grąžinimas[[#This Row],[pradinis
balansas]]),""),0)</f>
        <v>381.25502940175835</v>
      </c>
      <c r="G115" s="32">
        <f ca="1">IF(Paskolos_grąžinimas[[#This Row],[įmokos 
data]]="",0,NuosavybėsMokesčioSuma)</f>
        <v>375</v>
      </c>
      <c r="H115" s="32">
        <f ca="1">IF(Paskolos_grąžinimas[[#This Row],[įmokos 
data]]="",0,Paskolos_grąžinimas[[#This Row],[palūkanos]]+Paskolos_grąžinimas[[#This Row],[pagrindinis]]+Paskolos_grąžinimas[[#This Row],[nuosavybės
mokestis]])</f>
        <v>1447.0546834017709</v>
      </c>
      <c r="I115" s="32">
        <f ca="1">IF(Paskolos_grąžinimas[[#This Row],[įmokos 
data]]="",0,Paskolos_grąžinimas[[#This Row],[pradinis
balansas]]-Paskolos_grąžinimas[[#This Row],[pagrindinis]])</f>
        <v>165791.916960003</v>
      </c>
      <c r="J115" s="14">
        <f ca="1">IF(Paskolos_grąžinimas[[#This Row],[galutinis
balansas]]&gt;0,PaskutinėEilutė-ROW(),0)</f>
        <v>248</v>
      </c>
    </row>
    <row r="116" spans="2:10" ht="15" customHeight="1" x14ac:dyDescent="0.25">
      <c r="B116" s="12">
        <f>ROWS($B$4:B116)</f>
        <v>113</v>
      </c>
      <c r="C116" s="13">
        <f ca="1">IF(ĮvestosVertės,IF(Paskolos_grąžinimas[[#This Row],['#]]&lt;=PaskolosTrukmė,IF(ROW()-ROW(Paskolos_grąžinimas[[#Headers],['#]])=1,PaskolosPradžia,IF(I115&gt;0,EDATE(C115,1),"")),""),"")</f>
        <v>46652</v>
      </c>
      <c r="D116" s="32">
        <f ca="1">IF(ROW()-ROW(Paskolos_grąžinimas[[#Headers],[pradinis
balansas]])=1,PaskolosSuma,IF(Paskolos_grąžinimas[[#This Row],[įmokos 
data]]="",0,INDEX(Paskolos_grąžinimas[], ROW()-4,8)))</f>
        <v>165791.916960003</v>
      </c>
      <c r="E116" s="32">
        <f ca="1">IF(ĮvestosVertės,IF(ROW()-ROW(Paskolos_grąžinimas[[#Headers],[palūkanos]])=1,-IPMT(PalūkanųNorma/12,1,PaskolosTrukmė-ROWS($C$4:C116)+1,Paskolos_grąžinimas[[#This Row],[pradinis
balansas]]),IFERROR(-IPMT(PalūkanųNorma/12,1,Paskolos_grąžinimas[[#This Row],['#
liko]],D117),0)),0)</f>
        <v>689.2044723665781</v>
      </c>
      <c r="F116" s="32">
        <f ca="1">IFERROR(IF(AND(ĮvestosVertės,Paskolos_grąžinimas[[#This Row],[įmokos 
data]]&lt;&gt;""),-PPMT(PalūkanųNorma/12,1,PaskolosTrukmė-ROWS($C$4:C116)+1,Paskolos_grąžinimas[[#This Row],[pradinis
balansas]]),""),0)</f>
        <v>382.84359202426555</v>
      </c>
      <c r="G116" s="32">
        <f ca="1">IF(Paskolos_grąžinimas[[#This Row],[įmokos 
data]]="",0,NuosavybėsMokesčioSuma)</f>
        <v>375</v>
      </c>
      <c r="H116" s="32">
        <f ca="1">IF(Paskolos_grąžinimas[[#This Row],[įmokos 
data]]="",0,Paskolos_grąžinimas[[#This Row],[palūkanos]]+Paskolos_grąžinimas[[#This Row],[pagrindinis]]+Paskolos_grąžinimas[[#This Row],[nuosavybės
mokestis]])</f>
        <v>1447.0480643908436</v>
      </c>
      <c r="I116" s="32">
        <f ca="1">IF(Paskolos_grąžinimas[[#This Row],[įmokos 
data]]="",0,Paskolos_grąžinimas[[#This Row],[pradinis
balansas]]-Paskolos_grąžinimas[[#This Row],[pagrindinis]])</f>
        <v>165409.07336797874</v>
      </c>
      <c r="J116" s="14">
        <f ca="1">IF(Paskolos_grąžinimas[[#This Row],[galutinis
balansas]]&gt;0,PaskutinėEilutė-ROW(),0)</f>
        <v>247</v>
      </c>
    </row>
    <row r="117" spans="2:10" ht="15" customHeight="1" x14ac:dyDescent="0.25">
      <c r="B117" s="12">
        <f>ROWS($B$4:B117)</f>
        <v>114</v>
      </c>
      <c r="C117" s="13">
        <f ca="1">IF(ĮvestosVertės,IF(Paskolos_grąžinimas[[#This Row],['#]]&lt;=PaskolosTrukmė,IF(ROW()-ROW(Paskolos_grąžinimas[[#Headers],['#]])=1,PaskolosPradžia,IF(I116&gt;0,EDATE(C116,1),"")),""),"")</f>
        <v>46682</v>
      </c>
      <c r="D117" s="32">
        <f ca="1">IF(ROW()-ROW(Paskolos_grąžinimas[[#Headers],[pradinis
balansas]])=1,PaskolosSuma,IF(Paskolos_grąžinimas[[#This Row],[įmokos 
data]]="",0,INDEX(Paskolos_grąžinimas[], ROW()-4,8)))</f>
        <v>165409.07336797874</v>
      </c>
      <c r="E117" s="32">
        <f ca="1">IF(ĮvestosVertės,IF(ROW()-ROW(Paskolos_grąžinimas[[#Headers],[palūkanos]])=1,-IPMT(PalūkanųNorma/12,1,PaskolosTrukmė-ROWS($C$4:C117)+1,Paskolos_grąžinimas[[#This Row],[pradinis
balansas]]),IFERROR(-IPMT(PalūkanųNorma/12,1,Paskolos_grąžinimas[[#This Row],['#
liko]],D118),0)),0)</f>
        <v>687.60264414300434</v>
      </c>
      <c r="F117" s="32">
        <f ca="1">IFERROR(IF(AND(ĮvestosVertės,Paskolos_grąžinimas[[#This Row],[įmokos 
data]]&lt;&gt;""),-PPMT(PalūkanųNorma/12,1,PaskolosTrukmė-ROWS($C$4:C117)+1,Paskolos_grąžinimas[[#This Row],[pradinis
balansas]]),""),0)</f>
        <v>384.4387736577001</v>
      </c>
      <c r="G117" s="32">
        <f ca="1">IF(Paskolos_grąžinimas[[#This Row],[įmokos 
data]]="",0,NuosavybėsMokesčioSuma)</f>
        <v>375</v>
      </c>
      <c r="H117" s="32">
        <f ca="1">IF(Paskolos_grąžinimas[[#This Row],[įmokos 
data]]="",0,Paskolos_grąžinimas[[#This Row],[palūkanos]]+Paskolos_grąžinimas[[#This Row],[pagrindinis]]+Paskolos_grąžinimas[[#This Row],[nuosavybės
mokestis]])</f>
        <v>1447.0414178007045</v>
      </c>
      <c r="I117" s="32">
        <f ca="1">IF(Paskolos_grąžinimas[[#This Row],[įmokos 
data]]="",0,Paskolos_grąžinimas[[#This Row],[pradinis
balansas]]-Paskolos_grąžinimas[[#This Row],[pagrindinis]])</f>
        <v>165024.63459432105</v>
      </c>
      <c r="J117" s="14">
        <f ca="1">IF(Paskolos_grąžinimas[[#This Row],[galutinis
balansas]]&gt;0,PaskutinėEilutė-ROW(),0)</f>
        <v>246</v>
      </c>
    </row>
    <row r="118" spans="2:10" ht="15" customHeight="1" x14ac:dyDescent="0.25">
      <c r="B118" s="12">
        <f>ROWS($B$4:B118)</f>
        <v>115</v>
      </c>
      <c r="C118" s="13">
        <f ca="1">IF(ĮvestosVertės,IF(Paskolos_grąžinimas[[#This Row],['#]]&lt;=PaskolosTrukmė,IF(ROW()-ROW(Paskolos_grąžinimas[[#Headers],['#]])=1,PaskolosPradžia,IF(I117&gt;0,EDATE(C117,1),"")),""),"")</f>
        <v>46713</v>
      </c>
      <c r="D118" s="32">
        <f ca="1">IF(ROW()-ROW(Paskolos_grąžinimas[[#Headers],[pradinis
balansas]])=1,PaskolosSuma,IF(Paskolos_grąžinimas[[#This Row],[įmokos 
data]]="",0,INDEX(Paskolos_grąžinimas[], ROW()-4,8)))</f>
        <v>165024.63459432105</v>
      </c>
      <c r="E118" s="32">
        <f ca="1">IF(ĮvestosVertės,IF(ROW()-ROW(Paskolos_grąžinimas[[#Headers],[palūkanos]])=1,-IPMT(PalūkanųNorma/12,1,PaskolosTrukmė-ROWS($C$4:C118)+1,Paskolos_grąžinimas[[#This Row],[pradinis
balansas]]),IFERROR(-IPMT(PalūkanųNorma/12,1,Paskolos_grąžinimas[[#This Row],['#
liko]],D119),0)),0)</f>
        <v>685.99414163516565</v>
      </c>
      <c r="F118" s="32">
        <f ca="1">IFERROR(IF(AND(ĮvestosVertės,Paskolos_grąžinimas[[#This Row],[įmokos 
data]]&lt;&gt;""),-PPMT(PalūkanųNorma/12,1,PaskolosTrukmė-ROWS($C$4:C118)+1,Paskolos_grąžinimas[[#This Row],[pradinis
balansas]]),""),0)</f>
        <v>386.0406018812738</v>
      </c>
      <c r="G118" s="32">
        <f ca="1">IF(Paskolos_grąžinimas[[#This Row],[įmokos 
data]]="",0,NuosavybėsMokesčioSuma)</f>
        <v>375</v>
      </c>
      <c r="H118" s="32">
        <f ca="1">IF(Paskolos_grąžinimas[[#This Row],[įmokos 
data]]="",0,Paskolos_grąžinimas[[#This Row],[palūkanos]]+Paskolos_grąžinimas[[#This Row],[pagrindinis]]+Paskolos_grąžinimas[[#This Row],[nuosavybės
mokestis]])</f>
        <v>1447.0347435164394</v>
      </c>
      <c r="I118" s="32">
        <f ca="1">IF(Paskolos_grąžinimas[[#This Row],[įmokos 
data]]="",0,Paskolos_grąžinimas[[#This Row],[pradinis
balansas]]-Paskolos_grąžinimas[[#This Row],[pagrindinis]])</f>
        <v>164638.59399243977</v>
      </c>
      <c r="J118" s="14">
        <f ca="1">IF(Paskolos_grąžinimas[[#This Row],[galutinis
balansas]]&gt;0,PaskutinėEilutė-ROW(),0)</f>
        <v>245</v>
      </c>
    </row>
    <row r="119" spans="2:10" ht="15" customHeight="1" x14ac:dyDescent="0.25">
      <c r="B119" s="12">
        <f>ROWS($B$4:B119)</f>
        <v>116</v>
      </c>
      <c r="C119" s="13">
        <f ca="1">IF(ĮvestosVertės,IF(Paskolos_grąžinimas[[#This Row],['#]]&lt;=PaskolosTrukmė,IF(ROW()-ROW(Paskolos_grąžinimas[[#Headers],['#]])=1,PaskolosPradžia,IF(I118&gt;0,EDATE(C118,1),"")),""),"")</f>
        <v>46743</v>
      </c>
      <c r="D119" s="32">
        <f ca="1">IF(ROW()-ROW(Paskolos_grąžinimas[[#Headers],[pradinis
balansas]])=1,PaskolosSuma,IF(Paskolos_grąžinimas[[#This Row],[įmokos 
data]]="",0,INDEX(Paskolos_grąžinimas[], ROW()-4,8)))</f>
        <v>164638.59399243977</v>
      </c>
      <c r="E119" s="32">
        <f ca="1">IF(ĮvestosVertės,IF(ROW()-ROW(Paskolos_grąžinimas[[#Headers],[palūkanos]])=1,-IPMT(PalūkanųNorma/12,1,PaskolosTrukmė-ROWS($C$4:C119)+1,Paskolos_grąžinimas[[#This Row],[pradinis
balansas]]),IFERROR(-IPMT(PalūkanųNorma/12,1,Paskolos_grąžinimas[[#This Row],['#
liko]],D120),0)),0)</f>
        <v>684.37893703354439</v>
      </c>
      <c r="F119" s="32">
        <f ca="1">IFERROR(IF(AND(ĮvestosVertės,Paskolos_grąžinimas[[#This Row],[įmokos 
data]]&lt;&gt;""),-PPMT(PalūkanųNorma/12,1,PaskolosTrukmė-ROWS($C$4:C119)+1,Paskolos_grąžinimas[[#This Row],[pradinis
balansas]]),""),0)</f>
        <v>387.64910438911255</v>
      </c>
      <c r="G119" s="32">
        <f ca="1">IF(Paskolos_grąžinimas[[#This Row],[įmokos 
data]]="",0,NuosavybėsMokesčioSuma)</f>
        <v>375</v>
      </c>
      <c r="H119" s="32">
        <f ca="1">IF(Paskolos_grąžinimas[[#This Row],[įmokos 
data]]="",0,Paskolos_grąžinimas[[#This Row],[palūkanos]]+Paskolos_grąžinimas[[#This Row],[pagrindinis]]+Paskolos_grąžinimas[[#This Row],[nuosavybės
mokestis]])</f>
        <v>1447.028041422657</v>
      </c>
      <c r="I119" s="32">
        <f ca="1">IF(Paskolos_grąžinimas[[#This Row],[įmokos 
data]]="",0,Paskolos_grąžinimas[[#This Row],[pradinis
balansas]]-Paskolos_grąžinimas[[#This Row],[pagrindinis]])</f>
        <v>164250.94488805067</v>
      </c>
      <c r="J119" s="14">
        <f ca="1">IF(Paskolos_grąžinimas[[#This Row],[galutinis
balansas]]&gt;0,PaskutinėEilutė-ROW(),0)</f>
        <v>244</v>
      </c>
    </row>
    <row r="120" spans="2:10" ht="15" customHeight="1" x14ac:dyDescent="0.25">
      <c r="B120" s="12">
        <f>ROWS($B$4:B120)</f>
        <v>117</v>
      </c>
      <c r="C120" s="13">
        <f ca="1">IF(ĮvestosVertės,IF(Paskolos_grąžinimas[[#This Row],['#]]&lt;=PaskolosTrukmė,IF(ROW()-ROW(Paskolos_grąžinimas[[#Headers],['#]])=1,PaskolosPradžia,IF(I119&gt;0,EDATE(C119,1),"")),""),"")</f>
        <v>46774</v>
      </c>
      <c r="D120" s="32">
        <f ca="1">IF(ROW()-ROW(Paskolos_grąžinimas[[#Headers],[pradinis
balansas]])=1,PaskolosSuma,IF(Paskolos_grąžinimas[[#This Row],[įmokos 
data]]="",0,INDEX(Paskolos_grąžinimas[], ROW()-4,8)))</f>
        <v>164250.94488805067</v>
      </c>
      <c r="E120" s="32">
        <f ca="1">IF(ĮvestosVertės,IF(ROW()-ROW(Paskolos_grąžinimas[[#Headers],[palūkanos]])=1,-IPMT(PalūkanųNorma/12,1,PaskolosTrukmė-ROWS($C$4:C120)+1,Paskolos_grąžinimas[[#This Row],[pradinis
balansas]]),IFERROR(-IPMT(PalūkanųNorma/12,1,Paskolos_grąžinimas[[#This Row],['#
liko]],D121),0)),0)</f>
        <v>682.75700241274967</v>
      </c>
      <c r="F120" s="32">
        <f ca="1">IFERROR(IF(AND(ĮvestosVertės,Paskolos_grąžinimas[[#This Row],[įmokos 
data]]&lt;&gt;""),-PPMT(PalūkanųNorma/12,1,PaskolosTrukmė-ROWS($C$4:C120)+1,Paskolos_grąžinimas[[#This Row],[pradinis
balansas]]),""),0)</f>
        <v>389.2643089907337</v>
      </c>
      <c r="G120" s="32">
        <f ca="1">IF(Paskolos_grąžinimas[[#This Row],[įmokos 
data]]="",0,NuosavybėsMokesčioSuma)</f>
        <v>375</v>
      </c>
      <c r="H120" s="32">
        <f ca="1">IF(Paskolos_grąžinimas[[#This Row],[įmokos 
data]]="",0,Paskolos_grąžinimas[[#This Row],[palūkanos]]+Paskolos_grąžinimas[[#This Row],[pagrindinis]]+Paskolos_grąžinimas[[#This Row],[nuosavybės
mokestis]])</f>
        <v>1447.0213114034834</v>
      </c>
      <c r="I120" s="32">
        <f ca="1">IF(Paskolos_grąžinimas[[#This Row],[įmokos 
data]]="",0,Paskolos_grąžinimas[[#This Row],[pradinis
balansas]]-Paskolos_grąžinimas[[#This Row],[pagrindinis]])</f>
        <v>163861.68057905993</v>
      </c>
      <c r="J120" s="14">
        <f ca="1">IF(Paskolos_grąžinimas[[#This Row],[galutinis
balansas]]&gt;0,PaskutinėEilutė-ROW(),0)</f>
        <v>243</v>
      </c>
    </row>
    <row r="121" spans="2:10" ht="15" customHeight="1" x14ac:dyDescent="0.25">
      <c r="B121" s="12">
        <f>ROWS($B$4:B121)</f>
        <v>118</v>
      </c>
      <c r="C121" s="13">
        <f ca="1">IF(ĮvestosVertės,IF(Paskolos_grąžinimas[[#This Row],['#]]&lt;=PaskolosTrukmė,IF(ROW()-ROW(Paskolos_grąžinimas[[#Headers],['#]])=1,PaskolosPradžia,IF(I120&gt;0,EDATE(C120,1),"")),""),"")</f>
        <v>46805</v>
      </c>
      <c r="D121" s="32">
        <f ca="1">IF(ROW()-ROW(Paskolos_grąžinimas[[#Headers],[pradinis
balansas]])=1,PaskolosSuma,IF(Paskolos_grąžinimas[[#This Row],[įmokos 
data]]="",0,INDEX(Paskolos_grąžinimas[], ROW()-4,8)))</f>
        <v>163861.68057905993</v>
      </c>
      <c r="E121" s="32">
        <f ca="1">IF(ĮvestosVertės,IF(ROW()-ROW(Paskolos_grąžinimas[[#Headers],[palūkanos]])=1,-IPMT(PalūkanųNorma/12,1,PaskolosTrukmė-ROWS($C$4:C121)+1,Paskolos_grąžinimas[[#This Row],[pradinis
balansas]]),IFERROR(-IPMT(PalūkanųNorma/12,1,Paskolos_grąžinimas[[#This Row],['#
liko]],D122),0)),0)</f>
        <v>681.12830973103507</v>
      </c>
      <c r="F121" s="32">
        <f ca="1">IFERROR(IF(AND(ĮvestosVertės,Paskolos_grąžinimas[[#This Row],[įmokos 
data]]&lt;&gt;""),-PPMT(PalūkanųNorma/12,1,PaskolosTrukmė-ROWS($C$4:C121)+1,Paskolos_grąžinimas[[#This Row],[pradinis
balansas]]),""),0)</f>
        <v>390.88624361152858</v>
      </c>
      <c r="G121" s="32">
        <f ca="1">IF(Paskolos_grąžinimas[[#This Row],[įmokos 
data]]="",0,NuosavybėsMokesčioSuma)</f>
        <v>375</v>
      </c>
      <c r="H121" s="32">
        <f ca="1">IF(Paskolos_grąžinimas[[#This Row],[įmokos 
data]]="",0,Paskolos_grąžinimas[[#This Row],[palūkanos]]+Paskolos_grąžinimas[[#This Row],[pagrindinis]]+Paskolos_grąžinimas[[#This Row],[nuosavybės
mokestis]])</f>
        <v>1447.0145533425637</v>
      </c>
      <c r="I121" s="32">
        <f ca="1">IF(Paskolos_grąžinimas[[#This Row],[įmokos 
data]]="",0,Paskolos_grąžinimas[[#This Row],[pradinis
balansas]]-Paskolos_grąžinimas[[#This Row],[pagrindinis]])</f>
        <v>163470.79433544842</v>
      </c>
      <c r="J121" s="14">
        <f ca="1">IF(Paskolos_grąžinimas[[#This Row],[galutinis
balansas]]&gt;0,PaskutinėEilutė-ROW(),0)</f>
        <v>242</v>
      </c>
    </row>
    <row r="122" spans="2:10" ht="15" customHeight="1" x14ac:dyDescent="0.25">
      <c r="B122" s="12">
        <f>ROWS($B$4:B122)</f>
        <v>119</v>
      </c>
      <c r="C122" s="13">
        <f ca="1">IF(ĮvestosVertės,IF(Paskolos_grąžinimas[[#This Row],['#]]&lt;=PaskolosTrukmė,IF(ROW()-ROW(Paskolos_grąžinimas[[#Headers],['#]])=1,PaskolosPradžia,IF(I121&gt;0,EDATE(C121,1),"")),""),"")</f>
        <v>46834</v>
      </c>
      <c r="D122" s="32">
        <f ca="1">IF(ROW()-ROW(Paskolos_grąžinimas[[#Headers],[pradinis
balansas]])=1,PaskolosSuma,IF(Paskolos_grąžinimas[[#This Row],[įmokos 
data]]="",0,INDEX(Paskolos_grąžinimas[], ROW()-4,8)))</f>
        <v>163470.79433544842</v>
      </c>
      <c r="E122" s="32">
        <f ca="1">IF(ĮvestosVertės,IF(ROW()-ROW(Paskolos_grąžinimas[[#Headers],[palūkanos]])=1,-IPMT(PalūkanųNorma/12,1,PaskolosTrukmė-ROWS($C$4:C122)+1,Paskolos_grąžinimas[[#This Row],[pradinis
balansas]]),IFERROR(-IPMT(PalūkanųNorma/12,1,Paskolos_grąžinimas[[#This Row],['#
liko]],D123),0)),0)</f>
        <v>679.49283082981322</v>
      </c>
      <c r="F122" s="32">
        <f ca="1">IFERROR(IF(AND(ĮvestosVertės,Paskolos_grąžinimas[[#This Row],[įmokos 
data]]&lt;&gt;""),-PPMT(PalūkanųNorma/12,1,PaskolosTrukmė-ROWS($C$4:C122)+1,Paskolos_grąžinimas[[#This Row],[pradinis
balansas]]),""),0)</f>
        <v>392.51493629324341</v>
      </c>
      <c r="G122" s="32">
        <f ca="1">IF(Paskolos_grąžinimas[[#This Row],[įmokos 
data]]="",0,NuosavybėsMokesčioSuma)</f>
        <v>375</v>
      </c>
      <c r="H122" s="32">
        <f ca="1">IF(Paskolos_grąžinimas[[#This Row],[įmokos 
data]]="",0,Paskolos_grąžinimas[[#This Row],[palūkanos]]+Paskolos_grąžinimas[[#This Row],[pagrindinis]]+Paskolos_grąžinimas[[#This Row],[nuosavybės
mokestis]])</f>
        <v>1447.0077671230565</v>
      </c>
      <c r="I122" s="32">
        <f ca="1">IF(Paskolos_grąžinimas[[#This Row],[įmokos 
data]]="",0,Paskolos_grąžinimas[[#This Row],[pradinis
balansas]]-Paskolos_grąžinimas[[#This Row],[pagrindinis]])</f>
        <v>163078.27939915517</v>
      </c>
      <c r="J122" s="14">
        <f ca="1">IF(Paskolos_grąžinimas[[#This Row],[galutinis
balansas]]&gt;0,PaskutinėEilutė-ROW(),0)</f>
        <v>241</v>
      </c>
    </row>
    <row r="123" spans="2:10" ht="15" customHeight="1" x14ac:dyDescent="0.25">
      <c r="B123" s="12">
        <f>ROWS($B$4:B123)</f>
        <v>120</v>
      </c>
      <c r="C123" s="13">
        <f ca="1">IF(ĮvestosVertės,IF(Paskolos_grąžinimas[[#This Row],['#]]&lt;=PaskolosTrukmė,IF(ROW()-ROW(Paskolos_grąžinimas[[#Headers],['#]])=1,PaskolosPradžia,IF(I122&gt;0,EDATE(C122,1),"")),""),"")</f>
        <v>46865</v>
      </c>
      <c r="D123" s="32">
        <f ca="1">IF(ROW()-ROW(Paskolos_grąžinimas[[#Headers],[pradinis
balansas]])=1,PaskolosSuma,IF(Paskolos_grąžinimas[[#This Row],[įmokos 
data]]="",0,INDEX(Paskolos_grąžinimas[], ROW()-4,8)))</f>
        <v>163078.27939915517</v>
      </c>
      <c r="E123" s="32">
        <f ca="1">IF(ĮvestosVertės,IF(ROW()-ROW(Paskolos_grąžinimas[[#Headers],[palūkanos]])=1,-IPMT(PalūkanųNorma/12,1,PaskolosTrukmė-ROWS($C$4:C123)+1,Paskolos_grąžinimas[[#This Row],[pradinis
balansas]]),IFERROR(-IPMT(PalūkanųNorma/12,1,Paskolos_grąžinimas[[#This Row],['#
liko]],D124),0)),0)</f>
        <v>677.85053743316962</v>
      </c>
      <c r="F123" s="32">
        <f ca="1">IFERROR(IF(AND(ĮvestosVertės,Paskolos_grąžinimas[[#This Row],[įmokos 
data]]&lt;&gt;""),-PPMT(PalūkanųNorma/12,1,PaskolosTrukmė-ROWS($C$4:C123)+1,Paskolos_grąžinimas[[#This Row],[pradinis
balansas]]),""),0)</f>
        <v>394.15041519446515</v>
      </c>
      <c r="G123" s="32">
        <f ca="1">IF(Paskolos_grąžinimas[[#This Row],[įmokos 
data]]="",0,NuosavybėsMokesčioSuma)</f>
        <v>375</v>
      </c>
      <c r="H123" s="32">
        <f ca="1">IF(Paskolos_grąžinimas[[#This Row],[įmokos 
data]]="",0,Paskolos_grąžinimas[[#This Row],[palūkanos]]+Paskolos_grąžinimas[[#This Row],[pagrindinis]]+Paskolos_grąžinimas[[#This Row],[nuosavybės
mokestis]])</f>
        <v>1447.0009526276349</v>
      </c>
      <c r="I123" s="32">
        <f ca="1">IF(Paskolos_grąžinimas[[#This Row],[įmokos 
data]]="",0,Paskolos_grąžinimas[[#This Row],[pradinis
balansas]]-Paskolos_grąžinimas[[#This Row],[pagrindinis]])</f>
        <v>162684.12898396072</v>
      </c>
      <c r="J123" s="14">
        <f ca="1">IF(Paskolos_grąžinimas[[#This Row],[galutinis
balansas]]&gt;0,PaskutinėEilutė-ROW(),0)</f>
        <v>240</v>
      </c>
    </row>
    <row r="124" spans="2:10" ht="15" customHeight="1" x14ac:dyDescent="0.25">
      <c r="B124" s="12">
        <f>ROWS($B$4:B124)</f>
        <v>121</v>
      </c>
      <c r="C124" s="13">
        <f ca="1">IF(ĮvestosVertės,IF(Paskolos_grąžinimas[[#This Row],['#]]&lt;=PaskolosTrukmė,IF(ROW()-ROW(Paskolos_grąžinimas[[#Headers],['#]])=1,PaskolosPradžia,IF(I123&gt;0,EDATE(C123,1),"")),""),"")</f>
        <v>46895</v>
      </c>
      <c r="D124" s="32">
        <f ca="1">IF(ROW()-ROW(Paskolos_grąžinimas[[#Headers],[pradinis
balansas]])=1,PaskolosSuma,IF(Paskolos_grąžinimas[[#This Row],[įmokos 
data]]="",0,INDEX(Paskolos_grąžinimas[], ROW()-4,8)))</f>
        <v>162684.12898396072</v>
      </c>
      <c r="E124" s="32">
        <f ca="1">IF(ĮvestosVertės,IF(ROW()-ROW(Paskolos_grąžinimas[[#Headers],[palūkanos]])=1,-IPMT(PalūkanųNorma/12,1,PaskolosTrukmė-ROWS($C$4:C124)+1,Paskolos_grąžinimas[[#This Row],[pradinis
balansas]]),IFERROR(-IPMT(PalūkanųNorma/12,1,Paskolos_grąžinimas[[#This Row],['#
liko]],D125),0)),0)</f>
        <v>676.2014011473733</v>
      </c>
      <c r="F124" s="32">
        <f ca="1">IFERROR(IF(AND(ĮvestosVertės,Paskolos_grąžinimas[[#This Row],[įmokos 
data]]&lt;&gt;""),-PPMT(PalūkanųNorma/12,1,PaskolosTrukmė-ROWS($C$4:C124)+1,Paskolos_grąžinimas[[#This Row],[pradinis
balansas]]),""),0)</f>
        <v>395.79270859110875</v>
      </c>
      <c r="G124" s="32">
        <f ca="1">IF(Paskolos_grąžinimas[[#This Row],[įmokos 
data]]="",0,NuosavybėsMokesčioSuma)</f>
        <v>375</v>
      </c>
      <c r="H124" s="32">
        <f ca="1">IF(Paskolos_grąžinimas[[#This Row],[įmokos 
data]]="",0,Paskolos_grąžinimas[[#This Row],[palūkanos]]+Paskolos_grąžinimas[[#This Row],[pagrindinis]]+Paskolos_grąžinimas[[#This Row],[nuosavybės
mokestis]])</f>
        <v>1446.9941097384822</v>
      </c>
      <c r="I124" s="32">
        <f ca="1">IF(Paskolos_grąžinimas[[#This Row],[įmokos 
data]]="",0,Paskolos_grąžinimas[[#This Row],[pradinis
balansas]]-Paskolos_grąžinimas[[#This Row],[pagrindinis]])</f>
        <v>162288.3362753696</v>
      </c>
      <c r="J124" s="14">
        <f ca="1">IF(Paskolos_grąžinimas[[#This Row],[galutinis
balansas]]&gt;0,PaskutinėEilutė-ROW(),0)</f>
        <v>239</v>
      </c>
    </row>
    <row r="125" spans="2:10" ht="15" customHeight="1" x14ac:dyDescent="0.25">
      <c r="B125" s="12">
        <f>ROWS($B$4:B125)</f>
        <v>122</v>
      </c>
      <c r="C125" s="13">
        <f ca="1">IF(ĮvestosVertės,IF(Paskolos_grąžinimas[[#This Row],['#]]&lt;=PaskolosTrukmė,IF(ROW()-ROW(Paskolos_grąžinimas[[#Headers],['#]])=1,PaskolosPradžia,IF(I124&gt;0,EDATE(C124,1),"")),""),"")</f>
        <v>46926</v>
      </c>
      <c r="D125" s="32">
        <f ca="1">IF(ROW()-ROW(Paskolos_grąžinimas[[#Headers],[pradinis
balansas]])=1,PaskolosSuma,IF(Paskolos_grąžinimas[[#This Row],[įmokos 
data]]="",0,INDEX(Paskolos_grąžinimas[], ROW()-4,8)))</f>
        <v>162288.3362753696</v>
      </c>
      <c r="E125" s="32">
        <f ca="1">IF(ĮvestosVertės,IF(ROW()-ROW(Paskolos_grąžinimas[[#Headers],[palūkanos]])=1,-IPMT(PalūkanųNorma/12,1,PaskolosTrukmė-ROWS($C$4:C125)+1,Paskolos_grąžinimas[[#This Row],[pradinis
balansas]]),IFERROR(-IPMT(PalūkanųNorma/12,1,Paskolos_grąžinimas[[#This Row],['#
liko]],D126),0)),0)</f>
        <v>674.54539346038621</v>
      </c>
      <c r="F125" s="32">
        <f ca="1">IFERROR(IF(AND(ĮvestosVertės,Paskolos_grąžinimas[[#This Row],[įmokos 
data]]&lt;&gt;""),-PPMT(PalūkanųNorma/12,1,PaskolosTrukmė-ROWS($C$4:C125)+1,Paskolos_grąžinimas[[#This Row],[pradinis
balansas]]),""),0)</f>
        <v>397.44184487690495</v>
      </c>
      <c r="G125" s="32">
        <f ca="1">IF(Paskolos_grąžinimas[[#This Row],[įmokos 
data]]="",0,NuosavybėsMokesčioSuma)</f>
        <v>375</v>
      </c>
      <c r="H125" s="32">
        <f ca="1">IF(Paskolos_grąžinimas[[#This Row],[įmokos 
data]]="",0,Paskolos_grąžinimas[[#This Row],[palūkanos]]+Paskolos_grąžinimas[[#This Row],[pagrindinis]]+Paskolos_grąžinimas[[#This Row],[nuosavybės
mokestis]])</f>
        <v>1446.9872383372913</v>
      </c>
      <c r="I125" s="32">
        <f ca="1">IF(Paskolos_grąžinimas[[#This Row],[įmokos 
data]]="",0,Paskolos_grąžinimas[[#This Row],[pradinis
balansas]]-Paskolos_grąžinimas[[#This Row],[pagrindinis]])</f>
        <v>161890.89443049268</v>
      </c>
      <c r="J125" s="14">
        <f ca="1">IF(Paskolos_grąžinimas[[#This Row],[galutinis
balansas]]&gt;0,PaskutinėEilutė-ROW(),0)</f>
        <v>238</v>
      </c>
    </row>
    <row r="126" spans="2:10" ht="15" customHeight="1" x14ac:dyDescent="0.25">
      <c r="B126" s="12">
        <f>ROWS($B$4:B126)</f>
        <v>123</v>
      </c>
      <c r="C126" s="13">
        <f ca="1">IF(ĮvestosVertės,IF(Paskolos_grąžinimas[[#This Row],['#]]&lt;=PaskolosTrukmė,IF(ROW()-ROW(Paskolos_grąžinimas[[#Headers],['#]])=1,PaskolosPradžia,IF(I125&gt;0,EDATE(C125,1),"")),""),"")</f>
        <v>46956</v>
      </c>
      <c r="D126" s="32">
        <f ca="1">IF(ROW()-ROW(Paskolos_grąžinimas[[#Headers],[pradinis
balansas]])=1,PaskolosSuma,IF(Paskolos_grąžinimas[[#This Row],[įmokos 
data]]="",0,INDEX(Paskolos_grąžinimas[], ROW()-4,8)))</f>
        <v>161890.89443049268</v>
      </c>
      <c r="E126" s="32">
        <f ca="1">IF(ĮvestosVertės,IF(ROW()-ROW(Paskolos_grąžinimas[[#Headers],[palūkanos]])=1,-IPMT(PalūkanųNorma/12,1,PaskolosTrukmė-ROWS($C$4:C126)+1,Paskolos_grąžinimas[[#This Row],[pradinis
balansas]]),IFERROR(-IPMT(PalūkanųNorma/12,1,Paskolos_grąžinimas[[#This Row],['#
liko]],D127),0)),0)</f>
        <v>672.88248574136992</v>
      </c>
      <c r="F126" s="32">
        <f ca="1">IFERROR(IF(AND(ĮvestosVertės,Paskolos_grąžinimas[[#This Row],[įmokos 
data]]&lt;&gt;""),-PPMT(PalūkanųNorma/12,1,PaskolosTrukmė-ROWS($C$4:C126)+1,Paskolos_grąžinimas[[#This Row],[pradinis
balansas]]),""),0)</f>
        <v>399.0978525638921</v>
      </c>
      <c r="G126" s="32">
        <f ca="1">IF(Paskolos_grąžinimas[[#This Row],[įmokos 
data]]="",0,NuosavybėsMokesčioSuma)</f>
        <v>375</v>
      </c>
      <c r="H126" s="32">
        <f ca="1">IF(Paskolos_grąžinimas[[#This Row],[įmokos 
data]]="",0,Paskolos_grąžinimas[[#This Row],[palūkanos]]+Paskolos_grąžinimas[[#This Row],[pagrindinis]]+Paskolos_grąžinimas[[#This Row],[nuosavybės
mokestis]])</f>
        <v>1446.980338305262</v>
      </c>
      <c r="I126" s="32">
        <f ca="1">IF(Paskolos_grąžinimas[[#This Row],[įmokos 
data]]="",0,Paskolos_grąžinimas[[#This Row],[pradinis
balansas]]-Paskolos_grąžinimas[[#This Row],[pagrindinis]])</f>
        <v>161491.79657792879</v>
      </c>
      <c r="J126" s="14">
        <f ca="1">IF(Paskolos_grąžinimas[[#This Row],[galutinis
balansas]]&gt;0,PaskutinėEilutė-ROW(),0)</f>
        <v>237</v>
      </c>
    </row>
    <row r="127" spans="2:10" ht="15" customHeight="1" x14ac:dyDescent="0.25">
      <c r="B127" s="12">
        <f>ROWS($B$4:B127)</f>
        <v>124</v>
      </c>
      <c r="C127" s="13">
        <f ca="1">IF(ĮvestosVertės,IF(Paskolos_grąžinimas[[#This Row],['#]]&lt;=PaskolosTrukmė,IF(ROW()-ROW(Paskolos_grąžinimas[[#Headers],['#]])=1,PaskolosPradžia,IF(I126&gt;0,EDATE(C126,1),"")),""),"")</f>
        <v>46987</v>
      </c>
      <c r="D127" s="32">
        <f ca="1">IF(ROW()-ROW(Paskolos_grąžinimas[[#Headers],[pradinis
balansas]])=1,PaskolosSuma,IF(Paskolos_grąžinimas[[#This Row],[įmokos 
data]]="",0,INDEX(Paskolos_grąžinimas[], ROW()-4,8)))</f>
        <v>161491.79657792879</v>
      </c>
      <c r="E127" s="32">
        <f ca="1">IF(ĮvestosVertės,IF(ROW()-ROW(Paskolos_grąžinimas[[#Headers],[palūkanos]])=1,-IPMT(PalūkanųNorma/12,1,PaskolosTrukmė-ROWS($C$4:C127)+1,Paskolos_grąžinimas[[#This Row],[pradinis
balansas]]),IFERROR(-IPMT(PalūkanųNorma/12,1,Paskolos_grąžinimas[[#This Row],['#
liko]],D128),0)),0)</f>
        <v>671.21264924019124</v>
      </c>
      <c r="F127" s="32">
        <f ca="1">IFERROR(IF(AND(ĮvestosVertės,Paskolos_grąžinimas[[#This Row],[įmokos 
data]]&lt;&gt;""),-PPMT(PalūkanųNorma/12,1,PaskolosTrukmė-ROWS($C$4:C127)+1,Paskolos_grąžinimas[[#This Row],[pradinis
balansas]]),""),0)</f>
        <v>400.76076028290828</v>
      </c>
      <c r="G127" s="32">
        <f ca="1">IF(Paskolos_grąžinimas[[#This Row],[įmokos 
data]]="",0,NuosavybėsMokesčioSuma)</f>
        <v>375</v>
      </c>
      <c r="H127" s="32">
        <f ca="1">IF(Paskolos_grąžinimas[[#This Row],[įmokos 
data]]="",0,Paskolos_grąžinimas[[#This Row],[palūkanos]]+Paskolos_grąžinimas[[#This Row],[pagrindinis]]+Paskolos_grąžinimas[[#This Row],[nuosavybės
mokestis]])</f>
        <v>1446.9734095230995</v>
      </c>
      <c r="I127" s="32">
        <f ca="1">IF(Paskolos_grąžinimas[[#This Row],[įmokos 
data]]="",0,Paskolos_grąžinimas[[#This Row],[pradinis
balansas]]-Paskolos_grąžinimas[[#This Row],[pagrindinis]])</f>
        <v>161091.0358176459</v>
      </c>
      <c r="J127" s="14">
        <f ca="1">IF(Paskolos_grąžinimas[[#This Row],[galutinis
balansas]]&gt;0,PaskutinėEilutė-ROW(),0)</f>
        <v>236</v>
      </c>
    </row>
    <row r="128" spans="2:10" ht="15" customHeight="1" x14ac:dyDescent="0.25">
      <c r="B128" s="12">
        <f>ROWS($B$4:B128)</f>
        <v>125</v>
      </c>
      <c r="C128" s="13">
        <f ca="1">IF(ĮvestosVertės,IF(Paskolos_grąžinimas[[#This Row],['#]]&lt;=PaskolosTrukmė,IF(ROW()-ROW(Paskolos_grąžinimas[[#Headers],['#]])=1,PaskolosPradžia,IF(I127&gt;0,EDATE(C127,1),"")),""),"")</f>
        <v>47018</v>
      </c>
      <c r="D128" s="32">
        <f ca="1">IF(ROW()-ROW(Paskolos_grąžinimas[[#Headers],[pradinis
balansas]])=1,PaskolosSuma,IF(Paskolos_grąžinimas[[#This Row],[įmokos 
data]]="",0,INDEX(Paskolos_grąžinimas[], ROW()-4,8)))</f>
        <v>161091.0358176459</v>
      </c>
      <c r="E128" s="32">
        <f ca="1">IF(ĮvestosVertės,IF(ROW()-ROW(Paskolos_grąžinimas[[#Headers],[palūkanos]])=1,-IPMT(PalūkanųNorma/12,1,PaskolosTrukmė-ROWS($C$4:C128)+1,Paskolos_grąžinimas[[#This Row],[pradinis
balansas]]),IFERROR(-IPMT(PalūkanųNorma/12,1,Paskolos_grąžinimas[[#This Row],['#
liko]],D129),0)),0)</f>
        <v>669.53585508692424</v>
      </c>
      <c r="F128" s="32">
        <f ca="1">IFERROR(IF(AND(ĮvestosVertės,Paskolos_grąžinimas[[#This Row],[įmokos 
data]]&lt;&gt;""),-PPMT(PalūkanųNorma/12,1,PaskolosTrukmė-ROWS($C$4:C128)+1,Paskolos_grąžinimas[[#This Row],[pradinis
balansas]]),""),0)</f>
        <v>402.43059678408719</v>
      </c>
      <c r="G128" s="32">
        <f ca="1">IF(Paskolos_grąžinimas[[#This Row],[įmokos 
data]]="",0,NuosavybėsMokesčioSuma)</f>
        <v>375</v>
      </c>
      <c r="H128" s="32">
        <f ca="1">IF(Paskolos_grąžinimas[[#This Row],[įmokos 
data]]="",0,Paskolos_grąžinimas[[#This Row],[palūkanos]]+Paskolos_grąžinimas[[#This Row],[pagrindinis]]+Paskolos_grąžinimas[[#This Row],[nuosavybės
mokestis]])</f>
        <v>1446.9664518710115</v>
      </c>
      <c r="I128" s="32">
        <f ca="1">IF(Paskolos_grąžinimas[[#This Row],[įmokos 
data]]="",0,Paskolos_grąžinimas[[#This Row],[pradinis
balansas]]-Paskolos_grąžinimas[[#This Row],[pagrindinis]])</f>
        <v>160688.60522086182</v>
      </c>
      <c r="J128" s="14">
        <f ca="1">IF(Paskolos_grąžinimas[[#This Row],[galutinis
balansas]]&gt;0,PaskutinėEilutė-ROW(),0)</f>
        <v>235</v>
      </c>
    </row>
    <row r="129" spans="2:10" ht="15" customHeight="1" x14ac:dyDescent="0.25">
      <c r="B129" s="12">
        <f>ROWS($B$4:B129)</f>
        <v>126</v>
      </c>
      <c r="C129" s="13">
        <f ca="1">IF(ĮvestosVertės,IF(Paskolos_grąžinimas[[#This Row],['#]]&lt;=PaskolosTrukmė,IF(ROW()-ROW(Paskolos_grąžinimas[[#Headers],['#]])=1,PaskolosPradžia,IF(I128&gt;0,EDATE(C128,1),"")),""),"")</f>
        <v>47048</v>
      </c>
      <c r="D129" s="32">
        <f ca="1">IF(ROW()-ROW(Paskolos_grąžinimas[[#Headers],[pradinis
balansas]])=1,PaskolosSuma,IF(Paskolos_grąžinimas[[#This Row],[įmokos 
data]]="",0,INDEX(Paskolos_grąžinimas[], ROW()-4,8)))</f>
        <v>160688.60522086182</v>
      </c>
      <c r="E129" s="32">
        <f ca="1">IF(ĮvestosVertės,IF(ROW()-ROW(Paskolos_grąžinimas[[#Headers],[palūkanos]])=1,-IPMT(PalūkanųNorma/12,1,PaskolosTrukmė-ROWS($C$4:C129)+1,Paskolos_grąžinimas[[#This Row],[pradinis
balansas]]),IFERROR(-IPMT(PalūkanųNorma/12,1,Paskolos_grąžinimas[[#This Row],['#
liko]],D130),0)),0)</f>
        <v>667.85207429135187</v>
      </c>
      <c r="F129" s="32">
        <f ca="1">IFERROR(IF(AND(ĮvestosVertės,Paskolos_grąžinimas[[#This Row],[įmokos 
data]]&lt;&gt;""),-PPMT(PalūkanųNorma/12,1,PaskolosTrukmė-ROWS($C$4:C129)+1,Paskolos_grąžinimas[[#This Row],[pradinis
balansas]]),""),0)</f>
        <v>404.10739093735413</v>
      </c>
      <c r="G129" s="32">
        <f ca="1">IF(Paskolos_grąžinimas[[#This Row],[įmokos 
data]]="",0,NuosavybėsMokesčioSuma)</f>
        <v>375</v>
      </c>
      <c r="H129" s="32">
        <f ca="1">IF(Paskolos_grąžinimas[[#This Row],[įmokos 
data]]="",0,Paskolos_grąžinimas[[#This Row],[palūkanos]]+Paskolos_grąžinimas[[#This Row],[pagrindinis]]+Paskolos_grąžinimas[[#This Row],[nuosavybės
mokestis]])</f>
        <v>1446.959465228706</v>
      </c>
      <c r="I129" s="32">
        <f ca="1">IF(Paskolos_grąžinimas[[#This Row],[įmokos 
data]]="",0,Paskolos_grąžinimas[[#This Row],[pradinis
balansas]]-Paskolos_grąžinimas[[#This Row],[pagrindinis]])</f>
        <v>160284.49782992445</v>
      </c>
      <c r="J129" s="14">
        <f ca="1">IF(Paskolos_grąžinimas[[#This Row],[galutinis
balansas]]&gt;0,PaskutinėEilutė-ROW(),0)</f>
        <v>234</v>
      </c>
    </row>
    <row r="130" spans="2:10" ht="15" customHeight="1" x14ac:dyDescent="0.25">
      <c r="B130" s="12">
        <f>ROWS($B$4:B130)</f>
        <v>127</v>
      </c>
      <c r="C130" s="13">
        <f ca="1">IF(ĮvestosVertės,IF(Paskolos_grąžinimas[[#This Row],['#]]&lt;=PaskolosTrukmė,IF(ROW()-ROW(Paskolos_grąžinimas[[#Headers],['#]])=1,PaskolosPradžia,IF(I129&gt;0,EDATE(C129,1),"")),""),"")</f>
        <v>47079</v>
      </c>
      <c r="D130" s="32">
        <f ca="1">IF(ROW()-ROW(Paskolos_grąžinimas[[#Headers],[pradinis
balansas]])=1,PaskolosSuma,IF(Paskolos_grąžinimas[[#This Row],[įmokos 
data]]="",0,INDEX(Paskolos_grąžinimas[], ROW()-4,8)))</f>
        <v>160284.49782992445</v>
      </c>
      <c r="E130" s="32">
        <f ca="1">IF(ĮvestosVertės,IF(ROW()-ROW(Paskolos_grąžinimas[[#Headers],[palūkanos]])=1,-IPMT(PalūkanųNorma/12,1,PaskolosTrukmė-ROWS($C$4:C130)+1,Paskolos_grąžinimas[[#This Row],[pradinis
balansas]]),IFERROR(-IPMT(PalūkanųNorma/12,1,Paskolos_grąžinimas[[#This Row],['#
liko]],D131),0)),0)</f>
        <v>666.16127774246468</v>
      </c>
      <c r="F130" s="32">
        <f ca="1">IFERROR(IF(AND(ĮvestosVertės,Paskolos_grąžinimas[[#This Row],[įmokos 
data]]&lt;&gt;""),-PPMT(PalūkanųNorma/12,1,PaskolosTrukmė-ROWS($C$4:C130)+1,Paskolos_grąžinimas[[#This Row],[pradinis
balansas]]),""),0)</f>
        <v>405.79117173292644</v>
      </c>
      <c r="G130" s="32">
        <f ca="1">IF(Paskolos_grąžinimas[[#This Row],[įmokos 
data]]="",0,NuosavybėsMokesčioSuma)</f>
        <v>375</v>
      </c>
      <c r="H130" s="32">
        <f ca="1">IF(Paskolos_grąžinimas[[#This Row],[įmokos 
data]]="",0,Paskolos_grąžinimas[[#This Row],[palūkanos]]+Paskolos_grąžinimas[[#This Row],[pagrindinis]]+Paskolos_grąžinimas[[#This Row],[nuosavybės
mokestis]])</f>
        <v>1446.9524494753912</v>
      </c>
      <c r="I130" s="32">
        <f ca="1">IF(Paskolos_grąžinimas[[#This Row],[įmokos 
data]]="",0,Paskolos_grąžinimas[[#This Row],[pradinis
balansas]]-Paskolos_grąžinimas[[#This Row],[pagrindinis]])</f>
        <v>159878.70665819151</v>
      </c>
      <c r="J130" s="14">
        <f ca="1">IF(Paskolos_grąžinimas[[#This Row],[galutinis
balansas]]&gt;0,PaskutinėEilutė-ROW(),0)</f>
        <v>233</v>
      </c>
    </row>
    <row r="131" spans="2:10" ht="15" customHeight="1" x14ac:dyDescent="0.25">
      <c r="B131" s="12">
        <f>ROWS($B$4:B131)</f>
        <v>128</v>
      </c>
      <c r="C131" s="13">
        <f ca="1">IF(ĮvestosVertės,IF(Paskolos_grąžinimas[[#This Row],['#]]&lt;=PaskolosTrukmė,IF(ROW()-ROW(Paskolos_grąžinimas[[#Headers],['#]])=1,PaskolosPradžia,IF(I130&gt;0,EDATE(C130,1),"")),""),"")</f>
        <v>47109</v>
      </c>
      <c r="D131" s="32">
        <f ca="1">IF(ROW()-ROW(Paskolos_grąžinimas[[#Headers],[pradinis
balansas]])=1,PaskolosSuma,IF(Paskolos_grąžinimas[[#This Row],[įmokos 
data]]="",0,INDEX(Paskolos_grąžinimas[], ROW()-4,8)))</f>
        <v>159878.70665819151</v>
      </c>
      <c r="E131" s="32">
        <f ca="1">IF(ĮvestosVertės,IF(ROW()-ROW(Paskolos_grąžinimas[[#Headers],[palūkanos]])=1,-IPMT(PalūkanųNorma/12,1,PaskolosTrukmė-ROWS($C$4:C131)+1,Paskolos_grąžinimas[[#This Row],[pradinis
balansas]]),IFERROR(-IPMT(PalūkanųNorma/12,1,Paskolos_grąžinimas[[#This Row],['#
liko]],D132),0)),0)</f>
        <v>664.4634362079571</v>
      </c>
      <c r="F131" s="32">
        <f ca="1">IFERROR(IF(AND(ĮvestosVertės,Paskolos_grąžinimas[[#This Row],[įmokos 
data]]&lt;&gt;""),-PPMT(PalūkanųNorma/12,1,PaskolosTrukmė-ROWS($C$4:C131)+1,Paskolos_grąžinimas[[#This Row],[pradinis
balansas]]),""),0)</f>
        <v>407.48196828181358</v>
      </c>
      <c r="G131" s="32">
        <f ca="1">IF(Paskolos_grąžinimas[[#This Row],[įmokos 
data]]="",0,NuosavybėsMokesčioSuma)</f>
        <v>375</v>
      </c>
      <c r="H131" s="32">
        <f ca="1">IF(Paskolos_grąžinimas[[#This Row],[įmokos 
data]]="",0,Paskolos_grąžinimas[[#This Row],[palūkanos]]+Paskolos_grąžinimas[[#This Row],[pagrindinis]]+Paskolos_grąžinimas[[#This Row],[nuosavybės
mokestis]])</f>
        <v>1446.9454044897707</v>
      </c>
      <c r="I131" s="32">
        <f ca="1">IF(Paskolos_grąžinimas[[#This Row],[įmokos 
data]]="",0,Paskolos_grąžinimas[[#This Row],[pradinis
balansas]]-Paskolos_grąžinimas[[#This Row],[pagrindinis]])</f>
        <v>159471.22468990969</v>
      </c>
      <c r="J131" s="14">
        <f ca="1">IF(Paskolos_grąžinimas[[#This Row],[galutinis
balansas]]&gt;0,PaskutinėEilutė-ROW(),0)</f>
        <v>232</v>
      </c>
    </row>
    <row r="132" spans="2:10" ht="15" customHeight="1" x14ac:dyDescent="0.25">
      <c r="B132" s="12">
        <f>ROWS($B$4:B132)</f>
        <v>129</v>
      </c>
      <c r="C132" s="13">
        <f ca="1">IF(ĮvestosVertės,IF(Paskolos_grąžinimas[[#This Row],['#]]&lt;=PaskolosTrukmė,IF(ROW()-ROW(Paskolos_grąžinimas[[#Headers],['#]])=1,PaskolosPradžia,IF(I131&gt;0,EDATE(C131,1),"")),""),"")</f>
        <v>47140</v>
      </c>
      <c r="D132" s="32">
        <f ca="1">IF(ROW()-ROW(Paskolos_grąžinimas[[#Headers],[pradinis
balansas]])=1,PaskolosSuma,IF(Paskolos_grąžinimas[[#This Row],[įmokos 
data]]="",0,INDEX(Paskolos_grąžinimas[], ROW()-4,8)))</f>
        <v>159471.22468990969</v>
      </c>
      <c r="E132" s="32">
        <f ca="1">IF(ĮvestosVertės,IF(ROW()-ROW(Paskolos_grąžinimas[[#Headers],[palūkanos]])=1,-IPMT(PalūkanųNorma/12,1,PaskolosTrukmė-ROWS($C$4:C132)+1,Paskolos_grąžinimas[[#This Row],[pradinis
balansas]]),IFERROR(-IPMT(PalūkanųNorma/12,1,Paskolos_grąžinimas[[#This Row],['#
liko]],D133),0)),0)</f>
        <v>662.75852033372234</v>
      </c>
      <c r="F132" s="32">
        <f ca="1">IFERROR(IF(AND(ĮvestosVertės,Paskolos_grąžinimas[[#This Row],[įmokos 
data]]&lt;&gt;""),-PPMT(PalūkanųNorma/12,1,PaskolosTrukmė-ROWS($C$4:C132)+1,Paskolos_grąžinimas[[#This Row],[pradinis
balansas]]),""),0)</f>
        <v>409.1798098163211</v>
      </c>
      <c r="G132" s="32">
        <f ca="1">IF(Paskolos_grąžinimas[[#This Row],[įmokos 
data]]="",0,NuosavybėsMokesčioSuma)</f>
        <v>375</v>
      </c>
      <c r="H132" s="32">
        <f ca="1">IF(Paskolos_grąžinimas[[#This Row],[įmokos 
data]]="",0,Paskolos_grąžinimas[[#This Row],[palūkanos]]+Paskolos_grąžinimas[[#This Row],[pagrindinis]]+Paskolos_grąžinimas[[#This Row],[nuosavybės
mokestis]])</f>
        <v>1446.9383301500434</v>
      </c>
      <c r="I132" s="32">
        <f ca="1">IF(Paskolos_grąžinimas[[#This Row],[įmokos 
data]]="",0,Paskolos_grąžinimas[[#This Row],[pradinis
balansas]]-Paskolos_grąžinimas[[#This Row],[pagrindinis]])</f>
        <v>159062.04488009337</v>
      </c>
      <c r="J132" s="14">
        <f ca="1">IF(Paskolos_grąžinimas[[#This Row],[galutinis
balansas]]&gt;0,PaskutinėEilutė-ROW(),0)</f>
        <v>231</v>
      </c>
    </row>
    <row r="133" spans="2:10" ht="15" customHeight="1" x14ac:dyDescent="0.25">
      <c r="B133" s="12">
        <f>ROWS($B$4:B133)</f>
        <v>130</v>
      </c>
      <c r="C133" s="13">
        <f ca="1">IF(ĮvestosVertės,IF(Paskolos_grąžinimas[[#This Row],['#]]&lt;=PaskolosTrukmė,IF(ROW()-ROW(Paskolos_grąžinimas[[#Headers],['#]])=1,PaskolosPradžia,IF(I132&gt;0,EDATE(C132,1),"")),""),"")</f>
        <v>47171</v>
      </c>
      <c r="D133" s="32">
        <f ca="1">IF(ROW()-ROW(Paskolos_grąžinimas[[#Headers],[pradinis
balansas]])=1,PaskolosSuma,IF(Paskolos_grąžinimas[[#This Row],[įmokos 
data]]="",0,INDEX(Paskolos_grąžinimas[], ROW()-4,8)))</f>
        <v>159062.04488009337</v>
      </c>
      <c r="E133" s="32">
        <f ca="1">IF(ĮvestosVertės,IF(ROW()-ROW(Paskolos_grąžinimas[[#Headers],[palūkanos]])=1,-IPMT(PalūkanųNorma/12,1,PaskolosTrukmė-ROWS($C$4:C133)+1,Paskolos_grąžinimas[[#This Row],[pradinis
balansas]]),IFERROR(-IPMT(PalūkanųNorma/12,1,Paskolos_grąžinimas[[#This Row],['#
liko]],D134),0)),0)</f>
        <v>661.04650064334498</v>
      </c>
      <c r="F133" s="32">
        <f ca="1">IFERROR(IF(AND(ĮvestosVertės,Paskolos_grąžinimas[[#This Row],[įmokos 
data]]&lt;&gt;""),-PPMT(PalūkanųNorma/12,1,PaskolosTrukmė-ROWS($C$4:C133)+1,Paskolos_grąžinimas[[#This Row],[pradinis
balansas]]),""),0)</f>
        <v>410.88472569055574</v>
      </c>
      <c r="G133" s="32">
        <f ca="1">IF(Paskolos_grąžinimas[[#This Row],[įmokos 
data]]="",0,NuosavybėsMokesčioSuma)</f>
        <v>375</v>
      </c>
      <c r="H133" s="32">
        <f ca="1">IF(Paskolos_grąžinimas[[#This Row],[įmokos 
data]]="",0,Paskolos_grąžinimas[[#This Row],[palūkanos]]+Paskolos_grąžinimas[[#This Row],[pagrindinis]]+Paskolos_grąžinimas[[#This Row],[nuosavybės
mokestis]])</f>
        <v>1446.9312263339007</v>
      </c>
      <c r="I133" s="32">
        <f ca="1">IF(Paskolos_grąžinimas[[#This Row],[įmokos 
data]]="",0,Paskolos_grąžinimas[[#This Row],[pradinis
balansas]]-Paskolos_grąžinimas[[#This Row],[pagrindinis]])</f>
        <v>158651.16015440281</v>
      </c>
      <c r="J133" s="14">
        <f ca="1">IF(Paskolos_grąžinimas[[#This Row],[galutinis
balansas]]&gt;0,PaskutinėEilutė-ROW(),0)</f>
        <v>230</v>
      </c>
    </row>
    <row r="134" spans="2:10" ht="15" customHeight="1" x14ac:dyDescent="0.25">
      <c r="B134" s="12">
        <f>ROWS($B$4:B134)</f>
        <v>131</v>
      </c>
      <c r="C134" s="13">
        <f ca="1">IF(ĮvestosVertės,IF(Paskolos_grąžinimas[[#This Row],['#]]&lt;=PaskolosTrukmė,IF(ROW()-ROW(Paskolos_grąžinimas[[#Headers],['#]])=1,PaskolosPradžia,IF(I133&gt;0,EDATE(C133,1),"")),""),"")</f>
        <v>47199</v>
      </c>
      <c r="D134" s="32">
        <f ca="1">IF(ROW()-ROW(Paskolos_grąžinimas[[#Headers],[pradinis
balansas]])=1,PaskolosSuma,IF(Paskolos_grąžinimas[[#This Row],[įmokos 
data]]="",0,INDEX(Paskolos_grąžinimas[], ROW()-4,8)))</f>
        <v>158651.16015440281</v>
      </c>
      <c r="E134" s="32">
        <f ca="1">IF(ĮvestosVertės,IF(ROW()-ROW(Paskolos_grąžinimas[[#Headers],[palūkanos]])=1,-IPMT(PalūkanųNorma/12,1,PaskolosTrukmė-ROWS($C$4:C134)+1,Paskolos_grąžinimas[[#This Row],[pradinis
balansas]]),IFERROR(-IPMT(PalūkanųNorma/12,1,Paskolos_grąžinimas[[#This Row],['#
liko]],D135),0)),0)</f>
        <v>659.32734753759121</v>
      </c>
      <c r="F134" s="32">
        <f ca="1">IFERROR(IF(AND(ĮvestosVertės,Paskolos_grąžinimas[[#This Row],[įmokos 
data]]&lt;&gt;""),-PPMT(PalūkanųNorma/12,1,PaskolosTrukmė-ROWS($C$4:C134)+1,Paskolos_grąžinimas[[#This Row],[pradinis
balansas]]),""),0)</f>
        <v>412.59674538093304</v>
      </c>
      <c r="G134" s="32">
        <f ca="1">IF(Paskolos_grąžinimas[[#This Row],[įmokos 
data]]="",0,NuosavybėsMokesčioSuma)</f>
        <v>375</v>
      </c>
      <c r="H134" s="32">
        <f ca="1">IF(Paskolos_grąžinimas[[#This Row],[įmokos 
data]]="",0,Paskolos_grąžinimas[[#This Row],[palūkanos]]+Paskolos_grąžinimas[[#This Row],[pagrindinis]]+Paskolos_grąžinimas[[#This Row],[nuosavybės
mokestis]])</f>
        <v>1446.9240929185244</v>
      </c>
      <c r="I134" s="32">
        <f ca="1">IF(Paskolos_grąžinimas[[#This Row],[įmokos 
data]]="",0,Paskolos_grąžinimas[[#This Row],[pradinis
balansas]]-Paskolos_grąžinimas[[#This Row],[pagrindinis]])</f>
        <v>158238.56340902188</v>
      </c>
      <c r="J134" s="14">
        <f ca="1">IF(Paskolos_grąžinimas[[#This Row],[galutinis
balansas]]&gt;0,PaskutinėEilutė-ROW(),0)</f>
        <v>229</v>
      </c>
    </row>
    <row r="135" spans="2:10" ht="15" customHeight="1" x14ac:dyDescent="0.25">
      <c r="B135" s="12">
        <f>ROWS($B$4:B135)</f>
        <v>132</v>
      </c>
      <c r="C135" s="13">
        <f ca="1">IF(ĮvestosVertės,IF(Paskolos_grąžinimas[[#This Row],['#]]&lt;=PaskolosTrukmė,IF(ROW()-ROW(Paskolos_grąžinimas[[#Headers],['#]])=1,PaskolosPradžia,IF(I134&gt;0,EDATE(C134,1),"")),""),"")</f>
        <v>47230</v>
      </c>
      <c r="D135" s="32">
        <f ca="1">IF(ROW()-ROW(Paskolos_grąžinimas[[#Headers],[pradinis
balansas]])=1,PaskolosSuma,IF(Paskolos_grąžinimas[[#This Row],[įmokos 
data]]="",0,INDEX(Paskolos_grąžinimas[], ROW()-4,8)))</f>
        <v>158238.56340902188</v>
      </c>
      <c r="E135" s="32">
        <f ca="1">IF(ĮvestosVertės,IF(ROW()-ROW(Paskolos_grąžinimas[[#Headers],[palūkanos]])=1,-IPMT(PalūkanųNorma/12,1,PaskolosTrukmė-ROWS($C$4:C135)+1,Paskolos_grąžinimas[[#This Row],[pradinis
balansas]]),IFERROR(-IPMT(PalūkanųNorma/12,1,Paskolos_grąžinimas[[#This Row],['#
liko]],D136),0)),0)</f>
        <v>657.60103129389665</v>
      </c>
      <c r="F135" s="32">
        <f ca="1">IFERROR(IF(AND(ĮvestosVertės,Paskolos_grąžinimas[[#This Row],[įmokos 
data]]&lt;&gt;""),-PPMT(PalūkanųNorma/12,1,PaskolosTrukmė-ROWS($C$4:C135)+1,Paskolos_grąžinimas[[#This Row],[pradinis
balansas]]),""),0)</f>
        <v>414.31589848668705</v>
      </c>
      <c r="G135" s="32">
        <f ca="1">IF(Paskolos_grąžinimas[[#This Row],[įmokos 
data]]="",0,NuosavybėsMokesčioSuma)</f>
        <v>375</v>
      </c>
      <c r="H135" s="32">
        <f ca="1">IF(Paskolos_grąžinimas[[#This Row],[įmokos 
data]]="",0,Paskolos_grąžinimas[[#This Row],[palūkanos]]+Paskolos_grąžinimas[[#This Row],[pagrindinis]]+Paskolos_grąžinimas[[#This Row],[nuosavybės
mokestis]])</f>
        <v>1446.9169297805838</v>
      </c>
      <c r="I135" s="32">
        <f ca="1">IF(Paskolos_grąžinimas[[#This Row],[įmokos 
data]]="",0,Paskolos_grąžinimas[[#This Row],[pradinis
balansas]]-Paskolos_grąžinimas[[#This Row],[pagrindinis]])</f>
        <v>157824.24751053521</v>
      </c>
      <c r="J135" s="14">
        <f ca="1">IF(Paskolos_grąžinimas[[#This Row],[galutinis
balansas]]&gt;0,PaskutinėEilutė-ROW(),0)</f>
        <v>228</v>
      </c>
    </row>
    <row r="136" spans="2:10" ht="15" customHeight="1" x14ac:dyDescent="0.25">
      <c r="B136" s="12">
        <f>ROWS($B$4:B136)</f>
        <v>133</v>
      </c>
      <c r="C136" s="13">
        <f ca="1">IF(ĮvestosVertės,IF(Paskolos_grąžinimas[[#This Row],['#]]&lt;=PaskolosTrukmė,IF(ROW()-ROW(Paskolos_grąžinimas[[#Headers],['#]])=1,PaskolosPradžia,IF(I135&gt;0,EDATE(C135,1),"")),""),"")</f>
        <v>47260</v>
      </c>
      <c r="D136" s="32">
        <f ca="1">IF(ROW()-ROW(Paskolos_grąžinimas[[#Headers],[pradinis
balansas]])=1,PaskolosSuma,IF(Paskolos_grąžinimas[[#This Row],[įmokos 
data]]="",0,INDEX(Paskolos_grąžinimas[], ROW()-4,8)))</f>
        <v>157824.24751053521</v>
      </c>
      <c r="E136" s="32">
        <f ca="1">IF(ĮvestosVertės,IF(ROW()-ROW(Paskolos_grąžinimas[[#Headers],[palūkanos]])=1,-IPMT(PalūkanųNorma/12,1,PaskolosTrukmė-ROWS($C$4:C136)+1,Paskolos_grąžinimas[[#This Row],[pradinis
balansas]]),IFERROR(-IPMT(PalūkanųNorma/12,1,Paskolos_grąžinimas[[#This Row],['#
liko]],D137),0)),0)</f>
        <v>655.86752206585345</v>
      </c>
      <c r="F136" s="32">
        <f ca="1">IFERROR(IF(AND(ĮvestosVertės,Paskolos_grąžinimas[[#This Row],[įmokos 
data]]&lt;&gt;""),-PPMT(PalūkanųNorma/12,1,PaskolosTrukmė-ROWS($C$4:C136)+1,Paskolos_grąžinimas[[#This Row],[pradinis
balansas]]),""),0)</f>
        <v>416.0422147303816</v>
      </c>
      <c r="G136" s="32">
        <f ca="1">IF(Paskolos_grąžinimas[[#This Row],[įmokos 
data]]="",0,NuosavybėsMokesčioSuma)</f>
        <v>375</v>
      </c>
      <c r="H136" s="32">
        <f ca="1">IF(Paskolos_grąžinimas[[#This Row],[įmokos 
data]]="",0,Paskolos_grąžinimas[[#This Row],[palūkanos]]+Paskolos_grąžinimas[[#This Row],[pagrindinis]]+Paskolos_grąžinimas[[#This Row],[nuosavybės
mokestis]])</f>
        <v>1446.9097367962349</v>
      </c>
      <c r="I136" s="32">
        <f ca="1">IF(Paskolos_grąžinimas[[#This Row],[įmokos 
data]]="",0,Paskolos_grąžinimas[[#This Row],[pradinis
balansas]]-Paskolos_grąžinimas[[#This Row],[pagrindinis]])</f>
        <v>157408.20529580483</v>
      </c>
      <c r="J136" s="14">
        <f ca="1">IF(Paskolos_grąžinimas[[#This Row],[galutinis
balansas]]&gt;0,PaskutinėEilutė-ROW(),0)</f>
        <v>227</v>
      </c>
    </row>
    <row r="137" spans="2:10" ht="15" customHeight="1" x14ac:dyDescent="0.25">
      <c r="B137" s="12">
        <f>ROWS($B$4:B137)</f>
        <v>134</v>
      </c>
      <c r="C137" s="13">
        <f ca="1">IF(ĮvestosVertės,IF(Paskolos_grąžinimas[[#This Row],['#]]&lt;=PaskolosTrukmė,IF(ROW()-ROW(Paskolos_grąžinimas[[#Headers],['#]])=1,PaskolosPradžia,IF(I136&gt;0,EDATE(C136,1),"")),""),"")</f>
        <v>47291</v>
      </c>
      <c r="D137" s="32">
        <f ca="1">IF(ROW()-ROW(Paskolos_grąžinimas[[#Headers],[pradinis
balansas]])=1,PaskolosSuma,IF(Paskolos_grąžinimas[[#This Row],[įmokos 
data]]="",0,INDEX(Paskolos_grąžinimas[], ROW()-4,8)))</f>
        <v>157408.20529580483</v>
      </c>
      <c r="E137" s="32">
        <f ca="1">IF(ĮvestosVertės,IF(ROW()-ROW(Paskolos_grąžinimas[[#Headers],[palūkanos]])=1,-IPMT(PalūkanųNorma/12,1,PaskolosTrukmė-ROWS($C$4:C137)+1,Paskolos_grąžinimas[[#This Row],[pradinis
balansas]]),IFERROR(-IPMT(PalūkanųNorma/12,1,Paskolos_grąžinimas[[#This Row],['#
liko]],D138),0)),0)</f>
        <v>654.1267898826934</v>
      </c>
      <c r="F137" s="32">
        <f ca="1">IFERROR(IF(AND(ĮvestosVertės,Paskolos_grąžinimas[[#This Row],[įmokos 
data]]&lt;&gt;""),-PPMT(PalūkanųNorma/12,1,PaskolosTrukmė-ROWS($C$4:C137)+1,Paskolos_grąžinimas[[#This Row],[pradinis
balansas]]),""),0)</f>
        <v>417.77572395842481</v>
      </c>
      <c r="G137" s="32">
        <f ca="1">IF(Paskolos_grąžinimas[[#This Row],[įmokos 
data]]="",0,NuosavybėsMokesčioSuma)</f>
        <v>375</v>
      </c>
      <c r="H137" s="32">
        <f ca="1">IF(Paskolos_grąžinimas[[#This Row],[įmokos 
data]]="",0,Paskolos_grąžinimas[[#This Row],[palūkanos]]+Paskolos_grąžinimas[[#This Row],[pagrindinis]]+Paskolos_grąžinimas[[#This Row],[nuosavybės
mokestis]])</f>
        <v>1446.9025138411182</v>
      </c>
      <c r="I137" s="32">
        <f ca="1">IF(Paskolos_grąžinimas[[#This Row],[įmokos 
data]]="",0,Paskolos_grąžinimas[[#This Row],[pradinis
balansas]]-Paskolos_grąžinimas[[#This Row],[pagrindinis]])</f>
        <v>156990.42957184641</v>
      </c>
      <c r="J137" s="14">
        <f ca="1">IF(Paskolos_grąžinimas[[#This Row],[galutinis
balansas]]&gt;0,PaskutinėEilutė-ROW(),0)</f>
        <v>226</v>
      </c>
    </row>
    <row r="138" spans="2:10" ht="15" customHeight="1" x14ac:dyDescent="0.25">
      <c r="B138" s="12">
        <f>ROWS($B$4:B138)</f>
        <v>135</v>
      </c>
      <c r="C138" s="13">
        <f ca="1">IF(ĮvestosVertės,IF(Paskolos_grąžinimas[[#This Row],['#]]&lt;=PaskolosTrukmė,IF(ROW()-ROW(Paskolos_grąžinimas[[#Headers],['#]])=1,PaskolosPradžia,IF(I137&gt;0,EDATE(C137,1),"")),""),"")</f>
        <v>47321</v>
      </c>
      <c r="D138" s="32">
        <f ca="1">IF(ROW()-ROW(Paskolos_grąžinimas[[#Headers],[pradinis
balansas]])=1,PaskolosSuma,IF(Paskolos_grąžinimas[[#This Row],[įmokos 
data]]="",0,INDEX(Paskolos_grąžinimas[], ROW()-4,8)))</f>
        <v>156990.42957184641</v>
      </c>
      <c r="E138" s="32">
        <f ca="1">IF(ĮvestosVertės,IF(ROW()-ROW(Paskolos_grąžinimas[[#Headers],[palūkanos]])=1,-IPMT(PalūkanųNorma/12,1,PaskolosTrukmė-ROWS($C$4:C138)+1,Paskolos_grąžinimas[[#This Row],[pradinis
balansas]]),IFERROR(-IPMT(PalūkanųNorma/12,1,Paskolos_grąžinimas[[#This Row],['#
liko]],D139),0)),0)</f>
        <v>652.37880464877014</v>
      </c>
      <c r="F138" s="32">
        <f ca="1">IFERROR(IF(AND(ĮvestosVertės,Paskolos_grąžinimas[[#This Row],[įmokos 
data]]&lt;&gt;""),-PPMT(PalūkanųNorma/12,1,PaskolosTrukmė-ROWS($C$4:C138)+1,Paskolos_grąžinimas[[#This Row],[pradinis
balansas]]),""),0)</f>
        <v>419.51645614158497</v>
      </c>
      <c r="G138" s="32">
        <f ca="1">IF(Paskolos_grąžinimas[[#This Row],[įmokos 
data]]="",0,NuosavybėsMokesčioSuma)</f>
        <v>375</v>
      </c>
      <c r="H138" s="32">
        <f ca="1">IF(Paskolos_grąžinimas[[#This Row],[įmokos 
data]]="",0,Paskolos_grąžinimas[[#This Row],[palūkanos]]+Paskolos_grąžinimas[[#This Row],[pagrindinis]]+Paskolos_grąžinimas[[#This Row],[nuosavybės
mokestis]])</f>
        <v>1446.8952607903552</v>
      </c>
      <c r="I138" s="32">
        <f ca="1">IF(Paskolos_grąžinimas[[#This Row],[įmokos 
data]]="",0,Paskolos_grąžinimas[[#This Row],[pradinis
balansas]]-Paskolos_grąžinimas[[#This Row],[pagrindinis]])</f>
        <v>156570.91311570484</v>
      </c>
      <c r="J138" s="14">
        <f ca="1">IF(Paskolos_grąžinimas[[#This Row],[galutinis
balansas]]&gt;0,PaskutinėEilutė-ROW(),0)</f>
        <v>225</v>
      </c>
    </row>
    <row r="139" spans="2:10" ht="15" customHeight="1" x14ac:dyDescent="0.25">
      <c r="B139" s="12">
        <f>ROWS($B$4:B139)</f>
        <v>136</v>
      </c>
      <c r="C139" s="13">
        <f ca="1">IF(ĮvestosVertės,IF(Paskolos_grąžinimas[[#This Row],['#]]&lt;=PaskolosTrukmė,IF(ROW()-ROW(Paskolos_grąžinimas[[#Headers],['#]])=1,PaskolosPradžia,IF(I138&gt;0,EDATE(C138,1),"")),""),"")</f>
        <v>47352</v>
      </c>
      <c r="D139" s="32">
        <f ca="1">IF(ROW()-ROW(Paskolos_grąžinimas[[#Headers],[pradinis
balansas]])=1,PaskolosSuma,IF(Paskolos_grąžinimas[[#This Row],[įmokos 
data]]="",0,INDEX(Paskolos_grąžinimas[], ROW()-4,8)))</f>
        <v>156570.91311570484</v>
      </c>
      <c r="E139" s="32">
        <f ca="1">IF(ĮvestosVertės,IF(ROW()-ROW(Paskolos_grąžinimas[[#Headers],[palūkanos]])=1,-IPMT(PalūkanųNorma/12,1,PaskolosTrukmė-ROWS($C$4:C139)+1,Paskolos_grąžinimas[[#This Row],[pradinis
balansas]]),IFERROR(-IPMT(PalūkanųNorma/12,1,Paskolos_grąžinimas[[#This Row],['#
liko]],D140),0)),0)</f>
        <v>650.6235361430389</v>
      </c>
      <c r="F139" s="32">
        <f ca="1">IFERROR(IF(AND(ĮvestosVertės,Paskolos_grąžinimas[[#This Row],[įmokos 
data]]&lt;&gt;""),-PPMT(PalūkanųNorma/12,1,PaskolosTrukmė-ROWS($C$4:C139)+1,Paskolos_grąžinimas[[#This Row],[pradinis
balansas]]),""),0)</f>
        <v>421.26444137550817</v>
      </c>
      <c r="G139" s="32">
        <f ca="1">IF(Paskolos_grąžinimas[[#This Row],[įmokos 
data]]="",0,NuosavybėsMokesčioSuma)</f>
        <v>375</v>
      </c>
      <c r="H139" s="32">
        <f ca="1">IF(Paskolos_grąžinimas[[#This Row],[įmokos 
data]]="",0,Paskolos_grąžinimas[[#This Row],[palūkanos]]+Paskolos_grąžinimas[[#This Row],[pagrindinis]]+Paskolos_grąžinimas[[#This Row],[nuosavybės
mokestis]])</f>
        <v>1446.8879775185471</v>
      </c>
      <c r="I139" s="32">
        <f ca="1">IF(Paskolos_grąžinimas[[#This Row],[įmokos 
data]]="",0,Paskolos_grąžinimas[[#This Row],[pradinis
balansas]]-Paskolos_grąžinimas[[#This Row],[pagrindinis]])</f>
        <v>156149.64867432934</v>
      </c>
      <c r="J139" s="14">
        <f ca="1">IF(Paskolos_grąžinimas[[#This Row],[galutinis
balansas]]&gt;0,PaskutinėEilutė-ROW(),0)</f>
        <v>224</v>
      </c>
    </row>
    <row r="140" spans="2:10" ht="15" customHeight="1" x14ac:dyDescent="0.25">
      <c r="B140" s="12">
        <f>ROWS($B$4:B140)</f>
        <v>137</v>
      </c>
      <c r="C140" s="13">
        <f ca="1">IF(ĮvestosVertės,IF(Paskolos_grąžinimas[[#This Row],['#]]&lt;=PaskolosTrukmė,IF(ROW()-ROW(Paskolos_grąžinimas[[#Headers],['#]])=1,PaskolosPradžia,IF(I139&gt;0,EDATE(C139,1),"")),""),"")</f>
        <v>47383</v>
      </c>
      <c r="D140" s="32">
        <f ca="1">IF(ROW()-ROW(Paskolos_grąžinimas[[#Headers],[pradinis
balansas]])=1,PaskolosSuma,IF(Paskolos_grąžinimas[[#This Row],[įmokos 
data]]="",0,INDEX(Paskolos_grąžinimas[], ROW()-4,8)))</f>
        <v>156149.64867432934</v>
      </c>
      <c r="E140" s="32">
        <f ca="1">IF(ĮvestosVertės,IF(ROW()-ROW(Paskolos_grąžinimas[[#Headers],[palūkanos]])=1,-IPMT(PalūkanųNorma/12,1,PaskolosTrukmė-ROWS($C$4:C140)+1,Paskolos_grąžinimas[[#This Row],[pradinis
balansas]]),IFERROR(-IPMT(PalūkanųNorma/12,1,Paskolos_grąžinimas[[#This Row],['#
liko]],D141),0)),0)</f>
        <v>648.86095401853368</v>
      </c>
      <c r="F140" s="32">
        <f ca="1">IFERROR(IF(AND(ĮvestosVertės,Paskolos_grąžinimas[[#This Row],[įmokos 
data]]&lt;&gt;""),-PPMT(PalūkanųNorma/12,1,PaskolosTrukmė-ROWS($C$4:C140)+1,Paskolos_grąžinimas[[#This Row],[pradinis
balansas]]),""),0)</f>
        <v>423.01970988123946</v>
      </c>
      <c r="G140" s="32">
        <f ca="1">IF(Paskolos_grąžinimas[[#This Row],[įmokos 
data]]="",0,NuosavybėsMokesčioSuma)</f>
        <v>375</v>
      </c>
      <c r="H140" s="32">
        <f ca="1">IF(Paskolos_grąžinimas[[#This Row],[įmokos 
data]]="",0,Paskolos_grąžinimas[[#This Row],[palūkanos]]+Paskolos_grąžinimas[[#This Row],[pagrindinis]]+Paskolos_grąžinimas[[#This Row],[nuosavybės
mokestis]])</f>
        <v>1446.880663899773</v>
      </c>
      <c r="I140" s="32">
        <f ca="1">IF(Paskolos_grąžinimas[[#This Row],[įmokos 
data]]="",0,Paskolos_grąžinimas[[#This Row],[pradinis
balansas]]-Paskolos_grąžinimas[[#This Row],[pagrindinis]])</f>
        <v>155726.62896444809</v>
      </c>
      <c r="J140" s="14">
        <f ca="1">IF(Paskolos_grąžinimas[[#This Row],[galutinis
balansas]]&gt;0,PaskutinėEilutė-ROW(),0)</f>
        <v>223</v>
      </c>
    </row>
    <row r="141" spans="2:10" ht="15" customHeight="1" x14ac:dyDescent="0.25">
      <c r="B141" s="12">
        <f>ROWS($B$4:B141)</f>
        <v>138</v>
      </c>
      <c r="C141" s="13">
        <f ca="1">IF(ĮvestosVertės,IF(Paskolos_grąžinimas[[#This Row],['#]]&lt;=PaskolosTrukmė,IF(ROW()-ROW(Paskolos_grąžinimas[[#Headers],['#]])=1,PaskolosPradžia,IF(I140&gt;0,EDATE(C140,1),"")),""),"")</f>
        <v>47413</v>
      </c>
      <c r="D141" s="32">
        <f ca="1">IF(ROW()-ROW(Paskolos_grąžinimas[[#Headers],[pradinis
balansas]])=1,PaskolosSuma,IF(Paskolos_grąžinimas[[#This Row],[įmokos 
data]]="",0,INDEX(Paskolos_grąžinimas[], ROW()-4,8)))</f>
        <v>155726.62896444809</v>
      </c>
      <c r="E141" s="32">
        <f ca="1">IF(ĮvestosVertės,IF(ROW()-ROW(Paskolos_grąžinimas[[#Headers],[palūkanos]])=1,-IPMT(PalūkanųNorma/12,1,PaskolosTrukmė-ROWS($C$4:C141)+1,Paskolos_grąžinimas[[#This Row],[pradinis
balansas]]),IFERROR(-IPMT(PalūkanųNorma/12,1,Paskolos_grąžinimas[[#This Row],['#
liko]],D142),0)),0)</f>
        <v>647.0910278018431</v>
      </c>
      <c r="F141" s="32">
        <f ca="1">IFERROR(IF(AND(ĮvestosVertės,Paskolos_grąžinimas[[#This Row],[įmokos 
data]]&lt;&gt;""),-PPMT(PalūkanųNorma/12,1,PaskolosTrukmė-ROWS($C$4:C141)+1,Paskolos_grąžinimas[[#This Row],[pradinis
balansas]]),""),0)</f>
        <v>424.78229200574475</v>
      </c>
      <c r="G141" s="32">
        <f ca="1">IF(Paskolos_grąžinimas[[#This Row],[įmokos 
data]]="",0,NuosavybėsMokesčioSuma)</f>
        <v>375</v>
      </c>
      <c r="H141" s="32">
        <f ca="1">IF(Paskolos_grąžinimas[[#This Row],[įmokos 
data]]="",0,Paskolos_grąžinimas[[#This Row],[palūkanos]]+Paskolos_grąžinimas[[#This Row],[pagrindinis]]+Paskolos_grąžinimas[[#This Row],[nuosavybės
mokestis]])</f>
        <v>1446.8733198075879</v>
      </c>
      <c r="I141" s="32">
        <f ca="1">IF(Paskolos_grąžinimas[[#This Row],[įmokos 
data]]="",0,Paskolos_grąžinimas[[#This Row],[pradinis
balansas]]-Paskolos_grąžinimas[[#This Row],[pagrindinis]])</f>
        <v>155301.84667244233</v>
      </c>
      <c r="J141" s="14">
        <f ca="1">IF(Paskolos_grąžinimas[[#This Row],[galutinis
balansas]]&gt;0,PaskutinėEilutė-ROW(),0)</f>
        <v>222</v>
      </c>
    </row>
    <row r="142" spans="2:10" ht="15" customHeight="1" x14ac:dyDescent="0.25">
      <c r="B142" s="12">
        <f>ROWS($B$4:B142)</f>
        <v>139</v>
      </c>
      <c r="C142" s="13">
        <f ca="1">IF(ĮvestosVertės,IF(Paskolos_grąžinimas[[#This Row],['#]]&lt;=PaskolosTrukmė,IF(ROW()-ROW(Paskolos_grąžinimas[[#Headers],['#]])=1,PaskolosPradžia,IF(I141&gt;0,EDATE(C141,1),"")),""),"")</f>
        <v>47444</v>
      </c>
      <c r="D142" s="32">
        <f ca="1">IF(ROW()-ROW(Paskolos_grąžinimas[[#Headers],[pradinis
balansas]])=1,PaskolosSuma,IF(Paskolos_grąžinimas[[#This Row],[įmokos 
data]]="",0,INDEX(Paskolos_grąžinimas[], ROW()-4,8)))</f>
        <v>155301.84667244233</v>
      </c>
      <c r="E142" s="32">
        <f ca="1">IF(ĮvestosVertės,IF(ROW()-ROW(Paskolos_grąžinimas[[#Headers],[palūkanos]])=1,-IPMT(PalūkanųNorma/12,1,PaskolosTrukmė-ROWS($C$4:C142)+1,Paskolos_grąžinimas[[#This Row],[pradinis
balansas]]),IFERROR(-IPMT(PalūkanųNorma/12,1,Paskolos_grąžinimas[[#This Row],['#
liko]],D143),0)),0)</f>
        <v>645.31372689258285</v>
      </c>
      <c r="F142" s="32">
        <f ca="1">IFERROR(IF(AND(ĮvestosVertės,Paskolos_grąžinimas[[#This Row],[įmokos 
data]]&lt;&gt;""),-PPMT(PalūkanųNorma/12,1,PaskolosTrukmė-ROWS($C$4:C142)+1,Paskolos_grąžinimas[[#This Row],[pradinis
balansas]]),""),0)</f>
        <v>426.55221822243533</v>
      </c>
      <c r="G142" s="32">
        <f ca="1">IF(Paskolos_grąžinimas[[#This Row],[įmokos 
data]]="",0,NuosavybėsMokesčioSuma)</f>
        <v>375</v>
      </c>
      <c r="H142" s="32">
        <f ca="1">IF(Paskolos_grąžinimas[[#This Row],[įmokos 
data]]="",0,Paskolos_grąžinimas[[#This Row],[palūkanos]]+Paskolos_grąžinimas[[#This Row],[pagrindinis]]+Paskolos_grąžinimas[[#This Row],[nuosavybės
mokestis]])</f>
        <v>1446.8659451150181</v>
      </c>
      <c r="I142" s="32">
        <f ca="1">IF(Paskolos_grąžinimas[[#This Row],[įmokos 
data]]="",0,Paskolos_grąžinimas[[#This Row],[pradinis
balansas]]-Paskolos_grąžinimas[[#This Row],[pagrindinis]])</f>
        <v>154875.2944542199</v>
      </c>
      <c r="J142" s="14">
        <f ca="1">IF(Paskolos_grąžinimas[[#This Row],[galutinis
balansas]]&gt;0,PaskutinėEilutė-ROW(),0)</f>
        <v>221</v>
      </c>
    </row>
    <row r="143" spans="2:10" ht="15" customHeight="1" x14ac:dyDescent="0.25">
      <c r="B143" s="12">
        <f>ROWS($B$4:B143)</f>
        <v>140</v>
      </c>
      <c r="C143" s="13">
        <f ca="1">IF(ĮvestosVertės,IF(Paskolos_grąžinimas[[#This Row],['#]]&lt;=PaskolosTrukmė,IF(ROW()-ROW(Paskolos_grąžinimas[[#Headers],['#]])=1,PaskolosPradžia,IF(I142&gt;0,EDATE(C142,1),"")),""),"")</f>
        <v>47474</v>
      </c>
      <c r="D143" s="32">
        <f ca="1">IF(ROW()-ROW(Paskolos_grąžinimas[[#Headers],[pradinis
balansas]])=1,PaskolosSuma,IF(Paskolos_grąžinimas[[#This Row],[įmokos 
data]]="",0,INDEX(Paskolos_grąžinimas[], ROW()-4,8)))</f>
        <v>154875.2944542199</v>
      </c>
      <c r="E143" s="32">
        <f ca="1">IF(ĮvestosVertės,IF(ROW()-ROW(Paskolos_grąžinimas[[#Headers],[palūkanos]])=1,-IPMT(PalūkanųNorma/12,1,PaskolosTrukmė-ROWS($C$4:C143)+1,Paskolos_grąžinimas[[#This Row],[pradinis
balansas]]),IFERROR(-IPMT(PalūkanųNorma/12,1,Paskolos_grąžinimas[[#This Row],['#
liko]],D144),0)),0)</f>
        <v>643.52902056286757</v>
      </c>
      <c r="F143" s="32">
        <f ca="1">IFERROR(IF(AND(ĮvestosVertės,Paskolos_grąžinimas[[#This Row],[įmokos 
data]]&lt;&gt;""),-PPMT(PalūkanųNorma/12,1,PaskolosTrukmė-ROWS($C$4:C143)+1,Paskolos_grąžinimas[[#This Row],[pradinis
balansas]]),""),0)</f>
        <v>428.32951913169552</v>
      </c>
      <c r="G143" s="32">
        <f ca="1">IF(Paskolos_grąžinimas[[#This Row],[įmokos 
data]]="",0,NuosavybėsMokesčioSuma)</f>
        <v>375</v>
      </c>
      <c r="H143" s="32">
        <f ca="1">IF(Paskolos_grąžinimas[[#This Row],[įmokos 
data]]="",0,Paskolos_grąžinimas[[#This Row],[palūkanos]]+Paskolos_grąžinimas[[#This Row],[pagrindinis]]+Paskolos_grąžinimas[[#This Row],[nuosavybės
mokestis]])</f>
        <v>1446.8585396945632</v>
      </c>
      <c r="I143" s="32">
        <f ca="1">IF(Paskolos_grąžinimas[[#This Row],[įmokos 
data]]="",0,Paskolos_grąžinimas[[#This Row],[pradinis
balansas]]-Paskolos_grąžinimas[[#This Row],[pagrindinis]])</f>
        <v>154446.96493508821</v>
      </c>
      <c r="J143" s="14">
        <f ca="1">IF(Paskolos_grąžinimas[[#This Row],[galutinis
balansas]]&gt;0,PaskutinėEilutė-ROW(),0)</f>
        <v>220</v>
      </c>
    </row>
    <row r="144" spans="2:10" ht="15" customHeight="1" x14ac:dyDescent="0.25">
      <c r="B144" s="12">
        <f>ROWS($B$4:B144)</f>
        <v>141</v>
      </c>
      <c r="C144" s="13">
        <f ca="1">IF(ĮvestosVertės,IF(Paskolos_grąžinimas[[#This Row],['#]]&lt;=PaskolosTrukmė,IF(ROW()-ROW(Paskolos_grąžinimas[[#Headers],['#]])=1,PaskolosPradžia,IF(I143&gt;0,EDATE(C143,1),"")),""),"")</f>
        <v>47505</v>
      </c>
      <c r="D144" s="32">
        <f ca="1">IF(ROW()-ROW(Paskolos_grąžinimas[[#Headers],[pradinis
balansas]])=1,PaskolosSuma,IF(Paskolos_grąžinimas[[#This Row],[įmokos 
data]]="",0,INDEX(Paskolos_grąžinimas[], ROW()-4,8)))</f>
        <v>154446.96493508821</v>
      </c>
      <c r="E144" s="32">
        <f ca="1">IF(ĮvestosVertės,IF(ROW()-ROW(Paskolos_grąžinimas[[#Headers],[palūkanos]])=1,-IPMT(PalūkanųNorma/12,1,PaskolosTrukmė-ROWS($C$4:C144)+1,Paskolos_grąžinimas[[#This Row],[pradinis
balansas]]),IFERROR(-IPMT(PalūkanųNorma/12,1,Paskolos_grąžinimas[[#This Row],['#
liko]],D145),0)),0)</f>
        <v>641.73687795677836</v>
      </c>
      <c r="F144" s="32">
        <f ca="1">IFERROR(IF(AND(ĮvestosVertės,Paskolos_grąžinimas[[#This Row],[įmokos 
data]]&lt;&gt;""),-PPMT(PalūkanųNorma/12,1,PaskolosTrukmė-ROWS($C$4:C144)+1,Paskolos_grąžinimas[[#This Row],[pradinis
balansas]]),""),0)</f>
        <v>430.11422546141091</v>
      </c>
      <c r="G144" s="32">
        <f ca="1">IF(Paskolos_grąžinimas[[#This Row],[įmokos 
data]]="",0,NuosavybėsMokesčioSuma)</f>
        <v>375</v>
      </c>
      <c r="H144" s="32">
        <f ca="1">IF(Paskolos_grąžinimas[[#This Row],[įmokos 
data]]="",0,Paskolos_grąžinimas[[#This Row],[palūkanos]]+Paskolos_grąžinimas[[#This Row],[pagrindinis]]+Paskolos_grąžinimas[[#This Row],[nuosavybės
mokestis]])</f>
        <v>1446.8511034181893</v>
      </c>
      <c r="I144" s="32">
        <f ca="1">IF(Paskolos_grąžinimas[[#This Row],[įmokos 
data]]="",0,Paskolos_grąžinimas[[#This Row],[pradinis
balansas]]-Paskolos_grąžinimas[[#This Row],[pagrindinis]])</f>
        <v>154016.8507096268</v>
      </c>
      <c r="J144" s="14">
        <f ca="1">IF(Paskolos_grąžinimas[[#This Row],[galutinis
balansas]]&gt;0,PaskutinėEilutė-ROW(),0)</f>
        <v>219</v>
      </c>
    </row>
    <row r="145" spans="2:10" ht="15" customHeight="1" x14ac:dyDescent="0.25">
      <c r="B145" s="12">
        <f>ROWS($B$4:B145)</f>
        <v>142</v>
      </c>
      <c r="C145" s="13">
        <f ca="1">IF(ĮvestosVertės,IF(Paskolos_grąžinimas[[#This Row],['#]]&lt;=PaskolosTrukmė,IF(ROW()-ROW(Paskolos_grąžinimas[[#Headers],['#]])=1,PaskolosPradžia,IF(I144&gt;0,EDATE(C144,1),"")),""),"")</f>
        <v>47536</v>
      </c>
      <c r="D145" s="32">
        <f ca="1">IF(ROW()-ROW(Paskolos_grąžinimas[[#Headers],[pradinis
balansas]])=1,PaskolosSuma,IF(Paskolos_grąžinimas[[#This Row],[įmokos 
data]]="",0,INDEX(Paskolos_grąžinimas[], ROW()-4,8)))</f>
        <v>154016.8507096268</v>
      </c>
      <c r="E145" s="32">
        <f ca="1">IF(ĮvestosVertės,IF(ROW()-ROW(Paskolos_grąžinimas[[#Headers],[palūkanos]])=1,-IPMT(PalūkanųNorma/12,1,PaskolosTrukmė-ROWS($C$4:C145)+1,Paskolos_grąžinimas[[#This Row],[pradinis
balansas]]),IFERROR(-IPMT(PalūkanųNorma/12,1,Paskolos_grąžinimas[[#This Row],['#
liko]],D146),0)),0)</f>
        <v>639.93726808983047</v>
      </c>
      <c r="F145" s="32">
        <f ca="1">IFERROR(IF(AND(ĮvestosVertės,Paskolos_grąžinimas[[#This Row],[įmokos 
data]]&lt;&gt;""),-PPMT(PalūkanųNorma/12,1,PaskolosTrukmė-ROWS($C$4:C145)+1,Paskolos_grąžinimas[[#This Row],[pradinis
balansas]]),""),0)</f>
        <v>431.90636806750007</v>
      </c>
      <c r="G145" s="32">
        <f ca="1">IF(Paskolos_grąžinimas[[#This Row],[įmokos 
data]]="",0,NuosavybėsMokesčioSuma)</f>
        <v>375</v>
      </c>
      <c r="H145" s="32">
        <f ca="1">IF(Paskolos_grąžinimas[[#This Row],[įmokos 
data]]="",0,Paskolos_grąžinimas[[#This Row],[palūkanos]]+Paskolos_grąžinimas[[#This Row],[pagrindinis]]+Paskolos_grąžinimas[[#This Row],[nuosavybės
mokestis]])</f>
        <v>1446.8436361573306</v>
      </c>
      <c r="I145" s="32">
        <f ca="1">IF(Paskolos_grąžinimas[[#This Row],[įmokos 
data]]="",0,Paskolos_grąžinimas[[#This Row],[pradinis
balansas]]-Paskolos_grąžinimas[[#This Row],[pagrindinis]])</f>
        <v>153584.94434155931</v>
      </c>
      <c r="J145" s="14">
        <f ca="1">IF(Paskolos_grąžinimas[[#This Row],[galutinis
balansas]]&gt;0,PaskutinėEilutė-ROW(),0)</f>
        <v>218</v>
      </c>
    </row>
    <row r="146" spans="2:10" ht="15" customHeight="1" x14ac:dyDescent="0.25">
      <c r="B146" s="12">
        <f>ROWS($B$4:B146)</f>
        <v>143</v>
      </c>
      <c r="C146" s="13">
        <f ca="1">IF(ĮvestosVertės,IF(Paskolos_grąžinimas[[#This Row],['#]]&lt;=PaskolosTrukmė,IF(ROW()-ROW(Paskolos_grąžinimas[[#Headers],['#]])=1,PaskolosPradžia,IF(I145&gt;0,EDATE(C145,1),"")),""),"")</f>
        <v>47564</v>
      </c>
      <c r="D146" s="32">
        <f ca="1">IF(ROW()-ROW(Paskolos_grąžinimas[[#Headers],[pradinis
balansas]])=1,PaskolosSuma,IF(Paskolos_grąžinimas[[#This Row],[įmokos 
data]]="",0,INDEX(Paskolos_grąžinimas[], ROW()-4,8)))</f>
        <v>153584.94434155931</v>
      </c>
      <c r="E146" s="32">
        <f ca="1">IF(ĮvestosVertės,IF(ROW()-ROW(Paskolos_grąžinimas[[#Headers],[palūkanos]])=1,-IPMT(PalūkanųNorma/12,1,PaskolosTrukmė-ROWS($C$4:C146)+1,Paskolos_grąžinimas[[#This Row],[pradinis
balansas]]),IFERROR(-IPMT(PalūkanųNorma/12,1,Paskolos_grąžinimas[[#This Row],['#
liko]],D147),0)),0)</f>
        <v>638.13015984843696</v>
      </c>
      <c r="F146" s="32">
        <f ca="1">IFERROR(IF(AND(ĮvestosVertės,Paskolos_grąžinimas[[#This Row],[įmokos 
data]]&lt;&gt;""),-PPMT(PalūkanųNorma/12,1,PaskolosTrukmė-ROWS($C$4:C146)+1,Paskolos_grąžinimas[[#This Row],[pradinis
balansas]]),""),0)</f>
        <v>433.70597793444801</v>
      </c>
      <c r="G146" s="32">
        <f ca="1">IF(Paskolos_grąžinimas[[#This Row],[įmokos 
data]]="",0,NuosavybėsMokesčioSuma)</f>
        <v>375</v>
      </c>
      <c r="H146" s="32">
        <f ca="1">IF(Paskolos_grąžinimas[[#This Row],[įmokos 
data]]="",0,Paskolos_grąžinimas[[#This Row],[palūkanos]]+Paskolos_grąžinimas[[#This Row],[pagrindinis]]+Paskolos_grąžinimas[[#This Row],[nuosavybės
mokestis]])</f>
        <v>1446.8361377828851</v>
      </c>
      <c r="I146" s="32">
        <f ca="1">IF(Paskolos_grąžinimas[[#This Row],[įmokos 
data]]="",0,Paskolos_grąžinimas[[#This Row],[pradinis
balansas]]-Paskolos_grąžinimas[[#This Row],[pagrindinis]])</f>
        <v>153151.23836362487</v>
      </c>
      <c r="J146" s="14">
        <f ca="1">IF(Paskolos_grąžinimas[[#This Row],[galutinis
balansas]]&gt;0,PaskutinėEilutė-ROW(),0)</f>
        <v>217</v>
      </c>
    </row>
    <row r="147" spans="2:10" ht="15" customHeight="1" x14ac:dyDescent="0.25">
      <c r="B147" s="12">
        <f>ROWS($B$4:B147)</f>
        <v>144</v>
      </c>
      <c r="C147" s="13">
        <f ca="1">IF(ĮvestosVertės,IF(Paskolos_grąžinimas[[#This Row],['#]]&lt;=PaskolosTrukmė,IF(ROW()-ROW(Paskolos_grąžinimas[[#Headers],['#]])=1,PaskolosPradžia,IF(I146&gt;0,EDATE(C146,1),"")),""),"")</f>
        <v>47595</v>
      </c>
      <c r="D147" s="32">
        <f ca="1">IF(ROW()-ROW(Paskolos_grąžinimas[[#Headers],[pradinis
balansas]])=1,PaskolosSuma,IF(Paskolos_grąžinimas[[#This Row],[įmokos 
data]]="",0,INDEX(Paskolos_grąžinimas[], ROW()-4,8)))</f>
        <v>153151.23836362487</v>
      </c>
      <c r="E147" s="32">
        <f ca="1">IF(ĮvestosVertės,IF(ROW()-ROW(Paskolos_grąžinimas[[#Headers],[palūkanos]])=1,-IPMT(PalūkanųNorma/12,1,PaskolosTrukmė-ROWS($C$4:C147)+1,Paskolos_grąžinimas[[#This Row],[pradinis
balansas]]),IFERROR(-IPMT(PalūkanųNorma/12,1,Paskolos_grąžinimas[[#This Row],['#
liko]],D148),0)),0)</f>
        <v>636.31552198937095</v>
      </c>
      <c r="F147" s="32">
        <f ca="1">IFERROR(IF(AND(ĮvestosVertės,Paskolos_grąžinimas[[#This Row],[įmokos 
data]]&lt;&gt;""),-PPMT(PalūkanųNorma/12,1,PaskolosTrukmė-ROWS($C$4:C147)+1,Paskolos_grąžinimas[[#This Row],[pradinis
balansas]]),""),0)</f>
        <v>435.51308617584152</v>
      </c>
      <c r="G147" s="32">
        <f ca="1">IF(Paskolos_grąžinimas[[#This Row],[įmokos 
data]]="",0,NuosavybėsMokesčioSuma)</f>
        <v>375</v>
      </c>
      <c r="H147" s="32">
        <f ca="1">IF(Paskolos_grąžinimas[[#This Row],[įmokos 
data]]="",0,Paskolos_grąžinimas[[#This Row],[palūkanos]]+Paskolos_grąžinimas[[#This Row],[pagrindinis]]+Paskolos_grąžinimas[[#This Row],[nuosavybės
mokestis]])</f>
        <v>1446.8286081652125</v>
      </c>
      <c r="I147" s="32">
        <f ca="1">IF(Paskolos_grąžinimas[[#This Row],[įmokos 
data]]="",0,Paskolos_grąžinimas[[#This Row],[pradinis
balansas]]-Paskolos_grąžinimas[[#This Row],[pagrindinis]])</f>
        <v>152715.72527744903</v>
      </c>
      <c r="J147" s="14">
        <f ca="1">IF(Paskolos_grąžinimas[[#This Row],[galutinis
balansas]]&gt;0,PaskutinėEilutė-ROW(),0)</f>
        <v>216</v>
      </c>
    </row>
    <row r="148" spans="2:10" ht="15" customHeight="1" x14ac:dyDescent="0.25">
      <c r="B148" s="12">
        <f>ROWS($B$4:B148)</f>
        <v>145</v>
      </c>
      <c r="C148" s="13">
        <f ca="1">IF(ĮvestosVertės,IF(Paskolos_grąžinimas[[#This Row],['#]]&lt;=PaskolosTrukmė,IF(ROW()-ROW(Paskolos_grąžinimas[[#Headers],['#]])=1,PaskolosPradžia,IF(I147&gt;0,EDATE(C147,1),"")),""),"")</f>
        <v>47625</v>
      </c>
      <c r="D148" s="32">
        <f ca="1">IF(ROW()-ROW(Paskolos_grąžinimas[[#Headers],[pradinis
balansas]])=1,PaskolosSuma,IF(Paskolos_grąžinimas[[#This Row],[įmokos 
data]]="",0,INDEX(Paskolos_grąžinimas[], ROW()-4,8)))</f>
        <v>152715.72527744903</v>
      </c>
      <c r="E148" s="32">
        <f ca="1">IF(ĮvestosVertės,IF(ROW()-ROW(Paskolos_grąžinimas[[#Headers],[palūkanos]])=1,-IPMT(PalūkanųNorma/12,1,PaskolosTrukmė-ROWS($C$4:C148)+1,Paskolos_grąžinimas[[#This Row],[pradinis
balansas]]),IFERROR(-IPMT(PalūkanųNorma/12,1,Paskolos_grąžinimas[[#This Row],['#
liko]],D149),0)),0)</f>
        <v>634.49332313922559</v>
      </c>
      <c r="F148" s="32">
        <f ca="1">IFERROR(IF(AND(ĮvestosVertės,Paskolos_grąžinimas[[#This Row],[įmokos 
data]]&lt;&gt;""),-PPMT(PalūkanųNorma/12,1,PaskolosTrukmė-ROWS($C$4:C148)+1,Paskolos_grąžinimas[[#This Row],[pradinis
balansas]]),""),0)</f>
        <v>437.32772403490753</v>
      </c>
      <c r="G148" s="32">
        <f ca="1">IF(Paskolos_grąžinimas[[#This Row],[įmokos 
data]]="",0,NuosavybėsMokesčioSuma)</f>
        <v>375</v>
      </c>
      <c r="H148" s="32">
        <f ca="1">IF(Paskolos_grąžinimas[[#This Row],[įmokos 
data]]="",0,Paskolos_grąžinimas[[#This Row],[palūkanos]]+Paskolos_grąžinimas[[#This Row],[pagrindinis]]+Paskolos_grąžinimas[[#This Row],[nuosavybės
mokestis]])</f>
        <v>1446.8210471741331</v>
      </c>
      <c r="I148" s="32">
        <f ca="1">IF(Paskolos_grąžinimas[[#This Row],[įmokos 
data]]="",0,Paskolos_grąžinimas[[#This Row],[pradinis
balansas]]-Paskolos_grąžinimas[[#This Row],[pagrindinis]])</f>
        <v>152278.39755341414</v>
      </c>
      <c r="J148" s="14">
        <f ca="1">IF(Paskolos_grąžinimas[[#This Row],[galutinis
balansas]]&gt;0,PaskutinėEilutė-ROW(),0)</f>
        <v>215</v>
      </c>
    </row>
    <row r="149" spans="2:10" ht="15" customHeight="1" x14ac:dyDescent="0.25">
      <c r="B149" s="12">
        <f>ROWS($B$4:B149)</f>
        <v>146</v>
      </c>
      <c r="C149" s="13">
        <f ca="1">IF(ĮvestosVertės,IF(Paskolos_grąžinimas[[#This Row],['#]]&lt;=PaskolosTrukmė,IF(ROW()-ROW(Paskolos_grąžinimas[[#Headers],['#]])=1,PaskolosPradžia,IF(I148&gt;0,EDATE(C148,1),"")),""),"")</f>
        <v>47656</v>
      </c>
      <c r="D149" s="32">
        <f ca="1">IF(ROW()-ROW(Paskolos_grąžinimas[[#Headers],[pradinis
balansas]])=1,PaskolosSuma,IF(Paskolos_grąžinimas[[#This Row],[įmokos 
data]]="",0,INDEX(Paskolos_grąžinimas[], ROW()-4,8)))</f>
        <v>152278.39755341414</v>
      </c>
      <c r="E149" s="32">
        <f ca="1">IF(ĮvestosVertės,IF(ROW()-ROW(Paskolos_grąžinimas[[#Headers],[palūkanos]])=1,-IPMT(PalūkanųNorma/12,1,PaskolosTrukmė-ROWS($C$4:C149)+1,Paskolos_grąžinimas[[#This Row],[pradinis
balansas]]),IFERROR(-IPMT(PalūkanųNorma/12,1,Paskolos_grąžinimas[[#This Row],['#
liko]],D150),0)),0)</f>
        <v>632.66353179387113</v>
      </c>
      <c r="F149" s="32">
        <f ca="1">IFERROR(IF(AND(ĮvestosVertės,Paskolos_grąžinimas[[#This Row],[įmokos 
data]]&lt;&gt;""),-PPMT(PalūkanųNorma/12,1,PaskolosTrukmė-ROWS($C$4:C149)+1,Paskolos_grąžinimas[[#This Row],[pradinis
balansas]]),""),0)</f>
        <v>439.14992288505294</v>
      </c>
      <c r="G149" s="32">
        <f ca="1">IF(Paskolos_grąžinimas[[#This Row],[įmokos 
data]]="",0,NuosavybėsMokesčioSuma)</f>
        <v>375</v>
      </c>
      <c r="H149" s="32">
        <f ca="1">IF(Paskolos_grąžinimas[[#This Row],[įmokos 
data]]="",0,Paskolos_grąžinimas[[#This Row],[palūkanos]]+Paskolos_grąžinimas[[#This Row],[pagrindinis]]+Paskolos_grąžinimas[[#This Row],[nuosavybės
mokestis]])</f>
        <v>1446.813454678924</v>
      </c>
      <c r="I149" s="32">
        <f ca="1">IF(Paskolos_grąžinimas[[#This Row],[įmokos 
data]]="",0,Paskolos_grąžinimas[[#This Row],[pradinis
balansas]]-Paskolos_grąžinimas[[#This Row],[pagrindinis]])</f>
        <v>151839.24763052908</v>
      </c>
      <c r="J149" s="14">
        <f ca="1">IF(Paskolos_grąžinimas[[#This Row],[galutinis
balansas]]&gt;0,PaskutinėEilutė-ROW(),0)</f>
        <v>214</v>
      </c>
    </row>
    <row r="150" spans="2:10" ht="15" customHeight="1" x14ac:dyDescent="0.25">
      <c r="B150" s="12">
        <f>ROWS($B$4:B150)</f>
        <v>147</v>
      </c>
      <c r="C150" s="13">
        <f ca="1">IF(ĮvestosVertės,IF(Paskolos_grąžinimas[[#This Row],['#]]&lt;=PaskolosTrukmė,IF(ROW()-ROW(Paskolos_grąžinimas[[#Headers],['#]])=1,PaskolosPradžia,IF(I149&gt;0,EDATE(C149,1),"")),""),"")</f>
        <v>47686</v>
      </c>
      <c r="D150" s="32">
        <f ca="1">IF(ROW()-ROW(Paskolos_grąžinimas[[#Headers],[pradinis
balansas]])=1,PaskolosSuma,IF(Paskolos_grąžinimas[[#This Row],[įmokos 
data]]="",0,INDEX(Paskolos_grąžinimas[], ROW()-4,8)))</f>
        <v>151839.24763052908</v>
      </c>
      <c r="E150" s="32">
        <f ca="1">IF(ĮvestosVertės,IF(ROW()-ROW(Paskolos_grąžinimas[[#Headers],[palūkanos]])=1,-IPMT(PalūkanųNorma/12,1,PaskolosTrukmė-ROWS($C$4:C150)+1,Paskolos_grąžinimas[[#This Row],[pradinis
balansas]]),IFERROR(-IPMT(PalūkanųNorma/12,1,Paskolos_grąžinimas[[#This Row],['#
liko]],D151),0)),0)</f>
        <v>630.8261163179111</v>
      </c>
      <c r="F150" s="32">
        <f ca="1">IFERROR(IF(AND(ĮvestosVertės,Paskolos_grąžinimas[[#This Row],[įmokos 
data]]&lt;&gt;""),-PPMT(PalūkanųNorma/12,1,PaskolosTrukmė-ROWS($C$4:C150)+1,Paskolos_grąžinimas[[#This Row],[pradinis
balansas]]),""),0)</f>
        <v>440.9797142304073</v>
      </c>
      <c r="G150" s="32">
        <f ca="1">IF(Paskolos_grąžinimas[[#This Row],[įmokos 
data]]="",0,NuosavybėsMokesčioSuma)</f>
        <v>375</v>
      </c>
      <c r="H150" s="32">
        <f ca="1">IF(Paskolos_grąžinimas[[#This Row],[įmokos 
data]]="",0,Paskolos_grąžinimas[[#This Row],[palūkanos]]+Paskolos_grąžinimas[[#This Row],[pagrindinis]]+Paskolos_grąžinimas[[#This Row],[nuosavybės
mokestis]])</f>
        <v>1446.8058305483185</v>
      </c>
      <c r="I150" s="32">
        <f ca="1">IF(Paskolos_grąžinimas[[#This Row],[įmokos 
data]]="",0,Paskolos_grąžinimas[[#This Row],[pradinis
balansas]]-Paskolos_grąžinimas[[#This Row],[pagrindinis]])</f>
        <v>151398.26791629868</v>
      </c>
      <c r="J150" s="14">
        <f ca="1">IF(Paskolos_grąžinimas[[#This Row],[galutinis
balansas]]&gt;0,PaskutinėEilutė-ROW(),0)</f>
        <v>213</v>
      </c>
    </row>
    <row r="151" spans="2:10" ht="15" customHeight="1" x14ac:dyDescent="0.25">
      <c r="B151" s="12">
        <f>ROWS($B$4:B151)</f>
        <v>148</v>
      </c>
      <c r="C151" s="13">
        <f ca="1">IF(ĮvestosVertės,IF(Paskolos_grąžinimas[[#This Row],['#]]&lt;=PaskolosTrukmė,IF(ROW()-ROW(Paskolos_grąžinimas[[#Headers],['#]])=1,PaskolosPradžia,IF(I150&gt;0,EDATE(C150,1),"")),""),"")</f>
        <v>47717</v>
      </c>
      <c r="D151" s="32">
        <f ca="1">IF(ROW()-ROW(Paskolos_grąžinimas[[#Headers],[pradinis
balansas]])=1,PaskolosSuma,IF(Paskolos_grąžinimas[[#This Row],[įmokos 
data]]="",0,INDEX(Paskolos_grąžinimas[], ROW()-4,8)))</f>
        <v>151398.26791629868</v>
      </c>
      <c r="E151" s="32">
        <f ca="1">IF(ĮvestosVertės,IF(ROW()-ROW(Paskolos_grąžinimas[[#Headers],[palūkanos]])=1,-IPMT(PalūkanųNorma/12,1,PaskolosTrukmė-ROWS($C$4:C151)+1,Paskolos_grąžinimas[[#This Row],[pradinis
balansas]]),IFERROR(-IPMT(PalūkanųNorma/12,1,Paskolos_grąžinimas[[#This Row],['#
liko]],D152),0)),0)</f>
        <v>628.98104494413451</v>
      </c>
      <c r="F151" s="32">
        <f ca="1">IFERROR(IF(AND(ĮvestosVertės,Paskolos_grąžinimas[[#This Row],[įmokos 
data]]&lt;&gt;""),-PPMT(PalūkanųNorma/12,1,PaskolosTrukmė-ROWS($C$4:C151)+1,Paskolos_grąžinimas[[#This Row],[pradinis
balansas]]),""),0)</f>
        <v>442.81712970636744</v>
      </c>
      <c r="G151" s="32">
        <f ca="1">IF(Paskolos_grąžinimas[[#This Row],[įmokos 
data]]="",0,NuosavybėsMokesčioSuma)</f>
        <v>375</v>
      </c>
      <c r="H151" s="32">
        <f ca="1">IF(Paskolos_grąžinimas[[#This Row],[įmokos 
data]]="",0,Paskolos_grąžinimas[[#This Row],[palūkanos]]+Paskolos_grąžinimas[[#This Row],[pagrindinis]]+Paskolos_grąžinimas[[#This Row],[nuosavybės
mokestis]])</f>
        <v>1446.798174650502</v>
      </c>
      <c r="I151" s="32">
        <f ca="1">IF(Paskolos_grąžinimas[[#This Row],[įmokos 
data]]="",0,Paskolos_grąžinimas[[#This Row],[pradinis
balansas]]-Paskolos_grąžinimas[[#This Row],[pagrindinis]])</f>
        <v>150955.45078659229</v>
      </c>
      <c r="J151" s="14">
        <f ca="1">IF(Paskolos_grąžinimas[[#This Row],[galutinis
balansas]]&gt;0,PaskutinėEilutė-ROW(),0)</f>
        <v>212</v>
      </c>
    </row>
    <row r="152" spans="2:10" ht="15" customHeight="1" x14ac:dyDescent="0.25">
      <c r="B152" s="12">
        <f>ROWS($B$4:B152)</f>
        <v>149</v>
      </c>
      <c r="C152" s="13">
        <f ca="1">IF(ĮvestosVertės,IF(Paskolos_grąžinimas[[#This Row],['#]]&lt;=PaskolosTrukmė,IF(ROW()-ROW(Paskolos_grąžinimas[[#Headers],['#]])=1,PaskolosPradžia,IF(I151&gt;0,EDATE(C151,1),"")),""),"")</f>
        <v>47748</v>
      </c>
      <c r="D152" s="32">
        <f ca="1">IF(ROW()-ROW(Paskolos_grąžinimas[[#Headers],[pradinis
balansas]])=1,PaskolosSuma,IF(Paskolos_grąžinimas[[#This Row],[įmokos 
data]]="",0,INDEX(Paskolos_grąžinimas[], ROW()-4,8)))</f>
        <v>150955.45078659229</v>
      </c>
      <c r="E152" s="32">
        <f ca="1">IF(ĮvestosVertės,IF(ROW()-ROW(Paskolos_grąžinimas[[#Headers],[palūkanos]])=1,-IPMT(PalūkanųNorma/12,1,PaskolosTrukmė-ROWS($C$4:C152)+1,Paskolos_grąžinimas[[#This Row],[pradinis
balansas]]),IFERROR(-IPMT(PalūkanųNorma/12,1,Paskolos_grąžinimas[[#This Row],['#
liko]],D153),0)),0)</f>
        <v>627.12828577296727</v>
      </c>
      <c r="F152" s="32">
        <f ca="1">IFERROR(IF(AND(ĮvestosVertės,Paskolos_grąžinimas[[#This Row],[įmokos 
data]]&lt;&gt;""),-PPMT(PalūkanųNorma/12,1,PaskolosTrukmė-ROWS($C$4:C152)+1,Paskolos_grąžinimas[[#This Row],[pradinis
balansas]]),""),0)</f>
        <v>444.66220108014386</v>
      </c>
      <c r="G152" s="32">
        <f ca="1">IF(Paskolos_grąžinimas[[#This Row],[įmokos 
data]]="",0,NuosavybėsMokesčioSuma)</f>
        <v>375</v>
      </c>
      <c r="H152" s="32">
        <f ca="1">IF(Paskolos_grąžinimas[[#This Row],[įmokos 
data]]="",0,Paskolos_grąžinimas[[#This Row],[palūkanos]]+Paskolos_grąžinimas[[#This Row],[pagrindinis]]+Paskolos_grąžinimas[[#This Row],[nuosavybės
mokestis]])</f>
        <v>1446.7904868531111</v>
      </c>
      <c r="I152" s="32">
        <f ca="1">IF(Paskolos_grąžinimas[[#This Row],[įmokos 
data]]="",0,Paskolos_grąžinimas[[#This Row],[pradinis
balansas]]-Paskolos_grąžinimas[[#This Row],[pagrindinis]])</f>
        <v>150510.78858551214</v>
      </c>
      <c r="J152" s="14">
        <f ca="1">IF(Paskolos_grąžinimas[[#This Row],[galutinis
balansas]]&gt;0,PaskutinėEilutė-ROW(),0)</f>
        <v>211</v>
      </c>
    </row>
    <row r="153" spans="2:10" ht="15" customHeight="1" x14ac:dyDescent="0.25">
      <c r="B153" s="12">
        <f>ROWS($B$4:B153)</f>
        <v>150</v>
      </c>
      <c r="C153" s="13">
        <f ca="1">IF(ĮvestosVertės,IF(Paskolos_grąžinimas[[#This Row],['#]]&lt;=PaskolosTrukmė,IF(ROW()-ROW(Paskolos_grąžinimas[[#Headers],['#]])=1,PaskolosPradžia,IF(I152&gt;0,EDATE(C152,1),"")),""),"")</f>
        <v>47778</v>
      </c>
      <c r="D153" s="32">
        <f ca="1">IF(ROW()-ROW(Paskolos_grąžinimas[[#Headers],[pradinis
balansas]])=1,PaskolosSuma,IF(Paskolos_grąžinimas[[#This Row],[įmokos 
data]]="",0,INDEX(Paskolos_grąžinimas[], ROW()-4,8)))</f>
        <v>150510.78858551214</v>
      </c>
      <c r="E153" s="32">
        <f ca="1">IF(ĮvestosVertės,IF(ROW()-ROW(Paskolos_grąžinimas[[#Headers],[palūkanos]])=1,-IPMT(PalūkanųNorma/12,1,PaskolosTrukmė-ROWS($C$4:C153)+1,Paskolos_grąžinimas[[#This Row],[pradinis
balansas]]),IFERROR(-IPMT(PalūkanųNorma/12,1,Paskolos_grąžinimas[[#This Row],['#
liko]],D154),0)),0)</f>
        <v>625.26780677192016</v>
      </c>
      <c r="F153" s="32">
        <f ca="1">IFERROR(IF(AND(ĮvestosVertės,Paskolos_grąžinimas[[#This Row],[įmokos 
data]]&lt;&gt;""),-PPMT(PalūkanųNorma/12,1,PaskolosTrukmė-ROWS($C$4:C153)+1,Paskolos_grąžinimas[[#This Row],[pradinis
balansas]]),""),0)</f>
        <v>446.51496025131121</v>
      </c>
      <c r="G153" s="32">
        <f ca="1">IF(Paskolos_grąžinimas[[#This Row],[įmokos 
data]]="",0,NuosavybėsMokesčioSuma)</f>
        <v>375</v>
      </c>
      <c r="H153" s="32">
        <f ca="1">IF(Paskolos_grąžinimas[[#This Row],[įmokos 
data]]="",0,Paskolos_grąžinimas[[#This Row],[palūkanos]]+Paskolos_grąžinimas[[#This Row],[pagrindinis]]+Paskolos_grąžinimas[[#This Row],[nuosavybės
mokestis]])</f>
        <v>1446.7827670232314</v>
      </c>
      <c r="I153" s="32">
        <f ca="1">IF(Paskolos_grąžinimas[[#This Row],[įmokos 
data]]="",0,Paskolos_grąžinimas[[#This Row],[pradinis
balansas]]-Paskolos_grąžinimas[[#This Row],[pagrindinis]])</f>
        <v>150064.27362526083</v>
      </c>
      <c r="J153" s="14">
        <f ca="1">IF(Paskolos_grąžinimas[[#This Row],[galutinis
balansas]]&gt;0,PaskutinėEilutė-ROW(),0)</f>
        <v>210</v>
      </c>
    </row>
    <row r="154" spans="2:10" ht="15" customHeight="1" x14ac:dyDescent="0.25">
      <c r="B154" s="12">
        <f>ROWS($B$4:B154)</f>
        <v>151</v>
      </c>
      <c r="C154" s="13">
        <f ca="1">IF(ĮvestosVertės,IF(Paskolos_grąžinimas[[#This Row],['#]]&lt;=PaskolosTrukmė,IF(ROW()-ROW(Paskolos_grąžinimas[[#Headers],['#]])=1,PaskolosPradžia,IF(I153&gt;0,EDATE(C153,1),"")),""),"")</f>
        <v>47809</v>
      </c>
      <c r="D154" s="32">
        <f ca="1">IF(ROW()-ROW(Paskolos_grąžinimas[[#Headers],[pradinis
balansas]])=1,PaskolosSuma,IF(Paskolos_grąžinimas[[#This Row],[įmokos 
data]]="",0,INDEX(Paskolos_grąžinimas[], ROW()-4,8)))</f>
        <v>150064.27362526083</v>
      </c>
      <c r="E154" s="32">
        <f ca="1">IF(ĮvestosVertės,IF(ROW()-ROW(Paskolos_grąžinimas[[#Headers],[palūkanos]])=1,-IPMT(PalūkanųNorma/12,1,PaskolosTrukmė-ROWS($C$4:C154)+1,Paskolos_grąžinimas[[#This Row],[pradinis
balansas]]),IFERROR(-IPMT(PalūkanųNorma/12,1,Paskolos_grąžinimas[[#This Row],['#
liko]],D155),0)),0)</f>
        <v>623.39957577503526</v>
      </c>
      <c r="F154" s="32">
        <f ca="1">IFERROR(IF(AND(ĮvestosVertės,Paskolos_grąžinimas[[#This Row],[įmokos 
data]]&lt;&gt;""),-PPMT(PalūkanųNorma/12,1,PaskolosTrukmė-ROWS($C$4:C154)+1,Paskolos_grąžinimas[[#This Row],[pradinis
balansas]]),""),0)</f>
        <v>448.37543925235849</v>
      </c>
      <c r="G154" s="32">
        <f ca="1">IF(Paskolos_grąžinimas[[#This Row],[įmokos 
data]]="",0,NuosavybėsMokesčioSuma)</f>
        <v>375</v>
      </c>
      <c r="H154" s="32">
        <f ca="1">IF(Paskolos_grąžinimas[[#This Row],[įmokos 
data]]="",0,Paskolos_grąžinimas[[#This Row],[palūkanos]]+Paskolos_grąžinimas[[#This Row],[pagrindinis]]+Paskolos_grąžinimas[[#This Row],[nuosavybės
mokestis]])</f>
        <v>1446.7750150273937</v>
      </c>
      <c r="I154" s="32">
        <f ca="1">IF(Paskolos_grąžinimas[[#This Row],[įmokos 
data]]="",0,Paskolos_grąžinimas[[#This Row],[pradinis
balansas]]-Paskolos_grąžinimas[[#This Row],[pagrindinis]])</f>
        <v>149615.89818600848</v>
      </c>
      <c r="J154" s="14">
        <f ca="1">IF(Paskolos_grąžinimas[[#This Row],[galutinis
balansas]]&gt;0,PaskutinėEilutė-ROW(),0)</f>
        <v>209</v>
      </c>
    </row>
    <row r="155" spans="2:10" ht="15" customHeight="1" x14ac:dyDescent="0.25">
      <c r="B155" s="12">
        <f>ROWS($B$4:B155)</f>
        <v>152</v>
      </c>
      <c r="C155" s="13">
        <f ca="1">IF(ĮvestosVertės,IF(Paskolos_grąžinimas[[#This Row],['#]]&lt;=PaskolosTrukmė,IF(ROW()-ROW(Paskolos_grąžinimas[[#Headers],['#]])=1,PaskolosPradžia,IF(I154&gt;0,EDATE(C154,1),"")),""),"")</f>
        <v>47839</v>
      </c>
      <c r="D155" s="32">
        <f ca="1">IF(ROW()-ROW(Paskolos_grąžinimas[[#Headers],[pradinis
balansas]])=1,PaskolosSuma,IF(Paskolos_grąžinimas[[#This Row],[įmokos 
data]]="",0,INDEX(Paskolos_grąžinimas[], ROW()-4,8)))</f>
        <v>149615.89818600848</v>
      </c>
      <c r="E155" s="32">
        <f ca="1">IF(ĮvestosVertės,IF(ROW()-ROW(Paskolos_grąžinimas[[#Headers],[palūkanos]])=1,-IPMT(PalūkanųNorma/12,1,PaskolosTrukmė-ROWS($C$4:C155)+1,Paskolos_grąžinimas[[#This Row],[pradinis
balansas]]),IFERROR(-IPMT(PalūkanųNorma/12,1,Paskolos_grąžinimas[[#This Row],['#
liko]],D156),0)),0)</f>
        <v>621.52356048233014</v>
      </c>
      <c r="F155" s="32">
        <f ca="1">IFERROR(IF(AND(ĮvestosVertės,Paskolos_grąžinimas[[#This Row],[įmokos 
data]]&lt;&gt;""),-PPMT(PalūkanųNorma/12,1,PaskolosTrukmė-ROWS($C$4:C155)+1,Paskolos_grąžinimas[[#This Row],[pradinis
balansas]]),""),0)</f>
        <v>450.24367024924322</v>
      </c>
      <c r="G155" s="32">
        <f ca="1">IF(Paskolos_grąžinimas[[#This Row],[įmokos 
data]]="",0,NuosavybėsMokesčioSuma)</f>
        <v>375</v>
      </c>
      <c r="H155" s="32">
        <f ca="1">IF(Paskolos_grąžinimas[[#This Row],[įmokos 
data]]="",0,Paskolos_grąžinimas[[#This Row],[palūkanos]]+Paskolos_grąžinimas[[#This Row],[pagrindinis]]+Paskolos_grąžinimas[[#This Row],[nuosavybės
mokestis]])</f>
        <v>1446.7672307315734</v>
      </c>
      <c r="I155" s="32">
        <f ca="1">IF(Paskolos_grąžinimas[[#This Row],[įmokos 
data]]="",0,Paskolos_grąžinimas[[#This Row],[pradinis
balansas]]-Paskolos_grąžinimas[[#This Row],[pagrindinis]])</f>
        <v>149165.65451575923</v>
      </c>
      <c r="J155" s="14">
        <f ca="1">IF(Paskolos_grąžinimas[[#This Row],[galutinis
balansas]]&gt;0,PaskutinėEilutė-ROW(),0)</f>
        <v>208</v>
      </c>
    </row>
    <row r="156" spans="2:10" ht="15" customHeight="1" x14ac:dyDescent="0.25">
      <c r="B156" s="12">
        <f>ROWS($B$4:B156)</f>
        <v>153</v>
      </c>
      <c r="C156" s="13">
        <f ca="1">IF(ĮvestosVertės,IF(Paskolos_grąžinimas[[#This Row],['#]]&lt;=PaskolosTrukmė,IF(ROW()-ROW(Paskolos_grąžinimas[[#Headers],['#]])=1,PaskolosPradžia,IF(I155&gt;0,EDATE(C155,1),"")),""),"")</f>
        <v>47870</v>
      </c>
      <c r="D156" s="32">
        <f ca="1">IF(ROW()-ROW(Paskolos_grąžinimas[[#Headers],[pradinis
balansas]])=1,PaskolosSuma,IF(Paskolos_grąžinimas[[#This Row],[įmokos 
data]]="",0,INDEX(Paskolos_grąžinimas[], ROW()-4,8)))</f>
        <v>149165.65451575923</v>
      </c>
      <c r="E156" s="32">
        <f ca="1">IF(ĮvestosVertės,IF(ROW()-ROW(Paskolos_grąžinimas[[#Headers],[palūkanos]])=1,-IPMT(PalūkanųNorma/12,1,PaskolosTrukmė-ROWS($C$4:C156)+1,Paskolos_grąžinimas[[#This Row],[pradinis
balansas]]),IFERROR(-IPMT(PalūkanųNorma/12,1,Paskolos_grąžinimas[[#This Row],['#
liko]],D157),0)),0)</f>
        <v>619.63972845923865</v>
      </c>
      <c r="F156" s="32">
        <f ca="1">IFERROR(IF(AND(ĮvestosVertės,Paskolos_grąžinimas[[#This Row],[įmokos 
data]]&lt;&gt;""),-PPMT(PalūkanųNorma/12,1,PaskolosTrukmė-ROWS($C$4:C156)+1,Paskolos_grąžinimas[[#This Row],[pradinis
balansas]]),""),0)</f>
        <v>452.11968554194829</v>
      </c>
      <c r="G156" s="32">
        <f ca="1">IF(Paskolos_grąžinimas[[#This Row],[įmokos 
data]]="",0,NuosavybėsMokesčioSuma)</f>
        <v>375</v>
      </c>
      <c r="H156" s="32">
        <f ca="1">IF(Paskolos_grąžinimas[[#This Row],[įmokos 
data]]="",0,Paskolos_grąžinimas[[#This Row],[palūkanos]]+Paskolos_grąžinimas[[#This Row],[pagrindinis]]+Paskolos_grąžinimas[[#This Row],[nuosavybės
mokestis]])</f>
        <v>1446.759414001187</v>
      </c>
      <c r="I156" s="32">
        <f ca="1">IF(Paskolos_grąžinimas[[#This Row],[įmokos 
data]]="",0,Paskolos_grąžinimas[[#This Row],[pradinis
balansas]]-Paskolos_grąžinimas[[#This Row],[pagrindinis]])</f>
        <v>148713.53483021728</v>
      </c>
      <c r="J156" s="14">
        <f ca="1">IF(Paskolos_grąžinimas[[#This Row],[galutinis
balansas]]&gt;0,PaskutinėEilutė-ROW(),0)</f>
        <v>207</v>
      </c>
    </row>
    <row r="157" spans="2:10" ht="15" customHeight="1" x14ac:dyDescent="0.25">
      <c r="B157" s="12">
        <f>ROWS($B$4:B157)</f>
        <v>154</v>
      </c>
      <c r="C157" s="13">
        <f ca="1">IF(ĮvestosVertės,IF(Paskolos_grąžinimas[[#This Row],['#]]&lt;=PaskolosTrukmė,IF(ROW()-ROW(Paskolos_grąžinimas[[#Headers],['#]])=1,PaskolosPradžia,IF(I156&gt;0,EDATE(C156,1),"")),""),"")</f>
        <v>47901</v>
      </c>
      <c r="D157" s="32">
        <f ca="1">IF(ROW()-ROW(Paskolos_grąžinimas[[#Headers],[pradinis
balansas]])=1,PaskolosSuma,IF(Paskolos_grąžinimas[[#This Row],[įmokos 
data]]="",0,INDEX(Paskolos_grąžinimas[], ROW()-4,8)))</f>
        <v>148713.53483021728</v>
      </c>
      <c r="E157" s="32">
        <f ca="1">IF(ĮvestosVertės,IF(ROW()-ROW(Paskolos_grąžinimas[[#Headers],[palūkanos]])=1,-IPMT(PalūkanųNorma/12,1,PaskolosTrukmė-ROWS($C$4:C157)+1,Paskolos_grąžinimas[[#This Row],[pradinis
balansas]]),IFERROR(-IPMT(PalūkanųNorma/12,1,Paskolos_grąžinimas[[#This Row],['#
liko]],D158),0)),0)</f>
        <v>617.74804713605101</v>
      </c>
      <c r="F157" s="32">
        <f ca="1">IFERROR(IF(AND(ĮvestosVertės,Paskolos_grąžinimas[[#This Row],[įmokos 
data]]&lt;&gt;""),-PPMT(PalūkanųNorma/12,1,PaskolosTrukmė-ROWS($C$4:C157)+1,Paskolos_grąžinimas[[#This Row],[pradinis
balansas]]),""),0)</f>
        <v>454.00351756503983</v>
      </c>
      <c r="G157" s="32">
        <f ca="1">IF(Paskolos_grąžinimas[[#This Row],[įmokos 
data]]="",0,NuosavybėsMokesčioSuma)</f>
        <v>375</v>
      </c>
      <c r="H157" s="32">
        <f ca="1">IF(Paskolos_grąžinimas[[#This Row],[įmokos 
data]]="",0,Paskolos_grąžinimas[[#This Row],[palūkanos]]+Paskolos_grąžinimas[[#This Row],[pagrindinis]]+Paskolos_grąžinimas[[#This Row],[nuosavybės
mokestis]])</f>
        <v>1446.751564701091</v>
      </c>
      <c r="I157" s="32">
        <f ca="1">IF(Paskolos_grąžinimas[[#This Row],[įmokos 
data]]="",0,Paskolos_grąžinimas[[#This Row],[pradinis
balansas]]-Paskolos_grąžinimas[[#This Row],[pagrindinis]])</f>
        <v>148259.53131265225</v>
      </c>
      <c r="J157" s="14">
        <f ca="1">IF(Paskolos_grąžinimas[[#This Row],[galutinis
balansas]]&gt;0,PaskutinėEilutė-ROW(),0)</f>
        <v>206</v>
      </c>
    </row>
    <row r="158" spans="2:10" ht="15" customHeight="1" x14ac:dyDescent="0.25">
      <c r="B158" s="12">
        <f>ROWS($B$4:B158)</f>
        <v>155</v>
      </c>
      <c r="C158" s="13">
        <f ca="1">IF(ĮvestosVertės,IF(Paskolos_grąžinimas[[#This Row],['#]]&lt;=PaskolosTrukmė,IF(ROW()-ROW(Paskolos_grąžinimas[[#Headers],['#]])=1,PaskolosPradžia,IF(I157&gt;0,EDATE(C157,1),"")),""),"")</f>
        <v>47929</v>
      </c>
      <c r="D158" s="32">
        <f ca="1">IF(ROW()-ROW(Paskolos_grąžinimas[[#Headers],[pradinis
balansas]])=1,PaskolosSuma,IF(Paskolos_grąžinimas[[#This Row],[įmokos 
data]]="",0,INDEX(Paskolos_grąžinimas[], ROW()-4,8)))</f>
        <v>148259.53131265225</v>
      </c>
      <c r="E158" s="32">
        <f ca="1">IF(ĮvestosVertės,IF(ROW()-ROW(Paskolos_grąžinimas[[#Headers],[palūkanos]])=1,-IPMT(PalūkanųNorma/12,1,PaskolosTrukmė-ROWS($C$4:C158)+1,Paskolos_grąžinimas[[#This Row],[pradinis
balansas]]),IFERROR(-IPMT(PalūkanųNorma/12,1,Paskolos_grąžinimas[[#This Row],['#
liko]],D159),0)),0)</f>
        <v>615.84848380735002</v>
      </c>
      <c r="F158" s="32">
        <f ca="1">IFERROR(IF(AND(ĮvestosVertės,Paskolos_grąžinimas[[#This Row],[įmokos 
data]]&lt;&gt;""),-PPMT(PalūkanųNorma/12,1,PaskolosTrukmė-ROWS($C$4:C158)+1,Paskolos_grąžinimas[[#This Row],[pradinis
balansas]]),""),0)</f>
        <v>455.89519888822753</v>
      </c>
      <c r="G158" s="32">
        <f ca="1">IF(Paskolos_grąžinimas[[#This Row],[įmokos 
data]]="",0,NuosavybėsMokesčioSuma)</f>
        <v>375</v>
      </c>
      <c r="H158" s="32">
        <f ca="1">IF(Paskolos_grąžinimas[[#This Row],[įmokos 
data]]="",0,Paskolos_grąžinimas[[#This Row],[palūkanos]]+Paskolos_grąžinimas[[#This Row],[pagrindinis]]+Paskolos_grąžinimas[[#This Row],[nuosavybės
mokestis]])</f>
        <v>1446.7436826955775</v>
      </c>
      <c r="I158" s="32">
        <f ca="1">IF(Paskolos_grąžinimas[[#This Row],[įmokos 
data]]="",0,Paskolos_grąžinimas[[#This Row],[pradinis
balansas]]-Paskolos_grąžinimas[[#This Row],[pagrindinis]])</f>
        <v>147803.63611376402</v>
      </c>
      <c r="J158" s="14">
        <f ca="1">IF(Paskolos_grąžinimas[[#This Row],[galutinis
balansas]]&gt;0,PaskutinėEilutė-ROW(),0)</f>
        <v>205</v>
      </c>
    </row>
    <row r="159" spans="2:10" ht="15" customHeight="1" x14ac:dyDescent="0.25">
      <c r="B159" s="12">
        <f>ROWS($B$4:B159)</f>
        <v>156</v>
      </c>
      <c r="C159" s="13">
        <f ca="1">IF(ĮvestosVertės,IF(Paskolos_grąžinimas[[#This Row],['#]]&lt;=PaskolosTrukmė,IF(ROW()-ROW(Paskolos_grąžinimas[[#Headers],['#]])=1,PaskolosPradžia,IF(I158&gt;0,EDATE(C158,1),"")),""),"")</f>
        <v>47960</v>
      </c>
      <c r="D159" s="32">
        <f ca="1">IF(ROW()-ROW(Paskolos_grąžinimas[[#Headers],[pradinis
balansas]])=1,PaskolosSuma,IF(Paskolos_grąžinimas[[#This Row],[įmokos 
data]]="",0,INDEX(Paskolos_grąžinimas[], ROW()-4,8)))</f>
        <v>147803.63611376402</v>
      </c>
      <c r="E159" s="32">
        <f ca="1">IF(ĮvestosVertės,IF(ROW()-ROW(Paskolos_grąžinimas[[#Headers],[palūkanos]])=1,-IPMT(PalūkanųNorma/12,1,PaskolosTrukmė-ROWS($C$4:C159)+1,Paskolos_grąžinimas[[#This Row],[pradinis
balansas]]),IFERROR(-IPMT(PalūkanųNorma/12,1,Paskolos_grąžinimas[[#This Row],['#
liko]],D160),0)),0)</f>
        <v>613.94100563144627</v>
      </c>
      <c r="F159" s="32">
        <f ca="1">IFERROR(IF(AND(ĮvestosVertės,Paskolos_grąžinimas[[#This Row],[įmokos 
data]]&lt;&gt;""),-PPMT(PalūkanųNorma/12,1,PaskolosTrukmė-ROWS($C$4:C159)+1,Paskolos_grąžinimas[[#This Row],[pradinis
balansas]]),""),0)</f>
        <v>457.79476221692846</v>
      </c>
      <c r="G159" s="32">
        <f ca="1">IF(Paskolos_grąžinimas[[#This Row],[įmokos 
data]]="",0,NuosavybėsMokesčioSuma)</f>
        <v>375</v>
      </c>
      <c r="H159" s="32">
        <f ca="1">IF(Paskolos_grąžinimas[[#This Row],[įmokos 
data]]="",0,Paskolos_grąžinimas[[#This Row],[palūkanos]]+Paskolos_grąžinimas[[#This Row],[pagrindinis]]+Paskolos_grąžinimas[[#This Row],[nuosavybės
mokestis]])</f>
        <v>1446.7357678483747</v>
      </c>
      <c r="I159" s="32">
        <f ca="1">IF(Paskolos_grąžinimas[[#This Row],[įmokos 
data]]="",0,Paskolos_grąžinimas[[#This Row],[pradinis
balansas]]-Paskolos_grąžinimas[[#This Row],[pagrindinis]])</f>
        <v>147345.8413515471</v>
      </c>
      <c r="J159" s="14">
        <f ca="1">IF(Paskolos_grąžinimas[[#This Row],[galutinis
balansas]]&gt;0,PaskutinėEilutė-ROW(),0)</f>
        <v>204</v>
      </c>
    </row>
    <row r="160" spans="2:10" ht="15" customHeight="1" x14ac:dyDescent="0.25">
      <c r="B160" s="12">
        <f>ROWS($B$4:B160)</f>
        <v>157</v>
      </c>
      <c r="C160" s="13">
        <f ca="1">IF(ĮvestosVertės,IF(Paskolos_grąžinimas[[#This Row],['#]]&lt;=PaskolosTrukmė,IF(ROW()-ROW(Paskolos_grąžinimas[[#Headers],['#]])=1,PaskolosPradžia,IF(I159&gt;0,EDATE(C159,1),"")),""),"")</f>
        <v>47990</v>
      </c>
      <c r="D160" s="32">
        <f ca="1">IF(ROW()-ROW(Paskolos_grąžinimas[[#Headers],[pradinis
balansas]])=1,PaskolosSuma,IF(Paskolos_grąžinimas[[#This Row],[įmokos 
data]]="",0,INDEX(Paskolos_grąžinimas[], ROW()-4,8)))</f>
        <v>147345.8413515471</v>
      </c>
      <c r="E160" s="32">
        <f ca="1">IF(ĮvestosVertės,IF(ROW()-ROW(Paskolos_grąžinimas[[#Headers],[palūkanos]])=1,-IPMT(PalūkanųNorma/12,1,PaskolosTrukmė-ROWS($C$4:C160)+1,Paskolos_grąžinimas[[#This Row],[pradinis
balansas]]),IFERROR(-IPMT(PalūkanųNorma/12,1,Paskolos_grąžinimas[[#This Row],['#
liko]],D161),0)),0)</f>
        <v>612.0255796298095</v>
      </c>
      <c r="F160" s="32">
        <f ca="1">IFERROR(IF(AND(ĮvestosVertės,Paskolos_grąžinimas[[#This Row],[įmokos 
data]]&lt;&gt;""),-PPMT(PalūkanųNorma/12,1,PaskolosTrukmė-ROWS($C$4:C160)+1,Paskolos_grąžinimas[[#This Row],[pradinis
balansas]]),""),0)</f>
        <v>459.70224039283238</v>
      </c>
      <c r="G160" s="32">
        <f ca="1">IF(Paskolos_grąžinimas[[#This Row],[įmokos 
data]]="",0,NuosavybėsMokesčioSuma)</f>
        <v>375</v>
      </c>
      <c r="H160" s="32">
        <f ca="1">IF(Paskolos_grąžinimas[[#This Row],[įmokos 
data]]="",0,Paskolos_grąžinimas[[#This Row],[palūkanos]]+Paskolos_grąžinimas[[#This Row],[pagrindinis]]+Paskolos_grąžinimas[[#This Row],[nuosavybės
mokestis]])</f>
        <v>1446.7278200226419</v>
      </c>
      <c r="I160" s="32">
        <f ca="1">IF(Paskolos_grąžinimas[[#This Row],[įmokos 
data]]="",0,Paskolos_grąžinimas[[#This Row],[pradinis
balansas]]-Paskolos_grąžinimas[[#This Row],[pagrindinis]])</f>
        <v>146886.13911115428</v>
      </c>
      <c r="J160" s="14">
        <f ca="1">IF(Paskolos_grąžinimas[[#This Row],[galutinis
balansas]]&gt;0,PaskutinėEilutė-ROW(),0)</f>
        <v>203</v>
      </c>
    </row>
    <row r="161" spans="2:10" ht="15" customHeight="1" x14ac:dyDescent="0.25">
      <c r="B161" s="12">
        <f>ROWS($B$4:B161)</f>
        <v>158</v>
      </c>
      <c r="C161" s="13">
        <f ca="1">IF(ĮvestosVertės,IF(Paskolos_grąžinimas[[#This Row],['#]]&lt;=PaskolosTrukmė,IF(ROW()-ROW(Paskolos_grąžinimas[[#Headers],['#]])=1,PaskolosPradžia,IF(I160&gt;0,EDATE(C160,1),"")),""),"")</f>
        <v>48021</v>
      </c>
      <c r="D161" s="32">
        <f ca="1">IF(ROW()-ROW(Paskolos_grąžinimas[[#Headers],[pradinis
balansas]])=1,PaskolosSuma,IF(Paskolos_grąžinimas[[#This Row],[įmokos 
data]]="",0,INDEX(Paskolos_grąžinimas[], ROW()-4,8)))</f>
        <v>146886.13911115428</v>
      </c>
      <c r="E161" s="32">
        <f ca="1">IF(ĮvestosVertės,IF(ROW()-ROW(Paskolos_grąžinimas[[#Headers],[palūkanos]])=1,-IPMT(PalūkanųNorma/12,1,PaskolosTrukmė-ROWS($C$4:C161)+1,Paskolos_grąžinimas[[#This Row],[pradinis
balansas]]),IFERROR(-IPMT(PalūkanųNorma/12,1,Paskolos_grąžinimas[[#This Row],['#
liko]],D162),0)),0)</f>
        <v>610.1021726864991</v>
      </c>
      <c r="F161" s="32">
        <f ca="1">IFERROR(IF(AND(ĮvestosVertės,Paskolos_grąžinimas[[#This Row],[įmokos 
data]]&lt;&gt;""),-PPMT(PalūkanųNorma/12,1,PaskolosTrukmė-ROWS($C$4:C161)+1,Paskolos_grąžinimas[[#This Row],[pradinis
balansas]]),""),0)</f>
        <v>461.6176663944691</v>
      </c>
      <c r="G161" s="32">
        <f ca="1">IF(Paskolos_grąžinimas[[#This Row],[įmokos 
data]]="",0,NuosavybėsMokesčioSuma)</f>
        <v>375</v>
      </c>
      <c r="H161" s="32">
        <f ca="1">IF(Paskolos_grąžinimas[[#This Row],[įmokos 
data]]="",0,Paskolos_grąžinimas[[#This Row],[palūkanos]]+Paskolos_grąžinimas[[#This Row],[pagrindinis]]+Paskolos_grąžinimas[[#This Row],[nuosavybės
mokestis]])</f>
        <v>1446.7198390809681</v>
      </c>
      <c r="I161" s="32">
        <f ca="1">IF(Paskolos_grąžinimas[[#This Row],[įmokos 
data]]="",0,Paskolos_grąžinimas[[#This Row],[pradinis
balansas]]-Paskolos_grąžinimas[[#This Row],[pagrindinis]])</f>
        <v>146424.5214447598</v>
      </c>
      <c r="J161" s="14">
        <f ca="1">IF(Paskolos_grąžinimas[[#This Row],[galutinis
balansas]]&gt;0,PaskutinėEilutė-ROW(),0)</f>
        <v>202</v>
      </c>
    </row>
    <row r="162" spans="2:10" ht="15" customHeight="1" x14ac:dyDescent="0.25">
      <c r="B162" s="12">
        <f>ROWS($B$4:B162)</f>
        <v>159</v>
      </c>
      <c r="C162" s="13">
        <f ca="1">IF(ĮvestosVertės,IF(Paskolos_grąžinimas[[#This Row],['#]]&lt;=PaskolosTrukmė,IF(ROW()-ROW(Paskolos_grąžinimas[[#Headers],['#]])=1,PaskolosPradžia,IF(I161&gt;0,EDATE(C161,1),"")),""),"")</f>
        <v>48051</v>
      </c>
      <c r="D162" s="32">
        <f ca="1">IF(ROW()-ROW(Paskolos_grąžinimas[[#Headers],[pradinis
balansas]])=1,PaskolosSuma,IF(Paskolos_grąžinimas[[#This Row],[įmokos 
data]]="",0,INDEX(Paskolos_grąžinimas[], ROW()-4,8)))</f>
        <v>146424.5214447598</v>
      </c>
      <c r="E162" s="32">
        <f ca="1">IF(ĮvestosVertės,IF(ROW()-ROW(Paskolos_grąžinimas[[#Headers],[palūkanos]])=1,-IPMT(PalūkanųNorma/12,1,PaskolosTrukmė-ROWS($C$4:C162)+1,Paskolos_grąžinimas[[#This Row],[pradinis
balansas]]),IFERROR(-IPMT(PalūkanųNorma/12,1,Paskolos_grąžinimas[[#This Row],['#
liko]],D163),0)),0)</f>
        <v>608.17075154759175</v>
      </c>
      <c r="F162" s="32">
        <f ca="1">IFERROR(IF(AND(ĮvestosVertės,Paskolos_grąžinimas[[#This Row],[įmokos 
data]]&lt;&gt;""),-PPMT(PalūkanųNorma/12,1,PaskolosTrukmė-ROWS($C$4:C162)+1,Paskolos_grąžinimas[[#This Row],[pradinis
balansas]]),""),0)</f>
        <v>463.54107333777944</v>
      </c>
      <c r="G162" s="32">
        <f ca="1">IF(Paskolos_grąžinimas[[#This Row],[įmokos 
data]]="",0,NuosavybėsMokesčioSuma)</f>
        <v>375</v>
      </c>
      <c r="H162" s="32">
        <f ca="1">IF(Paskolos_grąžinimas[[#This Row],[įmokos 
data]]="",0,Paskolos_grąžinimas[[#This Row],[palūkanos]]+Paskolos_grąžinimas[[#This Row],[pagrindinis]]+Paskolos_grąžinimas[[#This Row],[nuosavybės
mokestis]])</f>
        <v>1446.7118248853712</v>
      </c>
      <c r="I162" s="32">
        <f ca="1">IF(Paskolos_grąžinimas[[#This Row],[įmokos 
data]]="",0,Paskolos_grąžinimas[[#This Row],[pradinis
balansas]]-Paskolos_grąžinimas[[#This Row],[pagrindinis]])</f>
        <v>145960.98037142202</v>
      </c>
      <c r="J162" s="14">
        <f ca="1">IF(Paskolos_grąžinimas[[#This Row],[galutinis
balansas]]&gt;0,PaskutinėEilutė-ROW(),0)</f>
        <v>201</v>
      </c>
    </row>
    <row r="163" spans="2:10" ht="15" customHeight="1" x14ac:dyDescent="0.25">
      <c r="B163" s="12">
        <f>ROWS($B$4:B163)</f>
        <v>160</v>
      </c>
      <c r="C163" s="13">
        <f ca="1">IF(ĮvestosVertės,IF(Paskolos_grąžinimas[[#This Row],['#]]&lt;=PaskolosTrukmė,IF(ROW()-ROW(Paskolos_grąžinimas[[#Headers],['#]])=1,PaskolosPradžia,IF(I162&gt;0,EDATE(C162,1),"")),""),"")</f>
        <v>48082</v>
      </c>
      <c r="D163" s="32">
        <f ca="1">IF(ROW()-ROW(Paskolos_grąžinimas[[#Headers],[pradinis
balansas]])=1,PaskolosSuma,IF(Paskolos_grąžinimas[[#This Row],[įmokos 
data]]="",0,INDEX(Paskolos_grąžinimas[], ROW()-4,8)))</f>
        <v>145960.98037142202</v>
      </c>
      <c r="E163" s="32">
        <f ca="1">IF(ĮvestosVertės,IF(ROW()-ROW(Paskolos_grąžinimas[[#Headers],[palūkanos]])=1,-IPMT(PalūkanųNorma/12,1,PaskolosTrukmė-ROWS($C$4:C163)+1,Paskolos_grąžinimas[[#This Row],[pradinis
balansas]]),IFERROR(-IPMT(PalūkanųNorma/12,1,Paskolos_grąžinimas[[#This Row],['#
liko]],D164),0)),0)</f>
        <v>606.23128282060554</v>
      </c>
      <c r="F163" s="32">
        <f ca="1">IFERROR(IF(AND(ĮvestosVertės,Paskolos_grąžinimas[[#This Row],[įmokos 
data]]&lt;&gt;""),-PPMT(PalūkanųNorma/12,1,PaskolosTrukmė-ROWS($C$4:C163)+1,Paskolos_grąžinimas[[#This Row],[pradinis
balansas]]),""),0)</f>
        <v>465.47249447668685</v>
      </c>
      <c r="G163" s="32">
        <f ca="1">IF(Paskolos_grąžinimas[[#This Row],[įmokos 
data]]="",0,NuosavybėsMokesčioSuma)</f>
        <v>375</v>
      </c>
      <c r="H163" s="32">
        <f ca="1">IF(Paskolos_grąžinimas[[#This Row],[įmokos 
data]]="",0,Paskolos_grąžinimas[[#This Row],[palūkanos]]+Paskolos_grąžinimas[[#This Row],[pagrindinis]]+Paskolos_grąžinimas[[#This Row],[nuosavybės
mokestis]])</f>
        <v>1446.7037772972924</v>
      </c>
      <c r="I163" s="32">
        <f ca="1">IF(Paskolos_grąžinimas[[#This Row],[įmokos 
data]]="",0,Paskolos_grąžinimas[[#This Row],[pradinis
balansas]]-Paskolos_grąžinimas[[#This Row],[pagrindinis]])</f>
        <v>145495.50787694534</v>
      </c>
      <c r="J163" s="14">
        <f ca="1">IF(Paskolos_grąžinimas[[#This Row],[galutinis
balansas]]&gt;0,PaskutinėEilutė-ROW(),0)</f>
        <v>200</v>
      </c>
    </row>
    <row r="164" spans="2:10" ht="15" customHeight="1" x14ac:dyDescent="0.25">
      <c r="B164" s="12">
        <f>ROWS($B$4:B164)</f>
        <v>161</v>
      </c>
      <c r="C164" s="13">
        <f ca="1">IF(ĮvestosVertės,IF(Paskolos_grąžinimas[[#This Row],['#]]&lt;=PaskolosTrukmė,IF(ROW()-ROW(Paskolos_grąžinimas[[#Headers],['#]])=1,PaskolosPradžia,IF(I163&gt;0,EDATE(C163,1),"")),""),"")</f>
        <v>48113</v>
      </c>
      <c r="D164" s="32">
        <f ca="1">IF(ROW()-ROW(Paskolos_grąžinimas[[#Headers],[pradinis
balansas]])=1,PaskolosSuma,IF(Paskolos_grąžinimas[[#This Row],[įmokos 
data]]="",0,INDEX(Paskolos_grąžinimas[], ROW()-4,8)))</f>
        <v>145495.50787694534</v>
      </c>
      <c r="E164" s="32">
        <f ca="1">IF(ĮvestosVertės,IF(ROW()-ROW(Paskolos_grąžinimas[[#Headers],[palūkanos]])=1,-IPMT(PalūkanųNorma/12,1,PaskolosTrukmė-ROWS($C$4:C164)+1,Paskolos_grąžinimas[[#This Row],[pradinis
balansas]]),IFERROR(-IPMT(PalūkanųNorma/12,1,Paskolos_grąžinimas[[#This Row],['#
liko]],D165),0)),0)</f>
        <v>604.28373297392363</v>
      </c>
      <c r="F164" s="32">
        <f ca="1">IFERROR(IF(AND(ĮvestosVertės,Paskolos_grąžinimas[[#This Row],[įmokos 
data]]&lt;&gt;""),-PPMT(PalūkanųNorma/12,1,PaskolosTrukmė-ROWS($C$4:C164)+1,Paskolos_grąžinimas[[#This Row],[pradinis
balansas]]),""),0)</f>
        <v>467.41196320367294</v>
      </c>
      <c r="G164" s="32">
        <f ca="1">IF(Paskolos_grąžinimas[[#This Row],[įmokos 
data]]="",0,NuosavybėsMokesčioSuma)</f>
        <v>375</v>
      </c>
      <c r="H164" s="32">
        <f ca="1">IF(Paskolos_grąžinimas[[#This Row],[įmokos 
data]]="",0,Paskolos_grąžinimas[[#This Row],[palūkanos]]+Paskolos_grąžinimas[[#This Row],[pagrindinis]]+Paskolos_grąžinimas[[#This Row],[nuosavybės
mokestis]])</f>
        <v>1446.6956961775966</v>
      </c>
      <c r="I164" s="32">
        <f ca="1">IF(Paskolos_grąžinimas[[#This Row],[įmokos 
data]]="",0,Paskolos_grąžinimas[[#This Row],[pradinis
balansas]]-Paskolos_grąžinimas[[#This Row],[pagrindinis]])</f>
        <v>145028.09591374168</v>
      </c>
      <c r="J164" s="14">
        <f ca="1">IF(Paskolos_grąžinimas[[#This Row],[galutinis
balansas]]&gt;0,PaskutinėEilutė-ROW(),0)</f>
        <v>199</v>
      </c>
    </row>
    <row r="165" spans="2:10" ht="15" customHeight="1" x14ac:dyDescent="0.25">
      <c r="B165" s="12">
        <f>ROWS($B$4:B165)</f>
        <v>162</v>
      </c>
      <c r="C165" s="13">
        <f ca="1">IF(ĮvestosVertės,IF(Paskolos_grąžinimas[[#This Row],['#]]&lt;=PaskolosTrukmė,IF(ROW()-ROW(Paskolos_grąžinimas[[#Headers],['#]])=1,PaskolosPradžia,IF(I164&gt;0,EDATE(C164,1),"")),""),"")</f>
        <v>48143</v>
      </c>
      <c r="D165" s="32">
        <f ca="1">IF(ROW()-ROW(Paskolos_grąžinimas[[#Headers],[pradinis
balansas]])=1,PaskolosSuma,IF(Paskolos_grąžinimas[[#This Row],[įmokos 
data]]="",0,INDEX(Paskolos_grąžinimas[], ROW()-4,8)))</f>
        <v>145028.09591374168</v>
      </c>
      <c r="E165" s="32">
        <f ca="1">IF(ĮvestosVertės,IF(ROW()-ROW(Paskolos_grąžinimas[[#Headers],[palūkanos]])=1,-IPMT(PalūkanųNorma/12,1,PaskolosTrukmė-ROWS($C$4:C165)+1,Paskolos_grąžinimas[[#This Row],[pradinis
balansas]]),IFERROR(-IPMT(PalūkanųNorma/12,1,Paskolos_grąžinimas[[#This Row],['#
liko]],D166),0)),0)</f>
        <v>602.32806833621385</v>
      </c>
      <c r="F165" s="32">
        <f ca="1">IFERROR(IF(AND(ĮvestosVertės,Paskolos_grąžinimas[[#This Row],[įmokos 
data]]&lt;&gt;""),-PPMT(PalūkanųNorma/12,1,PaskolosTrukmė-ROWS($C$4:C165)+1,Paskolos_grąžinimas[[#This Row],[pradinis
balansas]]),""),0)</f>
        <v>469.35951305035496</v>
      </c>
      <c r="G165" s="32">
        <f ca="1">IF(Paskolos_grąžinimas[[#This Row],[įmokos 
data]]="",0,NuosavybėsMokesčioSuma)</f>
        <v>375</v>
      </c>
      <c r="H165" s="32">
        <f ca="1">IF(Paskolos_grąžinimas[[#This Row],[įmokos 
data]]="",0,Paskolos_grąžinimas[[#This Row],[palūkanos]]+Paskolos_grąžinimas[[#This Row],[pagrindinis]]+Paskolos_grąžinimas[[#This Row],[nuosavybės
mokestis]])</f>
        <v>1446.6875813865688</v>
      </c>
      <c r="I165" s="32">
        <f ca="1">IF(Paskolos_grąžinimas[[#This Row],[įmokos 
data]]="",0,Paskolos_grąžinimas[[#This Row],[pradinis
balansas]]-Paskolos_grąžinimas[[#This Row],[pagrindinis]])</f>
        <v>144558.73640069133</v>
      </c>
      <c r="J165" s="14">
        <f ca="1">IF(Paskolos_grąžinimas[[#This Row],[galutinis
balansas]]&gt;0,PaskutinėEilutė-ROW(),0)</f>
        <v>198</v>
      </c>
    </row>
    <row r="166" spans="2:10" ht="15" customHeight="1" x14ac:dyDescent="0.25">
      <c r="B166" s="12">
        <f>ROWS($B$4:B166)</f>
        <v>163</v>
      </c>
      <c r="C166" s="13">
        <f ca="1">IF(ĮvestosVertės,IF(Paskolos_grąžinimas[[#This Row],['#]]&lt;=PaskolosTrukmė,IF(ROW()-ROW(Paskolos_grąžinimas[[#Headers],['#]])=1,PaskolosPradžia,IF(I165&gt;0,EDATE(C165,1),"")),""),"")</f>
        <v>48174</v>
      </c>
      <c r="D166" s="32">
        <f ca="1">IF(ROW()-ROW(Paskolos_grąžinimas[[#Headers],[pradinis
balansas]])=1,PaskolosSuma,IF(Paskolos_grąžinimas[[#This Row],[įmokos 
data]]="",0,INDEX(Paskolos_grąžinimas[], ROW()-4,8)))</f>
        <v>144558.73640069133</v>
      </c>
      <c r="E166" s="32">
        <f ca="1">IF(ĮvestosVertės,IF(ROW()-ROW(Paskolos_grąžinimas[[#Headers],[palūkanos]])=1,-IPMT(PalūkanųNorma/12,1,PaskolosTrukmė-ROWS($C$4:C166)+1,Paskolos_grąžinimas[[#This Row],[pradinis
balansas]]),IFERROR(-IPMT(PalūkanųNorma/12,1,Paskolos_grąžinimas[[#This Row],['#
liko]],D167),0)),0)</f>
        <v>600.36425509584694</v>
      </c>
      <c r="F166" s="32">
        <f ca="1">IFERROR(IF(AND(ĮvestosVertės,Paskolos_grąžinimas[[#This Row],[įmokos 
data]]&lt;&gt;""),-PPMT(PalūkanųNorma/12,1,PaskolosTrukmė-ROWS($C$4:C166)+1,Paskolos_grąžinimas[[#This Row],[pradinis
balansas]]),""),0)</f>
        <v>471.31517768806498</v>
      </c>
      <c r="G166" s="32">
        <f ca="1">IF(Paskolos_grąžinimas[[#This Row],[įmokos 
data]]="",0,NuosavybėsMokesčioSuma)</f>
        <v>375</v>
      </c>
      <c r="H166" s="32">
        <f ca="1">IF(Paskolos_grąžinimas[[#This Row],[įmokos 
data]]="",0,Paskolos_grąžinimas[[#This Row],[palūkanos]]+Paskolos_grąžinimas[[#This Row],[pagrindinis]]+Paskolos_grąžinimas[[#This Row],[nuosavybės
mokestis]])</f>
        <v>1446.679432783912</v>
      </c>
      <c r="I166" s="32">
        <f ca="1">IF(Paskolos_grąžinimas[[#This Row],[įmokos 
data]]="",0,Paskolos_grąžinimas[[#This Row],[pradinis
balansas]]-Paskolos_grąžinimas[[#This Row],[pagrindinis]])</f>
        <v>144087.42122300327</v>
      </c>
      <c r="J166" s="14">
        <f ca="1">IF(Paskolos_grąžinimas[[#This Row],[galutinis
balansas]]&gt;0,PaskutinėEilutė-ROW(),0)</f>
        <v>197</v>
      </c>
    </row>
    <row r="167" spans="2:10" ht="15" customHeight="1" x14ac:dyDescent="0.25">
      <c r="B167" s="12">
        <f>ROWS($B$4:B167)</f>
        <v>164</v>
      </c>
      <c r="C167" s="13">
        <f ca="1">IF(ĮvestosVertės,IF(Paskolos_grąžinimas[[#This Row],['#]]&lt;=PaskolosTrukmė,IF(ROW()-ROW(Paskolos_grąžinimas[[#Headers],['#]])=1,PaskolosPradžia,IF(I166&gt;0,EDATE(C166,1),"")),""),"")</f>
        <v>48204</v>
      </c>
      <c r="D167" s="32">
        <f ca="1">IF(ROW()-ROW(Paskolos_grąžinimas[[#Headers],[pradinis
balansas]])=1,PaskolosSuma,IF(Paskolos_grąžinimas[[#This Row],[įmokos 
data]]="",0,INDEX(Paskolos_grąžinimas[], ROW()-4,8)))</f>
        <v>144087.42122300327</v>
      </c>
      <c r="E167" s="32">
        <f ca="1">IF(ĮvestosVertės,IF(ROW()-ROW(Paskolos_grąžinimas[[#Headers],[palūkanos]])=1,-IPMT(PalūkanųNorma/12,1,PaskolosTrukmė-ROWS($C$4:C167)+1,Paskolos_grąžinimas[[#This Row],[pradinis
balansas]]),IFERROR(-IPMT(PalūkanųNorma/12,1,Paskolos_grąžinimas[[#This Row],['#
liko]],D168),0)),0)</f>
        <v>598.39225930031182</v>
      </c>
      <c r="F167" s="32">
        <f ca="1">IFERROR(IF(AND(ĮvestosVertės,Paskolos_grąžinimas[[#This Row],[įmokos 
data]]&lt;&gt;""),-PPMT(PalūkanųNorma/12,1,PaskolosTrukmė-ROWS($C$4:C167)+1,Paskolos_grąžinimas[[#This Row],[pradinis
balansas]]),""),0)</f>
        <v>473.27899092843188</v>
      </c>
      <c r="G167" s="32">
        <f ca="1">IF(Paskolos_grąžinimas[[#This Row],[įmokos 
data]]="",0,NuosavybėsMokesčioSuma)</f>
        <v>375</v>
      </c>
      <c r="H167" s="32">
        <f ca="1">IF(Paskolos_grąžinimas[[#This Row],[įmokos 
data]]="",0,Paskolos_grąžinimas[[#This Row],[palūkanos]]+Paskolos_grąžinimas[[#This Row],[pagrindinis]]+Paskolos_grąžinimas[[#This Row],[nuosavybės
mokestis]])</f>
        <v>1446.6712502287437</v>
      </c>
      <c r="I167" s="32">
        <f ca="1">IF(Paskolos_grąžinimas[[#This Row],[įmokos 
data]]="",0,Paskolos_grąžinimas[[#This Row],[pradinis
balansas]]-Paskolos_grąžinimas[[#This Row],[pagrindinis]])</f>
        <v>143614.14223207484</v>
      </c>
      <c r="J167" s="14">
        <f ca="1">IF(Paskolos_grąžinimas[[#This Row],[galutinis
balansas]]&gt;0,PaskutinėEilutė-ROW(),0)</f>
        <v>196</v>
      </c>
    </row>
    <row r="168" spans="2:10" ht="15" customHeight="1" x14ac:dyDescent="0.25">
      <c r="B168" s="12">
        <f>ROWS($B$4:B168)</f>
        <v>165</v>
      </c>
      <c r="C168" s="13">
        <f ca="1">IF(ĮvestosVertės,IF(Paskolos_grąžinimas[[#This Row],['#]]&lt;=PaskolosTrukmė,IF(ROW()-ROW(Paskolos_grąžinimas[[#Headers],['#]])=1,PaskolosPradžia,IF(I167&gt;0,EDATE(C167,1),"")),""),"")</f>
        <v>48235</v>
      </c>
      <c r="D168" s="32">
        <f ca="1">IF(ROW()-ROW(Paskolos_grąžinimas[[#Headers],[pradinis
balansas]])=1,PaskolosSuma,IF(Paskolos_grąžinimas[[#This Row],[įmokos 
data]]="",0,INDEX(Paskolos_grąžinimas[], ROW()-4,8)))</f>
        <v>143614.14223207484</v>
      </c>
      <c r="E168" s="32">
        <f ca="1">IF(ĮvestosVertės,IF(ROW()-ROW(Paskolos_grąžinimas[[#Headers],[palūkanos]])=1,-IPMT(PalūkanųNorma/12,1,PaskolosTrukmė-ROWS($C$4:C168)+1,Paskolos_grąžinimas[[#This Row],[pradinis
balansas]]),IFERROR(-IPMT(PalūkanųNorma/12,1,Paskolos_grąžinimas[[#This Row],['#
liko]],D169),0)),0)</f>
        <v>596.41204685562866</v>
      </c>
      <c r="F168" s="32">
        <f ca="1">IFERROR(IF(AND(ĮvestosVertės,Paskolos_grąžinimas[[#This Row],[įmokos 
data]]&lt;&gt;""),-PPMT(PalūkanųNorma/12,1,PaskolosTrukmė-ROWS($C$4:C168)+1,Paskolos_grąžinimas[[#This Row],[pradinis
balansas]]),""),0)</f>
        <v>475.250986723967</v>
      </c>
      <c r="G168" s="32">
        <f ca="1">IF(Paskolos_grąžinimas[[#This Row],[įmokos 
data]]="",0,NuosavybėsMokesčioSuma)</f>
        <v>375</v>
      </c>
      <c r="H168" s="32">
        <f ca="1">IF(Paskolos_grąžinimas[[#This Row],[įmokos 
data]]="",0,Paskolos_grąžinimas[[#This Row],[palūkanos]]+Paskolos_grąžinimas[[#This Row],[pagrindinis]]+Paskolos_grąžinimas[[#This Row],[nuosavybės
mokestis]])</f>
        <v>1446.6630335795958</v>
      </c>
      <c r="I168" s="32">
        <f ca="1">IF(Paskolos_grąžinimas[[#This Row],[įmokos 
data]]="",0,Paskolos_grąžinimas[[#This Row],[pradinis
balansas]]-Paskolos_grąžinimas[[#This Row],[pagrindinis]])</f>
        <v>143138.89124535088</v>
      </c>
      <c r="J168" s="14">
        <f ca="1">IF(Paskolos_grąžinimas[[#This Row],[galutinis
balansas]]&gt;0,PaskutinėEilutė-ROW(),0)</f>
        <v>195</v>
      </c>
    </row>
    <row r="169" spans="2:10" ht="15" customHeight="1" x14ac:dyDescent="0.25">
      <c r="B169" s="12">
        <f>ROWS($B$4:B169)</f>
        <v>166</v>
      </c>
      <c r="C169" s="13">
        <f ca="1">IF(ĮvestosVertės,IF(Paskolos_grąžinimas[[#This Row],['#]]&lt;=PaskolosTrukmė,IF(ROW()-ROW(Paskolos_grąžinimas[[#Headers],['#]])=1,PaskolosPradžia,IF(I168&gt;0,EDATE(C168,1),"")),""),"")</f>
        <v>48266</v>
      </c>
      <c r="D169" s="32">
        <f ca="1">IF(ROW()-ROW(Paskolos_grąžinimas[[#Headers],[pradinis
balansas]])=1,PaskolosSuma,IF(Paskolos_grąžinimas[[#This Row],[įmokos 
data]]="",0,INDEX(Paskolos_grąžinimas[], ROW()-4,8)))</f>
        <v>143138.89124535088</v>
      </c>
      <c r="E169" s="32">
        <f ca="1">IF(ĮvestosVertės,IF(ROW()-ROW(Paskolos_grąžinimas[[#Headers],[palūkanos]])=1,-IPMT(PalūkanųNorma/12,1,PaskolosTrukmė-ROWS($C$4:C169)+1,Paskolos_grąžinimas[[#This Row],[pradinis
balansas]]),IFERROR(-IPMT(PalūkanųNorma/12,1,Paskolos_grąžinimas[[#This Row],['#
liko]],D170),0)),0)</f>
        <v>594.42358352575923</v>
      </c>
      <c r="F169" s="32">
        <f ca="1">IFERROR(IF(AND(ĮvestosVertės,Paskolos_grąžinimas[[#This Row],[įmokos 
data]]&lt;&gt;""),-PPMT(PalūkanųNorma/12,1,PaskolosTrukmė-ROWS($C$4:C169)+1,Paskolos_grąžinimas[[#This Row],[pradinis
balansas]]),""),0)</f>
        <v>477.23119916865028</v>
      </c>
      <c r="G169" s="32">
        <f ca="1">IF(Paskolos_grąžinimas[[#This Row],[įmokos 
data]]="",0,NuosavybėsMokesčioSuma)</f>
        <v>375</v>
      </c>
      <c r="H169" s="32">
        <f ca="1">IF(Paskolos_grąžinimas[[#This Row],[įmokos 
data]]="",0,Paskolos_grąžinimas[[#This Row],[palūkanos]]+Paskolos_grąžinimas[[#This Row],[pagrindinis]]+Paskolos_grąžinimas[[#This Row],[nuosavybės
mokestis]])</f>
        <v>1446.6547826944095</v>
      </c>
      <c r="I169" s="32">
        <f ca="1">IF(Paskolos_grąžinimas[[#This Row],[įmokos 
data]]="",0,Paskolos_grąžinimas[[#This Row],[pradinis
balansas]]-Paskolos_grąžinimas[[#This Row],[pagrindinis]])</f>
        <v>142661.66004618222</v>
      </c>
      <c r="J169" s="14">
        <f ca="1">IF(Paskolos_grąžinimas[[#This Row],[galutinis
balansas]]&gt;0,PaskutinėEilutė-ROW(),0)</f>
        <v>194</v>
      </c>
    </row>
    <row r="170" spans="2:10" ht="15" customHeight="1" x14ac:dyDescent="0.25">
      <c r="B170" s="12">
        <f>ROWS($B$4:B170)</f>
        <v>167</v>
      </c>
      <c r="C170" s="13">
        <f ca="1">IF(ĮvestosVertės,IF(Paskolos_grąžinimas[[#This Row],['#]]&lt;=PaskolosTrukmė,IF(ROW()-ROW(Paskolos_grąžinimas[[#Headers],['#]])=1,PaskolosPradžia,IF(I169&gt;0,EDATE(C169,1),"")),""),"")</f>
        <v>48295</v>
      </c>
      <c r="D170" s="32">
        <f ca="1">IF(ROW()-ROW(Paskolos_grąžinimas[[#Headers],[pradinis
balansas]])=1,PaskolosSuma,IF(Paskolos_grąžinimas[[#This Row],[įmokos 
data]]="",0,INDEX(Paskolos_grąžinimas[], ROW()-4,8)))</f>
        <v>142661.66004618222</v>
      </c>
      <c r="E170" s="32">
        <f ca="1">IF(ĮvestosVertės,IF(ROW()-ROW(Paskolos_grąžinimas[[#Headers],[palūkanos]])=1,-IPMT(PalūkanųNorma/12,1,PaskolosTrukmė-ROWS($C$4:C170)+1,Paskolos_grąžinimas[[#This Row],[pradinis
balansas]]),IFERROR(-IPMT(PalūkanųNorma/12,1,Paskolos_grąžinimas[[#This Row],['#
liko]],D171),0)),0)</f>
        <v>592.42683493201548</v>
      </c>
      <c r="F170" s="32">
        <f ca="1">IFERROR(IF(AND(ĮvestosVertės,Paskolos_grąžinimas[[#This Row],[įmokos 
data]]&lt;&gt;""),-PPMT(PalūkanųNorma/12,1,PaskolosTrukmė-ROWS($C$4:C170)+1,Paskolos_grąžinimas[[#This Row],[pradinis
balansas]]),""),0)</f>
        <v>479.21966249851948</v>
      </c>
      <c r="G170" s="32">
        <f ca="1">IF(Paskolos_grąžinimas[[#This Row],[įmokos 
data]]="",0,NuosavybėsMokesčioSuma)</f>
        <v>375</v>
      </c>
      <c r="H170" s="32">
        <f ca="1">IF(Paskolos_grąžinimas[[#This Row],[įmokos 
data]]="",0,Paskolos_grąžinimas[[#This Row],[palūkanos]]+Paskolos_grąžinimas[[#This Row],[pagrindinis]]+Paskolos_grąžinimas[[#This Row],[nuosavybės
mokestis]])</f>
        <v>1446.646497430535</v>
      </c>
      <c r="I170" s="32">
        <f ca="1">IF(Paskolos_grąžinimas[[#This Row],[įmokos 
data]]="",0,Paskolos_grąžinimas[[#This Row],[pradinis
balansas]]-Paskolos_grąžinimas[[#This Row],[pagrindinis]])</f>
        <v>142182.44038368372</v>
      </c>
      <c r="J170" s="14">
        <f ca="1">IF(Paskolos_grąžinimas[[#This Row],[galutinis
balansas]]&gt;0,PaskutinėEilutė-ROW(),0)</f>
        <v>193</v>
      </c>
    </row>
    <row r="171" spans="2:10" ht="15" customHeight="1" x14ac:dyDescent="0.25">
      <c r="B171" s="12">
        <f>ROWS($B$4:B171)</f>
        <v>168</v>
      </c>
      <c r="C171" s="13">
        <f ca="1">IF(ĮvestosVertės,IF(Paskolos_grąžinimas[[#This Row],['#]]&lt;=PaskolosTrukmė,IF(ROW()-ROW(Paskolos_grąžinimas[[#Headers],['#]])=1,PaskolosPradžia,IF(I170&gt;0,EDATE(C170,1),"")),""),"")</f>
        <v>48326</v>
      </c>
      <c r="D171" s="32">
        <f ca="1">IF(ROW()-ROW(Paskolos_grąžinimas[[#Headers],[pradinis
balansas]])=1,PaskolosSuma,IF(Paskolos_grąžinimas[[#This Row],[įmokos 
data]]="",0,INDEX(Paskolos_grąžinimas[], ROW()-4,8)))</f>
        <v>142182.44038368372</v>
      </c>
      <c r="E171" s="32">
        <f ca="1">IF(ĮvestosVertės,IF(ROW()-ROW(Paskolos_grąžinimas[[#Headers],[palūkanos]])=1,-IPMT(PalūkanųNorma/12,1,PaskolosTrukmė-ROWS($C$4:C171)+1,Paskolos_grąžinimas[[#This Row],[pradinis
balansas]]),IFERROR(-IPMT(PalūkanųNorma/12,1,Paskolos_grąžinimas[[#This Row],['#
liko]],D172),0)),0)</f>
        <v>590.42176655246442</v>
      </c>
      <c r="F171" s="32">
        <f ca="1">IFERROR(IF(AND(ĮvestosVertės,Paskolos_grąžinimas[[#This Row],[įmokos 
data]]&lt;&gt;""),-PPMT(PalūkanųNorma/12,1,PaskolosTrukmė-ROWS($C$4:C171)+1,Paskolos_grąžinimas[[#This Row],[pradinis
balansas]]),""),0)</f>
        <v>481.21641109226334</v>
      </c>
      <c r="G171" s="32">
        <f ca="1">IF(Paskolos_grąžinimas[[#This Row],[įmokos 
data]]="",0,NuosavybėsMokesčioSuma)</f>
        <v>375</v>
      </c>
      <c r="H171" s="32">
        <f ca="1">IF(Paskolos_grąžinimas[[#This Row],[įmokos 
data]]="",0,Paskolos_grąžinimas[[#This Row],[palūkanos]]+Paskolos_grąžinimas[[#This Row],[pagrindinis]]+Paskolos_grąžinimas[[#This Row],[nuosavybės
mokestis]])</f>
        <v>1446.6381776447279</v>
      </c>
      <c r="I171" s="32">
        <f ca="1">IF(Paskolos_grąžinimas[[#This Row],[įmokos 
data]]="",0,Paskolos_grąžinimas[[#This Row],[pradinis
balansas]]-Paskolos_grąžinimas[[#This Row],[pagrindinis]])</f>
        <v>141701.22397259146</v>
      </c>
      <c r="J171" s="14">
        <f ca="1">IF(Paskolos_grąžinimas[[#This Row],[galutinis
balansas]]&gt;0,PaskutinėEilutė-ROW(),0)</f>
        <v>192</v>
      </c>
    </row>
    <row r="172" spans="2:10" ht="15" customHeight="1" x14ac:dyDescent="0.25">
      <c r="B172" s="12">
        <f>ROWS($B$4:B172)</f>
        <v>169</v>
      </c>
      <c r="C172" s="13">
        <f ca="1">IF(ĮvestosVertės,IF(Paskolos_grąžinimas[[#This Row],['#]]&lt;=PaskolosTrukmė,IF(ROW()-ROW(Paskolos_grąžinimas[[#Headers],['#]])=1,PaskolosPradžia,IF(I171&gt;0,EDATE(C171,1),"")),""),"")</f>
        <v>48356</v>
      </c>
      <c r="D172" s="32">
        <f ca="1">IF(ROW()-ROW(Paskolos_grąžinimas[[#Headers],[pradinis
balansas]])=1,PaskolosSuma,IF(Paskolos_grąžinimas[[#This Row],[įmokos 
data]]="",0,INDEX(Paskolos_grąžinimas[], ROW()-4,8)))</f>
        <v>141701.22397259146</v>
      </c>
      <c r="E172" s="32">
        <f ca="1">IF(ĮvestosVertės,IF(ROW()-ROW(Paskolos_grąžinimas[[#Headers],[palūkanos]])=1,-IPMT(PalūkanųNorma/12,1,PaskolosTrukmė-ROWS($C$4:C172)+1,Paskolos_grąžinimas[[#This Row],[pradinis
balansas]]),IFERROR(-IPMT(PalūkanųNorma/12,1,Paskolos_grąžinimas[[#This Row],['#
liko]],D173),0)),0)</f>
        <v>588.4083437213319</v>
      </c>
      <c r="F172" s="32">
        <f ca="1">IFERROR(IF(AND(ĮvestosVertės,Paskolos_grąžinimas[[#This Row],[įmokos 
data]]&lt;&gt;""),-PPMT(PalūkanųNorma/12,1,PaskolosTrukmė-ROWS($C$4:C172)+1,Paskolos_grąžinimas[[#This Row],[pradinis
balansas]]),""),0)</f>
        <v>483.22147947181452</v>
      </c>
      <c r="G172" s="32">
        <f ca="1">IF(Paskolos_grąžinimas[[#This Row],[įmokos 
data]]="",0,NuosavybėsMokesčioSuma)</f>
        <v>375</v>
      </c>
      <c r="H172" s="32">
        <f ca="1">IF(Paskolos_grąžinimas[[#This Row],[įmokos 
data]]="",0,Paskolos_grąžinimas[[#This Row],[palūkanos]]+Paskolos_grąžinimas[[#This Row],[pagrindinis]]+Paskolos_grąžinimas[[#This Row],[nuosavybės
mokestis]])</f>
        <v>1446.6298231931464</v>
      </c>
      <c r="I172" s="32">
        <f ca="1">IF(Paskolos_grąžinimas[[#This Row],[įmokos 
data]]="",0,Paskolos_grąžinimas[[#This Row],[pradinis
balansas]]-Paskolos_grąžinimas[[#This Row],[pagrindinis]])</f>
        <v>141218.00249311965</v>
      </c>
      <c r="J172" s="14">
        <f ca="1">IF(Paskolos_grąžinimas[[#This Row],[galutinis
balansas]]&gt;0,PaskutinėEilutė-ROW(),0)</f>
        <v>191</v>
      </c>
    </row>
    <row r="173" spans="2:10" ht="15" customHeight="1" x14ac:dyDescent="0.25">
      <c r="B173" s="12">
        <f>ROWS($B$4:B173)</f>
        <v>170</v>
      </c>
      <c r="C173" s="13">
        <f ca="1">IF(ĮvestosVertės,IF(Paskolos_grąžinimas[[#This Row],['#]]&lt;=PaskolosTrukmė,IF(ROW()-ROW(Paskolos_grąžinimas[[#Headers],['#]])=1,PaskolosPradžia,IF(I172&gt;0,EDATE(C172,1),"")),""),"")</f>
        <v>48387</v>
      </c>
      <c r="D173" s="32">
        <f ca="1">IF(ROW()-ROW(Paskolos_grąžinimas[[#Headers],[pradinis
balansas]])=1,PaskolosSuma,IF(Paskolos_grąžinimas[[#This Row],[įmokos 
data]]="",0,INDEX(Paskolos_grąžinimas[], ROW()-4,8)))</f>
        <v>141218.00249311965</v>
      </c>
      <c r="E173" s="32">
        <f ca="1">IF(ĮvestosVertės,IF(ROW()-ROW(Paskolos_grąžinimas[[#Headers],[palūkanos]])=1,-IPMT(PalūkanųNorma/12,1,PaskolosTrukmė-ROWS($C$4:C173)+1,Paskolos_grąžinimas[[#This Row],[pradinis
balansas]]),IFERROR(-IPMT(PalūkanųNorma/12,1,Paskolos_grąžinimas[[#This Row],['#
liko]],D174),0)),0)</f>
        <v>586.38653162840296</v>
      </c>
      <c r="F173" s="32">
        <f ca="1">IFERROR(IF(AND(ĮvestosVertės,Paskolos_grąžinimas[[#This Row],[įmokos 
data]]&lt;&gt;""),-PPMT(PalūkanųNorma/12,1,PaskolosTrukmė-ROWS($C$4:C173)+1,Paskolos_grąžinimas[[#This Row],[pradinis
balansas]]),""),0)</f>
        <v>485.23490230294715</v>
      </c>
      <c r="G173" s="32">
        <f ca="1">IF(Paskolos_grąžinimas[[#This Row],[įmokos 
data]]="",0,NuosavybėsMokesčioSuma)</f>
        <v>375</v>
      </c>
      <c r="H173" s="32">
        <f ca="1">IF(Paskolos_grąžinimas[[#This Row],[įmokos 
data]]="",0,Paskolos_grąžinimas[[#This Row],[palūkanos]]+Paskolos_grąžinimas[[#This Row],[pagrindinis]]+Paskolos_grąžinimas[[#This Row],[nuosavybės
mokestis]])</f>
        <v>1446.6214339313501</v>
      </c>
      <c r="I173" s="32">
        <f ca="1">IF(Paskolos_grąžinimas[[#This Row],[įmokos 
data]]="",0,Paskolos_grąžinimas[[#This Row],[pradinis
balansas]]-Paskolos_grąžinimas[[#This Row],[pagrindinis]])</f>
        <v>140732.76759081671</v>
      </c>
      <c r="J173" s="14">
        <f ca="1">IF(Paskolos_grąžinimas[[#This Row],[galutinis
balansas]]&gt;0,PaskutinėEilutė-ROW(),0)</f>
        <v>190</v>
      </c>
    </row>
    <row r="174" spans="2:10" ht="15" customHeight="1" x14ac:dyDescent="0.25">
      <c r="B174" s="12">
        <f>ROWS($B$4:B174)</f>
        <v>171</v>
      </c>
      <c r="C174" s="13">
        <f ca="1">IF(ĮvestosVertės,IF(Paskolos_grąžinimas[[#This Row],['#]]&lt;=PaskolosTrukmė,IF(ROW()-ROW(Paskolos_grąžinimas[[#Headers],['#]])=1,PaskolosPradžia,IF(I173&gt;0,EDATE(C173,1),"")),""),"")</f>
        <v>48417</v>
      </c>
      <c r="D174" s="32">
        <f ca="1">IF(ROW()-ROW(Paskolos_grąžinimas[[#Headers],[pradinis
balansas]])=1,PaskolosSuma,IF(Paskolos_grąžinimas[[#This Row],[įmokos 
data]]="",0,INDEX(Paskolos_grąžinimas[], ROW()-4,8)))</f>
        <v>140732.76759081671</v>
      </c>
      <c r="E174" s="32">
        <f ca="1">IF(ĮvestosVertės,IF(ROW()-ROW(Paskolos_grąžinimas[[#Headers],[palūkanos]])=1,-IPMT(PalūkanųNorma/12,1,PaskolosTrukmė-ROWS($C$4:C174)+1,Paskolos_grąžinimas[[#This Row],[pradinis
balansas]]),IFERROR(-IPMT(PalūkanųNorma/12,1,Paskolos_grąžinimas[[#This Row],['#
liko]],D175),0)),0)</f>
        <v>584.35629531842005</v>
      </c>
      <c r="F174" s="32">
        <f ca="1">IFERROR(IF(AND(ĮvestosVertės,Paskolos_grąžinimas[[#This Row],[įmokos 
data]]&lt;&gt;""),-PPMT(PalūkanųNorma/12,1,PaskolosTrukmė-ROWS($C$4:C174)+1,Paskolos_grąžinimas[[#This Row],[pradinis
balansas]]),""),0)</f>
        <v>487.25671439587603</v>
      </c>
      <c r="G174" s="32">
        <f ca="1">IF(Paskolos_grąžinimas[[#This Row],[įmokos 
data]]="",0,NuosavybėsMokesčioSuma)</f>
        <v>375</v>
      </c>
      <c r="H174" s="32">
        <f ca="1">IF(Paskolos_grąžinimas[[#This Row],[įmokos 
data]]="",0,Paskolos_grąžinimas[[#This Row],[palūkanos]]+Paskolos_grąžinimas[[#This Row],[pagrindinis]]+Paskolos_grąžinimas[[#This Row],[nuosavybės
mokestis]])</f>
        <v>1446.6130097142961</v>
      </c>
      <c r="I174" s="32">
        <f ca="1">IF(Paskolos_grąžinimas[[#This Row],[įmokos 
data]]="",0,Paskolos_grąžinimas[[#This Row],[pradinis
balansas]]-Paskolos_grąžinimas[[#This Row],[pagrindinis]])</f>
        <v>140245.51087642083</v>
      </c>
      <c r="J174" s="14">
        <f ca="1">IF(Paskolos_grąžinimas[[#This Row],[galutinis
balansas]]&gt;0,PaskutinėEilutė-ROW(),0)</f>
        <v>189</v>
      </c>
    </row>
    <row r="175" spans="2:10" ht="15" customHeight="1" x14ac:dyDescent="0.25">
      <c r="B175" s="12">
        <f>ROWS($B$4:B175)</f>
        <v>172</v>
      </c>
      <c r="C175" s="13">
        <f ca="1">IF(ĮvestosVertės,IF(Paskolos_grąžinimas[[#This Row],['#]]&lt;=PaskolosTrukmė,IF(ROW()-ROW(Paskolos_grąžinimas[[#Headers],['#]])=1,PaskolosPradžia,IF(I174&gt;0,EDATE(C174,1),"")),""),"")</f>
        <v>48448</v>
      </c>
      <c r="D175" s="32">
        <f ca="1">IF(ROW()-ROW(Paskolos_grąžinimas[[#Headers],[pradinis
balansas]])=1,PaskolosSuma,IF(Paskolos_grąžinimas[[#This Row],[įmokos 
data]]="",0,INDEX(Paskolos_grąžinimas[], ROW()-4,8)))</f>
        <v>140245.51087642083</v>
      </c>
      <c r="E175" s="32">
        <f ca="1">IF(ĮvestosVertės,IF(ROW()-ROW(Paskolos_grąžinimas[[#Headers],[palūkanos]])=1,-IPMT(PalūkanųNorma/12,1,PaskolosTrukmė-ROWS($C$4:C175)+1,Paskolos_grąžinimas[[#This Row],[pradinis
balansas]]),IFERROR(-IPMT(PalūkanųNorma/12,1,Paskolos_grąžinimas[[#This Row],['#
liko]],D176),0)),0)</f>
        <v>582.31759969047903</v>
      </c>
      <c r="F175" s="32">
        <f ca="1">IFERROR(IF(AND(ĮvestosVertės,Paskolos_grąžinimas[[#This Row],[įmokos 
data]]&lt;&gt;""),-PPMT(PalūkanųNorma/12,1,PaskolosTrukmė-ROWS($C$4:C175)+1,Paskolos_grąžinimas[[#This Row],[pradinis
balansas]]),""),0)</f>
        <v>489.28695070585889</v>
      </c>
      <c r="G175" s="32">
        <f ca="1">IF(Paskolos_grąžinimas[[#This Row],[įmokos 
data]]="",0,NuosavybėsMokesčioSuma)</f>
        <v>375</v>
      </c>
      <c r="H175" s="32">
        <f ca="1">IF(Paskolos_grąžinimas[[#This Row],[įmokos 
data]]="",0,Paskolos_grąžinimas[[#This Row],[palūkanos]]+Paskolos_grąžinimas[[#This Row],[pagrindinis]]+Paskolos_grąžinimas[[#This Row],[nuosavybės
mokestis]])</f>
        <v>1446.6045503963378</v>
      </c>
      <c r="I175" s="32">
        <f ca="1">IF(Paskolos_grąžinimas[[#This Row],[įmokos 
data]]="",0,Paskolos_grąžinimas[[#This Row],[pradinis
balansas]]-Paskolos_grąžinimas[[#This Row],[pagrindinis]])</f>
        <v>139756.22392571496</v>
      </c>
      <c r="J175" s="14">
        <f ca="1">IF(Paskolos_grąžinimas[[#This Row],[galutinis
balansas]]&gt;0,PaskutinėEilutė-ROW(),0)</f>
        <v>188</v>
      </c>
    </row>
    <row r="176" spans="2:10" ht="15" customHeight="1" x14ac:dyDescent="0.25">
      <c r="B176" s="12">
        <f>ROWS($B$4:B176)</f>
        <v>173</v>
      </c>
      <c r="C176" s="13">
        <f ca="1">IF(ĮvestosVertės,IF(Paskolos_grąžinimas[[#This Row],['#]]&lt;=PaskolosTrukmė,IF(ROW()-ROW(Paskolos_grąžinimas[[#Headers],['#]])=1,PaskolosPradžia,IF(I175&gt;0,EDATE(C175,1),"")),""),"")</f>
        <v>48479</v>
      </c>
      <c r="D176" s="32">
        <f ca="1">IF(ROW()-ROW(Paskolos_grąžinimas[[#Headers],[pradinis
balansas]])=1,PaskolosSuma,IF(Paskolos_grąžinimas[[#This Row],[įmokos 
data]]="",0,INDEX(Paskolos_grąžinimas[], ROW()-4,8)))</f>
        <v>139756.22392571496</v>
      </c>
      <c r="E176" s="32">
        <f ca="1">IF(ĮvestosVertės,IF(ROW()-ROW(Paskolos_grąžinimas[[#Headers],[palūkanos]])=1,-IPMT(PalūkanųNorma/12,1,PaskolosTrukmė-ROWS($C$4:C176)+1,Paskolos_grąžinimas[[#This Row],[pradinis
balansas]]),IFERROR(-IPMT(PalūkanųNorma/12,1,Paskolos_grąžinimas[[#This Row],['#
liko]],D177),0)),0)</f>
        <v>580.2704094974215</v>
      </c>
      <c r="F176" s="32">
        <f ca="1">IFERROR(IF(AND(ĮvestosVertės,Paskolos_grąžinimas[[#This Row],[įmokos 
data]]&lt;&gt;""),-PPMT(PalūkanųNorma/12,1,PaskolosTrukmė-ROWS($C$4:C176)+1,Paskolos_grąžinimas[[#This Row],[pradinis
balansas]]),""),0)</f>
        <v>491.32564633379985</v>
      </c>
      <c r="G176" s="32">
        <f ca="1">IF(Paskolos_grąžinimas[[#This Row],[įmokos 
data]]="",0,NuosavybėsMokesčioSuma)</f>
        <v>375</v>
      </c>
      <c r="H176" s="32">
        <f ca="1">IF(Paskolos_grąžinimas[[#This Row],[įmokos 
data]]="",0,Paskolos_grąžinimas[[#This Row],[palūkanos]]+Paskolos_grąžinimas[[#This Row],[pagrindinis]]+Paskolos_grąžinimas[[#This Row],[nuosavybės
mokestis]])</f>
        <v>1446.5960558312213</v>
      </c>
      <c r="I176" s="32">
        <f ca="1">IF(Paskolos_grąžinimas[[#This Row],[įmokos 
data]]="",0,Paskolos_grąžinimas[[#This Row],[pradinis
balansas]]-Paskolos_grąžinimas[[#This Row],[pagrindinis]])</f>
        <v>139264.89827938116</v>
      </c>
      <c r="J176" s="14">
        <f ca="1">IF(Paskolos_grąžinimas[[#This Row],[galutinis
balansas]]&gt;0,PaskutinėEilutė-ROW(),0)</f>
        <v>187</v>
      </c>
    </row>
    <row r="177" spans="2:10" ht="15" customHeight="1" x14ac:dyDescent="0.25">
      <c r="B177" s="12">
        <f>ROWS($B$4:B177)</f>
        <v>174</v>
      </c>
      <c r="C177" s="13">
        <f ca="1">IF(ĮvestosVertės,IF(Paskolos_grąžinimas[[#This Row],['#]]&lt;=PaskolosTrukmė,IF(ROW()-ROW(Paskolos_grąžinimas[[#Headers],['#]])=1,PaskolosPradžia,IF(I176&gt;0,EDATE(C176,1),"")),""),"")</f>
        <v>48509</v>
      </c>
      <c r="D177" s="32">
        <f ca="1">IF(ROW()-ROW(Paskolos_grąžinimas[[#Headers],[pradinis
balansas]])=1,PaskolosSuma,IF(Paskolos_grąžinimas[[#This Row],[įmokos 
data]]="",0,INDEX(Paskolos_grąžinimas[], ROW()-4,8)))</f>
        <v>139264.89827938116</v>
      </c>
      <c r="E177" s="32">
        <f ca="1">IF(ĮvestosVertės,IF(ROW()-ROW(Paskolos_grąžinimas[[#Headers],[palūkanos]])=1,-IPMT(PalūkanųNorma/12,1,PaskolosTrukmė-ROWS($C$4:C177)+1,Paskolos_grąžinimas[[#This Row],[pradinis
balansas]]),IFERROR(-IPMT(PalūkanųNorma/12,1,Paskolos_grąžinimas[[#This Row],['#
liko]],D178),0)),0)</f>
        <v>578.21468934522625</v>
      </c>
      <c r="F177" s="32">
        <f ca="1">IFERROR(IF(AND(ĮvestosVertės,Paskolos_grąžinimas[[#This Row],[įmokos 
data]]&lt;&gt;""),-PPMT(PalūkanųNorma/12,1,PaskolosTrukmė-ROWS($C$4:C177)+1,Paskolos_grąžinimas[[#This Row],[pradinis
balansas]]),""),0)</f>
        <v>493.37283652685738</v>
      </c>
      <c r="G177" s="32">
        <f ca="1">IF(Paskolos_grąžinimas[[#This Row],[įmokos 
data]]="",0,NuosavybėsMokesčioSuma)</f>
        <v>375</v>
      </c>
      <c r="H177" s="32">
        <f ca="1">IF(Paskolos_grąžinimas[[#This Row],[įmokos 
data]]="",0,Paskolos_grąžinimas[[#This Row],[palūkanos]]+Paskolos_grąžinimas[[#This Row],[pagrindinis]]+Paskolos_grąžinimas[[#This Row],[nuosavybės
mokestis]])</f>
        <v>1446.5875258720837</v>
      </c>
      <c r="I177" s="32">
        <f ca="1">IF(Paskolos_grąžinimas[[#This Row],[įmokos 
data]]="",0,Paskolos_grąžinimas[[#This Row],[pradinis
balansas]]-Paskolos_grąžinimas[[#This Row],[pagrindinis]])</f>
        <v>138771.5254428543</v>
      </c>
      <c r="J177" s="14">
        <f ca="1">IF(Paskolos_grąžinimas[[#This Row],[galutinis
balansas]]&gt;0,PaskutinėEilutė-ROW(),0)</f>
        <v>186</v>
      </c>
    </row>
    <row r="178" spans="2:10" ht="15" customHeight="1" x14ac:dyDescent="0.25">
      <c r="B178" s="12">
        <f>ROWS($B$4:B178)</f>
        <v>175</v>
      </c>
      <c r="C178" s="13">
        <f ca="1">IF(ĮvestosVertės,IF(Paskolos_grąžinimas[[#This Row],['#]]&lt;=PaskolosTrukmė,IF(ROW()-ROW(Paskolos_grąžinimas[[#Headers],['#]])=1,PaskolosPradžia,IF(I177&gt;0,EDATE(C177,1),"")),""),"")</f>
        <v>48540</v>
      </c>
      <c r="D178" s="32">
        <f ca="1">IF(ROW()-ROW(Paskolos_grąžinimas[[#Headers],[pradinis
balansas]])=1,PaskolosSuma,IF(Paskolos_grąžinimas[[#This Row],[įmokos 
data]]="",0,INDEX(Paskolos_grąžinimas[], ROW()-4,8)))</f>
        <v>138771.5254428543</v>
      </c>
      <c r="E178" s="32">
        <f ca="1">IF(ĮvestosVertės,IF(ROW()-ROW(Paskolos_grąžinimas[[#Headers],[palūkanos]])=1,-IPMT(PalūkanųNorma/12,1,PaskolosTrukmė-ROWS($C$4:C178)+1,Paskolos_grąžinimas[[#This Row],[pradinis
balansas]]),IFERROR(-IPMT(PalūkanųNorma/12,1,Paskolos_grąžinimas[[#This Row],['#
liko]],D179),0)),0)</f>
        <v>576.15040369239682</v>
      </c>
      <c r="F178" s="32">
        <f ca="1">IFERROR(IF(AND(ĮvestosVertės,Paskolos_grąžinimas[[#This Row],[įmokos 
data]]&lt;&gt;""),-PPMT(PalūkanųNorma/12,1,PaskolosTrukmė-ROWS($C$4:C178)+1,Paskolos_grąžinimas[[#This Row],[pradinis
balansas]]),""),0)</f>
        <v>495.42855667905263</v>
      </c>
      <c r="G178" s="32">
        <f ca="1">IF(Paskolos_grąžinimas[[#This Row],[įmokos 
data]]="",0,NuosavybėsMokesčioSuma)</f>
        <v>375</v>
      </c>
      <c r="H178" s="32">
        <f ca="1">IF(Paskolos_grąžinimas[[#This Row],[įmokos 
data]]="",0,Paskolos_grąžinimas[[#This Row],[palūkanos]]+Paskolos_grąžinimas[[#This Row],[pagrindinis]]+Paskolos_grąžinimas[[#This Row],[nuosavybės
mokestis]])</f>
        <v>1446.5789603714495</v>
      </c>
      <c r="I178" s="32">
        <f ca="1">IF(Paskolos_grąžinimas[[#This Row],[įmokos 
data]]="",0,Paskolos_grąžinimas[[#This Row],[pradinis
balansas]]-Paskolos_grąžinimas[[#This Row],[pagrindinis]])</f>
        <v>138276.09688617525</v>
      </c>
      <c r="J178" s="14">
        <f ca="1">IF(Paskolos_grąžinimas[[#This Row],[galutinis
balansas]]&gt;0,PaskutinėEilutė-ROW(),0)</f>
        <v>185</v>
      </c>
    </row>
    <row r="179" spans="2:10" ht="15" customHeight="1" x14ac:dyDescent="0.25">
      <c r="B179" s="12">
        <f>ROWS($B$4:B179)</f>
        <v>176</v>
      </c>
      <c r="C179" s="13">
        <f ca="1">IF(ĮvestosVertės,IF(Paskolos_grąžinimas[[#This Row],['#]]&lt;=PaskolosTrukmė,IF(ROW()-ROW(Paskolos_grąžinimas[[#Headers],['#]])=1,PaskolosPradžia,IF(I178&gt;0,EDATE(C178,1),"")),""),"")</f>
        <v>48570</v>
      </c>
      <c r="D179" s="32">
        <f ca="1">IF(ROW()-ROW(Paskolos_grąžinimas[[#Headers],[pradinis
balansas]])=1,PaskolosSuma,IF(Paskolos_grąžinimas[[#This Row],[įmokos 
data]]="",0,INDEX(Paskolos_grąžinimas[], ROW()-4,8)))</f>
        <v>138276.09688617525</v>
      </c>
      <c r="E179" s="32">
        <f ca="1">IF(ĮvestosVertės,IF(ROW()-ROW(Paskolos_grąžinimas[[#Headers],[palūkanos]])=1,-IPMT(PalūkanųNorma/12,1,PaskolosTrukmė-ROWS($C$4:C179)+1,Paskolos_grąžinimas[[#This Row],[pradinis
balansas]]),IFERROR(-IPMT(PalūkanųNorma/12,1,Paskolos_grąžinimas[[#This Row],['#
liko]],D180),0)),0)</f>
        <v>574.07751684934738</v>
      </c>
      <c r="F179" s="32">
        <f ca="1">IFERROR(IF(AND(ĮvestosVertės,Paskolos_grąžinimas[[#This Row],[įmokos 
data]]&lt;&gt;""),-PPMT(PalūkanųNorma/12,1,PaskolosTrukmė-ROWS($C$4:C179)+1,Paskolos_grąžinimas[[#This Row],[pradinis
balansas]]),""),0)</f>
        <v>497.492842331882</v>
      </c>
      <c r="G179" s="32">
        <f ca="1">IF(Paskolos_grąžinimas[[#This Row],[įmokos 
data]]="",0,NuosavybėsMokesčioSuma)</f>
        <v>375</v>
      </c>
      <c r="H179" s="32">
        <f ca="1">IF(Paskolos_grąžinimas[[#This Row],[įmokos 
data]]="",0,Paskolos_grąžinimas[[#This Row],[palūkanos]]+Paskolos_grąžinimas[[#This Row],[pagrindinis]]+Paskolos_grąžinimas[[#This Row],[nuosavybės
mokestis]])</f>
        <v>1446.5703591812294</v>
      </c>
      <c r="I179" s="32">
        <f ca="1">IF(Paskolos_grąžinimas[[#This Row],[įmokos 
data]]="",0,Paskolos_grąžinimas[[#This Row],[pradinis
balansas]]-Paskolos_grąžinimas[[#This Row],[pagrindinis]])</f>
        <v>137778.60404384337</v>
      </c>
      <c r="J179" s="14">
        <f ca="1">IF(Paskolos_grąžinimas[[#This Row],[galutinis
balansas]]&gt;0,PaskutinėEilutė-ROW(),0)</f>
        <v>184</v>
      </c>
    </row>
    <row r="180" spans="2:10" ht="15" customHeight="1" x14ac:dyDescent="0.25">
      <c r="B180" s="12">
        <f>ROWS($B$4:B180)</f>
        <v>177</v>
      </c>
      <c r="C180" s="13">
        <f ca="1">IF(ĮvestosVertės,IF(Paskolos_grąžinimas[[#This Row],['#]]&lt;=PaskolosTrukmė,IF(ROW()-ROW(Paskolos_grąžinimas[[#Headers],['#]])=1,PaskolosPradžia,IF(I179&gt;0,EDATE(C179,1),"")),""),"")</f>
        <v>48601</v>
      </c>
      <c r="D180" s="32">
        <f ca="1">IF(ROW()-ROW(Paskolos_grąžinimas[[#Headers],[pradinis
balansas]])=1,PaskolosSuma,IF(Paskolos_grąžinimas[[#This Row],[įmokos 
data]]="",0,INDEX(Paskolos_grąžinimas[], ROW()-4,8)))</f>
        <v>137778.60404384337</v>
      </c>
      <c r="E180" s="32">
        <f ca="1">IF(ĮvestosVertės,IF(ROW()-ROW(Paskolos_grąžinimas[[#Headers],[palūkanos]])=1,-IPMT(PalūkanųNorma/12,1,PaskolosTrukmė-ROWS($C$4:C180)+1,Paskolos_grąžinimas[[#This Row],[pradinis
balansas]]),IFERROR(-IPMT(PalūkanųNorma/12,1,Paskolos_grąžinimas[[#This Row],['#
liko]],D181),0)),0)</f>
        <v>571.99599297778514</v>
      </c>
      <c r="F180" s="32">
        <f ca="1">IFERROR(IF(AND(ĮvestosVertės,Paskolos_grąžinimas[[#This Row],[įmokos 
data]]&lt;&gt;""),-PPMT(PalūkanųNorma/12,1,PaskolosTrukmė-ROWS($C$4:C180)+1,Paskolos_grąžinimas[[#This Row],[pradinis
balansas]]),""),0)</f>
        <v>499.56572917493156</v>
      </c>
      <c r="G180" s="32">
        <f ca="1">IF(Paskolos_grąžinimas[[#This Row],[įmokos 
data]]="",0,NuosavybėsMokesčioSuma)</f>
        <v>375</v>
      </c>
      <c r="H180" s="32">
        <f ca="1">IF(Paskolos_grąžinimas[[#This Row],[įmokos 
data]]="",0,Paskolos_grąžinimas[[#This Row],[palūkanos]]+Paskolos_grąžinimas[[#This Row],[pagrindinis]]+Paskolos_grąžinimas[[#This Row],[nuosavybės
mokestis]])</f>
        <v>1446.5617221527168</v>
      </c>
      <c r="I180" s="32">
        <f ca="1">IF(Paskolos_grąžinimas[[#This Row],[įmokos 
data]]="",0,Paskolos_grąžinimas[[#This Row],[pradinis
balansas]]-Paskolos_grąžinimas[[#This Row],[pagrindinis]])</f>
        <v>137279.03831466843</v>
      </c>
      <c r="J180" s="14">
        <f ca="1">IF(Paskolos_grąžinimas[[#This Row],[galutinis
balansas]]&gt;0,PaskutinėEilutė-ROW(),0)</f>
        <v>183</v>
      </c>
    </row>
    <row r="181" spans="2:10" ht="15" customHeight="1" x14ac:dyDescent="0.25">
      <c r="B181" s="12">
        <f>ROWS($B$4:B181)</f>
        <v>178</v>
      </c>
      <c r="C181" s="13">
        <f ca="1">IF(ĮvestosVertės,IF(Paskolos_grąžinimas[[#This Row],['#]]&lt;=PaskolosTrukmė,IF(ROW()-ROW(Paskolos_grąžinimas[[#Headers],['#]])=1,PaskolosPradžia,IF(I180&gt;0,EDATE(C180,1),"")),""),"")</f>
        <v>48632</v>
      </c>
      <c r="D181" s="32">
        <f ca="1">IF(ROW()-ROW(Paskolos_grąžinimas[[#Headers],[pradinis
balansas]])=1,PaskolosSuma,IF(Paskolos_grąžinimas[[#This Row],[įmokos 
data]]="",0,INDEX(Paskolos_grąžinimas[], ROW()-4,8)))</f>
        <v>137279.03831466843</v>
      </c>
      <c r="E181" s="32">
        <f ca="1">IF(ĮvestosVertės,IF(ROW()-ROW(Paskolos_grąžinimas[[#Headers],[palūkanos]])=1,-IPMT(PalūkanųNorma/12,1,PaskolosTrukmė-ROWS($C$4:C181)+1,Paskolos_grąžinimas[[#This Row],[pradinis
balansas]]),IFERROR(-IPMT(PalūkanųNorma/12,1,Paskolos_grąžinimas[[#This Row],['#
liko]],D182),0)),0)</f>
        <v>569.90579609009148</v>
      </c>
      <c r="F181" s="32">
        <f ca="1">IFERROR(IF(AND(ĮvestosVertės,Paskolos_grąžinimas[[#This Row],[įmokos 
data]]&lt;&gt;""),-PPMT(PalūkanųNorma/12,1,PaskolosTrukmė-ROWS($C$4:C181)+1,Paskolos_grąžinimas[[#This Row],[pradinis
balansas]]),""),0)</f>
        <v>501.6472530464938</v>
      </c>
      <c r="G181" s="32">
        <f ca="1">IF(Paskolos_grąžinimas[[#This Row],[įmokos 
data]]="",0,NuosavybėsMokesčioSuma)</f>
        <v>375</v>
      </c>
      <c r="H181" s="32">
        <f ca="1">IF(Paskolos_grąžinimas[[#This Row],[įmokos 
data]]="",0,Paskolos_grąžinimas[[#This Row],[palūkanos]]+Paskolos_grąžinimas[[#This Row],[pagrindinis]]+Paskolos_grąžinimas[[#This Row],[nuosavybės
mokestis]])</f>
        <v>1446.5530491365853</v>
      </c>
      <c r="I181" s="32">
        <f ca="1">IF(Paskolos_grąžinimas[[#This Row],[įmokos 
data]]="",0,Paskolos_grąžinimas[[#This Row],[pradinis
balansas]]-Paskolos_grąžinimas[[#This Row],[pagrindinis]])</f>
        <v>136777.39106162195</v>
      </c>
      <c r="J181" s="14">
        <f ca="1">IF(Paskolos_grąžinimas[[#This Row],[galutinis
balansas]]&gt;0,PaskutinėEilutė-ROW(),0)</f>
        <v>182</v>
      </c>
    </row>
    <row r="182" spans="2:10" ht="15" customHeight="1" x14ac:dyDescent="0.25">
      <c r="B182" s="12">
        <f>ROWS($B$4:B182)</f>
        <v>179</v>
      </c>
      <c r="C182" s="13">
        <f ca="1">IF(ĮvestosVertės,IF(Paskolos_grąžinimas[[#This Row],['#]]&lt;=PaskolosTrukmė,IF(ROW()-ROW(Paskolos_grąžinimas[[#Headers],['#]])=1,PaskolosPradžia,IF(I181&gt;0,EDATE(C181,1),"")),""),"")</f>
        <v>48660</v>
      </c>
      <c r="D182" s="32">
        <f ca="1">IF(ROW()-ROW(Paskolos_grąžinimas[[#Headers],[pradinis
balansas]])=1,PaskolosSuma,IF(Paskolos_grąžinimas[[#This Row],[įmokos 
data]]="",0,INDEX(Paskolos_grąžinimas[], ROW()-4,8)))</f>
        <v>136777.39106162195</v>
      </c>
      <c r="E182" s="32">
        <f ca="1">IF(ĮvestosVertės,IF(ROW()-ROW(Paskolos_grąžinimas[[#Headers],[palūkanos]])=1,-IPMT(PalūkanųNorma/12,1,PaskolosTrukmė-ROWS($C$4:C182)+1,Paskolos_grąžinimas[[#This Row],[pradinis
balansas]]),IFERROR(-IPMT(PalūkanųNorma/12,1,Paskolos_grąžinimas[[#This Row],['#
liko]],D183),0)),0)</f>
        <v>567.80689004869907</v>
      </c>
      <c r="F182" s="32">
        <f ca="1">IFERROR(IF(AND(ĮvestosVertės,Paskolos_grąžinimas[[#This Row],[įmokos 
data]]&lt;&gt;""),-PPMT(PalūkanųNorma/12,1,PaskolosTrukmė-ROWS($C$4:C182)+1,Paskolos_grąžinimas[[#This Row],[pradinis
balansas]]),""),0)</f>
        <v>503.73744993418757</v>
      </c>
      <c r="G182" s="32">
        <f ca="1">IF(Paskolos_grąžinimas[[#This Row],[įmokos 
data]]="",0,NuosavybėsMokesčioSuma)</f>
        <v>375</v>
      </c>
      <c r="H182" s="32">
        <f ca="1">IF(Paskolos_grąžinimas[[#This Row],[įmokos 
data]]="",0,Paskolos_grąžinimas[[#This Row],[palūkanos]]+Paskolos_grąžinimas[[#This Row],[pagrindinis]]+Paskolos_grąžinimas[[#This Row],[nuosavybės
mokestis]])</f>
        <v>1446.5443399828866</v>
      </c>
      <c r="I182" s="32">
        <f ca="1">IF(Paskolos_grąžinimas[[#This Row],[įmokos 
data]]="",0,Paskolos_grąžinimas[[#This Row],[pradinis
balansas]]-Paskolos_grąžinimas[[#This Row],[pagrindinis]])</f>
        <v>136273.65361168777</v>
      </c>
      <c r="J182" s="14">
        <f ca="1">IF(Paskolos_grąžinimas[[#This Row],[galutinis
balansas]]&gt;0,PaskutinėEilutė-ROW(),0)</f>
        <v>181</v>
      </c>
    </row>
    <row r="183" spans="2:10" ht="15" customHeight="1" x14ac:dyDescent="0.25">
      <c r="B183" s="12">
        <f>ROWS($B$4:B183)</f>
        <v>180</v>
      </c>
      <c r="C183" s="13">
        <f ca="1">IF(ĮvestosVertės,IF(Paskolos_grąžinimas[[#This Row],['#]]&lt;=PaskolosTrukmė,IF(ROW()-ROW(Paskolos_grąžinimas[[#Headers],['#]])=1,PaskolosPradžia,IF(I182&gt;0,EDATE(C182,1),"")),""),"")</f>
        <v>48691</v>
      </c>
      <c r="D183" s="32">
        <f ca="1">IF(ROW()-ROW(Paskolos_grąžinimas[[#Headers],[pradinis
balansas]])=1,PaskolosSuma,IF(Paskolos_grąžinimas[[#This Row],[įmokos 
data]]="",0,INDEX(Paskolos_grąžinimas[], ROW()-4,8)))</f>
        <v>136273.65361168777</v>
      </c>
      <c r="E183" s="32">
        <f ca="1">IF(ĮvestosVertės,IF(ROW()-ROW(Paskolos_grąžinimas[[#Headers],[palūkanos]])=1,-IPMT(PalūkanųNorma/12,1,PaskolosTrukmė-ROWS($C$4:C183)+1,Paskolos_grąžinimas[[#This Row],[pradinis
balansas]]),IFERROR(-IPMT(PalūkanųNorma/12,1,Paskolos_grąžinimas[[#This Row],['#
liko]],D184),0)),0)</f>
        <v>565.69923856546745</v>
      </c>
      <c r="F183" s="32">
        <f ca="1">IFERROR(IF(AND(ĮvestosVertės,Paskolos_grąžinimas[[#This Row],[įmokos 
data]]&lt;&gt;""),-PPMT(PalūkanųNorma/12,1,PaskolosTrukmė-ROWS($C$4:C183)+1,Paskolos_grąžinimas[[#This Row],[pradinis
balansas]]),""),0)</f>
        <v>505.83635597557998</v>
      </c>
      <c r="G183" s="32">
        <f ca="1">IF(Paskolos_grąžinimas[[#This Row],[įmokos 
data]]="",0,NuosavybėsMokesčioSuma)</f>
        <v>375</v>
      </c>
      <c r="H183" s="32">
        <f ca="1">IF(Paskolos_grąžinimas[[#This Row],[įmokos 
data]]="",0,Paskolos_grąžinimas[[#This Row],[palūkanos]]+Paskolos_grąžinimas[[#This Row],[pagrindinis]]+Paskolos_grąžinimas[[#This Row],[nuosavybės
mokestis]])</f>
        <v>1446.5355945410474</v>
      </c>
      <c r="I183" s="32">
        <f ca="1">IF(Paskolos_grąžinimas[[#This Row],[įmokos 
data]]="",0,Paskolos_grąžinimas[[#This Row],[pradinis
balansas]]-Paskolos_grąžinimas[[#This Row],[pagrindinis]])</f>
        <v>135767.8172557122</v>
      </c>
      <c r="J183" s="14">
        <f ca="1">IF(Paskolos_grąžinimas[[#This Row],[galutinis
balansas]]&gt;0,PaskutinėEilutė-ROW(),0)</f>
        <v>180</v>
      </c>
    </row>
    <row r="184" spans="2:10" ht="15" customHeight="1" x14ac:dyDescent="0.25">
      <c r="B184" s="12">
        <f>ROWS($B$4:B184)</f>
        <v>181</v>
      </c>
      <c r="C184" s="13">
        <f ca="1">IF(ĮvestosVertės,IF(Paskolos_grąžinimas[[#This Row],['#]]&lt;=PaskolosTrukmė,IF(ROW()-ROW(Paskolos_grąžinimas[[#Headers],['#]])=1,PaskolosPradžia,IF(I183&gt;0,EDATE(C183,1),"")),""),"")</f>
        <v>48721</v>
      </c>
      <c r="D184" s="32">
        <f ca="1">IF(ROW()-ROW(Paskolos_grąžinimas[[#Headers],[pradinis
balansas]])=1,PaskolosSuma,IF(Paskolos_grąžinimas[[#This Row],[įmokos 
data]]="",0,INDEX(Paskolos_grąžinimas[], ROW()-4,8)))</f>
        <v>135767.8172557122</v>
      </c>
      <c r="E184" s="32">
        <f ca="1">IF(ĮvestosVertės,IF(ROW()-ROW(Paskolos_grąžinimas[[#Headers],[palūkanos]])=1,-IPMT(PalūkanųNorma/12,1,PaskolosTrukmė-ROWS($C$4:C184)+1,Paskolos_grąžinimas[[#This Row],[pradinis
balansas]]),IFERROR(-IPMT(PalūkanųNorma/12,1,Paskolos_grąžinimas[[#This Row],['#
liko]],D185),0)),0)</f>
        <v>563.58280520105586</v>
      </c>
      <c r="F184" s="32">
        <f ca="1">IFERROR(IF(AND(ĮvestosVertės,Paskolos_grąžinimas[[#This Row],[įmokos 
data]]&lt;&gt;""),-PPMT(PalūkanųNorma/12,1,PaskolosTrukmė-ROWS($C$4:C184)+1,Paskolos_grąžinimas[[#This Row],[pradinis
balansas]]),""),0)</f>
        <v>507.94400745881165</v>
      </c>
      <c r="G184" s="32">
        <f ca="1">IF(Paskolos_grąžinimas[[#This Row],[įmokos 
data]]="",0,NuosavybėsMokesčioSuma)</f>
        <v>375</v>
      </c>
      <c r="H184" s="32">
        <f ca="1">IF(Paskolos_grąžinimas[[#This Row],[įmokos 
data]]="",0,Paskolos_grąžinimas[[#This Row],[palūkanos]]+Paskolos_grąžinimas[[#This Row],[pagrindinis]]+Paskolos_grąžinimas[[#This Row],[nuosavybės
mokestis]])</f>
        <v>1446.5268126598676</v>
      </c>
      <c r="I184" s="32">
        <f ca="1">IF(Paskolos_grąžinimas[[#This Row],[įmokos 
data]]="",0,Paskolos_grąžinimas[[#This Row],[pradinis
balansas]]-Paskolos_grąžinimas[[#This Row],[pagrindinis]])</f>
        <v>135259.8732482534</v>
      </c>
      <c r="J184" s="14">
        <f ca="1">IF(Paskolos_grąžinimas[[#This Row],[galutinis
balansas]]&gt;0,PaskutinėEilutė-ROW(),0)</f>
        <v>179</v>
      </c>
    </row>
    <row r="185" spans="2:10" ht="15" customHeight="1" x14ac:dyDescent="0.25">
      <c r="B185" s="12">
        <f>ROWS($B$4:B185)</f>
        <v>182</v>
      </c>
      <c r="C185" s="13">
        <f ca="1">IF(ĮvestosVertės,IF(Paskolos_grąžinimas[[#This Row],['#]]&lt;=PaskolosTrukmė,IF(ROW()-ROW(Paskolos_grąžinimas[[#Headers],['#]])=1,PaskolosPradžia,IF(I184&gt;0,EDATE(C184,1),"")),""),"")</f>
        <v>48752</v>
      </c>
      <c r="D185" s="32">
        <f ca="1">IF(ROW()-ROW(Paskolos_grąžinimas[[#Headers],[pradinis
balansas]])=1,PaskolosSuma,IF(Paskolos_grąžinimas[[#This Row],[įmokos 
data]]="",0,INDEX(Paskolos_grąžinimas[], ROW()-4,8)))</f>
        <v>135259.8732482534</v>
      </c>
      <c r="E185" s="32">
        <f ca="1">IF(ĮvestosVertės,IF(ROW()-ROW(Paskolos_grąžinimas[[#Headers],[palūkanos]])=1,-IPMT(PalūkanųNorma/12,1,PaskolosTrukmė-ROWS($C$4:C185)+1,Paskolos_grąžinimas[[#This Row],[pradinis
balansas]]),IFERROR(-IPMT(PalūkanųNorma/12,1,Paskolos_grąžinimas[[#This Row],['#
liko]],D186),0)),0)</f>
        <v>561.45755336429238</v>
      </c>
      <c r="F185" s="32">
        <f ca="1">IFERROR(IF(AND(ĮvestosVertės,Paskolos_grąžinimas[[#This Row],[įmokos 
data]]&lt;&gt;""),-PPMT(PalūkanųNorma/12,1,PaskolosTrukmė-ROWS($C$4:C185)+1,Paskolos_grąžinimas[[#This Row],[pradinis
balansas]]),""),0)</f>
        <v>510.06044082322342</v>
      </c>
      <c r="G185" s="32">
        <f ca="1">IF(Paskolos_grąžinimas[[#This Row],[įmokos 
data]]="",0,NuosavybėsMokesčioSuma)</f>
        <v>375</v>
      </c>
      <c r="H185" s="32">
        <f ca="1">IF(Paskolos_grąžinimas[[#This Row],[įmokos 
data]]="",0,Paskolos_grąžinimas[[#This Row],[palūkanos]]+Paskolos_grąžinimas[[#This Row],[pagrindinis]]+Paskolos_grąžinimas[[#This Row],[nuosavybės
mokestis]])</f>
        <v>1446.5179941875158</v>
      </c>
      <c r="I185" s="32">
        <f ca="1">IF(Paskolos_grąžinimas[[#This Row],[įmokos 
data]]="",0,Paskolos_grąžinimas[[#This Row],[pradinis
balansas]]-Paskolos_grąžinimas[[#This Row],[pagrindinis]])</f>
        <v>134749.81280743016</v>
      </c>
      <c r="J185" s="14">
        <f ca="1">IF(Paskolos_grąžinimas[[#This Row],[galutinis
balansas]]&gt;0,PaskutinėEilutė-ROW(),0)</f>
        <v>178</v>
      </c>
    </row>
    <row r="186" spans="2:10" ht="15" customHeight="1" x14ac:dyDescent="0.25">
      <c r="B186" s="12">
        <f>ROWS($B$4:B186)</f>
        <v>183</v>
      </c>
      <c r="C186" s="13">
        <f ca="1">IF(ĮvestosVertės,IF(Paskolos_grąžinimas[[#This Row],['#]]&lt;=PaskolosTrukmė,IF(ROW()-ROW(Paskolos_grąžinimas[[#Headers],['#]])=1,PaskolosPradžia,IF(I185&gt;0,EDATE(C185,1),"")),""),"")</f>
        <v>48782</v>
      </c>
      <c r="D186" s="32">
        <f ca="1">IF(ROW()-ROW(Paskolos_grąžinimas[[#Headers],[pradinis
balansas]])=1,PaskolosSuma,IF(Paskolos_grąžinimas[[#This Row],[įmokos 
data]]="",0,INDEX(Paskolos_grąžinimas[], ROW()-4,8)))</f>
        <v>134749.81280743016</v>
      </c>
      <c r="E186" s="32">
        <f ca="1">IF(ĮvestosVertės,IF(ROW()-ROW(Paskolos_grąžinimas[[#Headers],[palūkanos]])=1,-IPMT(PalūkanųNorma/12,1,PaskolosTrukmė-ROWS($C$4:C186)+1,Paskolos_grąžinimas[[#This Row],[pradinis
balansas]]),IFERROR(-IPMT(PalūkanųNorma/12,1,Paskolos_grąžinimas[[#This Row],['#
liko]],D187),0)),0)</f>
        <v>559.3234463115424</v>
      </c>
      <c r="F186" s="32">
        <f ca="1">IFERROR(IF(AND(ĮvestosVertės,Paskolos_grąžinimas[[#This Row],[įmokos 
data]]&lt;&gt;""),-PPMT(PalūkanųNorma/12,1,PaskolosTrukmė-ROWS($C$4:C186)+1,Paskolos_grąžinimas[[#This Row],[pradinis
balansas]]),""),0)</f>
        <v>512.18569265998667</v>
      </c>
      <c r="G186" s="32">
        <f ca="1">IF(Paskolos_grąžinimas[[#This Row],[įmokos 
data]]="",0,NuosavybėsMokesčioSuma)</f>
        <v>375</v>
      </c>
      <c r="H186" s="32">
        <f ca="1">IF(Paskolos_grąžinimas[[#This Row],[įmokos 
data]]="",0,Paskolos_grąžinimas[[#This Row],[palūkanos]]+Paskolos_grąžinimas[[#This Row],[pagrindinis]]+Paskolos_grąžinimas[[#This Row],[nuosavybės
mokestis]])</f>
        <v>1446.509138971529</v>
      </c>
      <c r="I186" s="32">
        <f ca="1">IF(Paskolos_grąžinimas[[#This Row],[įmokos 
data]]="",0,Paskolos_grąžinimas[[#This Row],[pradinis
balansas]]-Paskolos_grąžinimas[[#This Row],[pagrindinis]])</f>
        <v>134237.62711477018</v>
      </c>
      <c r="J186" s="14">
        <f ca="1">IF(Paskolos_grąžinimas[[#This Row],[galutinis
balansas]]&gt;0,PaskutinėEilutė-ROW(),0)</f>
        <v>177</v>
      </c>
    </row>
    <row r="187" spans="2:10" ht="15" customHeight="1" x14ac:dyDescent="0.25">
      <c r="B187" s="12">
        <f>ROWS($B$4:B187)</f>
        <v>184</v>
      </c>
      <c r="C187" s="13">
        <f ca="1">IF(ĮvestosVertės,IF(Paskolos_grąžinimas[[#This Row],['#]]&lt;=PaskolosTrukmė,IF(ROW()-ROW(Paskolos_grąžinimas[[#Headers],['#]])=1,PaskolosPradžia,IF(I186&gt;0,EDATE(C186,1),"")),""),"")</f>
        <v>48813</v>
      </c>
      <c r="D187" s="32">
        <f ca="1">IF(ROW()-ROW(Paskolos_grąžinimas[[#Headers],[pradinis
balansas]])=1,PaskolosSuma,IF(Paskolos_grąžinimas[[#This Row],[įmokos 
data]]="",0,INDEX(Paskolos_grąžinimas[], ROW()-4,8)))</f>
        <v>134237.62711477018</v>
      </c>
      <c r="E187" s="32">
        <f ca="1">IF(ĮvestosVertės,IF(ROW()-ROW(Paskolos_grąžinimas[[#Headers],[palūkanos]])=1,-IPMT(PalūkanųNorma/12,1,PaskolosTrukmė-ROWS($C$4:C187)+1,Paskolos_grąžinimas[[#This Row],[pradinis
balansas]]),IFERROR(-IPMT(PalūkanųNorma/12,1,Paskolos_grąžinimas[[#This Row],['#
liko]],D188),0)),0)</f>
        <v>557.18044714607265</v>
      </c>
      <c r="F187" s="32">
        <f ca="1">IFERROR(IF(AND(ĮvestosVertės,Paskolos_grąžinimas[[#This Row],[įmokos 
data]]&lt;&gt;""),-PPMT(PalūkanųNorma/12,1,PaskolosTrukmė-ROWS($C$4:C187)+1,Paskolos_grąžinimas[[#This Row],[pradinis
balansas]]),""),0)</f>
        <v>514.31979971273654</v>
      </c>
      <c r="G187" s="32">
        <f ca="1">IF(Paskolos_grąžinimas[[#This Row],[įmokos 
data]]="",0,NuosavybėsMokesčioSuma)</f>
        <v>375</v>
      </c>
      <c r="H187" s="32">
        <f ca="1">IF(Paskolos_grąžinimas[[#This Row],[įmokos 
data]]="",0,Paskolos_grąžinimas[[#This Row],[palūkanos]]+Paskolos_grąžinimas[[#This Row],[pagrindinis]]+Paskolos_grąžinimas[[#This Row],[nuosavybės
mokestis]])</f>
        <v>1446.5002468588091</v>
      </c>
      <c r="I187" s="32">
        <f ca="1">IF(Paskolos_grąžinimas[[#This Row],[įmokos 
data]]="",0,Paskolos_grąžinimas[[#This Row],[pradinis
balansas]]-Paskolos_grąžinimas[[#This Row],[pagrindinis]])</f>
        <v>133723.30731505743</v>
      </c>
      <c r="J187" s="14">
        <f ca="1">IF(Paskolos_grąžinimas[[#This Row],[galutinis
balansas]]&gt;0,PaskutinėEilutė-ROW(),0)</f>
        <v>176</v>
      </c>
    </row>
    <row r="188" spans="2:10" ht="15" customHeight="1" x14ac:dyDescent="0.25">
      <c r="B188" s="12">
        <f>ROWS($B$4:B188)</f>
        <v>185</v>
      </c>
      <c r="C188" s="13">
        <f ca="1">IF(ĮvestosVertės,IF(Paskolos_grąžinimas[[#This Row],['#]]&lt;=PaskolosTrukmė,IF(ROW()-ROW(Paskolos_grąžinimas[[#Headers],['#]])=1,PaskolosPradžia,IF(I187&gt;0,EDATE(C187,1),"")),""),"")</f>
        <v>48844</v>
      </c>
      <c r="D188" s="32">
        <f ca="1">IF(ROW()-ROW(Paskolos_grąžinimas[[#Headers],[pradinis
balansas]])=1,PaskolosSuma,IF(Paskolos_grąžinimas[[#This Row],[įmokos 
data]]="",0,INDEX(Paskolos_grąžinimas[], ROW()-4,8)))</f>
        <v>133723.30731505743</v>
      </c>
      <c r="E188" s="32">
        <f ca="1">IF(ĮvestosVertės,IF(ROW()-ROW(Paskolos_grąžinimas[[#Headers],[palūkanos]])=1,-IPMT(PalūkanųNorma/12,1,PaskolosTrukmė-ROWS($C$4:C188)+1,Paskolos_grąžinimas[[#This Row],[pradinis
balansas]]),IFERROR(-IPMT(PalūkanųNorma/12,1,Paskolos_grąžinimas[[#This Row],['#
liko]],D189),0)),0)</f>
        <v>555.02851881741344</v>
      </c>
      <c r="F188" s="32">
        <f ca="1">IFERROR(IF(AND(ĮvestosVertės,Paskolos_grąžinimas[[#This Row],[įmokos 
data]]&lt;&gt;""),-PPMT(PalūkanųNorma/12,1,PaskolosTrukmė-ROWS($C$4:C188)+1,Paskolos_grąžinimas[[#This Row],[pradinis
balansas]]),""),0)</f>
        <v>516.4627988782064</v>
      </c>
      <c r="G188" s="32">
        <f ca="1">IF(Paskolos_grąžinimas[[#This Row],[įmokos 
data]]="",0,NuosavybėsMokesčioSuma)</f>
        <v>375</v>
      </c>
      <c r="H188" s="32">
        <f ca="1">IF(Paskolos_grąžinimas[[#This Row],[įmokos 
data]]="",0,Paskolos_grąžinimas[[#This Row],[palūkanos]]+Paskolos_grąžinimas[[#This Row],[pagrindinis]]+Paskolos_grąžinimas[[#This Row],[nuosavybės
mokestis]])</f>
        <v>1446.4913176956197</v>
      </c>
      <c r="I188" s="32">
        <f ca="1">IF(Paskolos_grąžinimas[[#This Row],[įmokos 
data]]="",0,Paskolos_grąžinimas[[#This Row],[pradinis
balansas]]-Paskolos_grąžinimas[[#This Row],[pagrindinis]])</f>
        <v>133206.84451617923</v>
      </c>
      <c r="J188" s="14">
        <f ca="1">IF(Paskolos_grąžinimas[[#This Row],[galutinis
balansas]]&gt;0,PaskutinėEilutė-ROW(),0)</f>
        <v>175</v>
      </c>
    </row>
    <row r="189" spans="2:10" ht="15" customHeight="1" x14ac:dyDescent="0.25">
      <c r="B189" s="12">
        <f>ROWS($B$4:B189)</f>
        <v>186</v>
      </c>
      <c r="C189" s="13">
        <f ca="1">IF(ĮvestosVertės,IF(Paskolos_grąžinimas[[#This Row],['#]]&lt;=PaskolosTrukmė,IF(ROW()-ROW(Paskolos_grąžinimas[[#Headers],['#]])=1,PaskolosPradžia,IF(I188&gt;0,EDATE(C188,1),"")),""),"")</f>
        <v>48874</v>
      </c>
      <c r="D189" s="32">
        <f ca="1">IF(ROW()-ROW(Paskolos_grąžinimas[[#Headers],[pradinis
balansas]])=1,PaskolosSuma,IF(Paskolos_grąžinimas[[#This Row],[įmokos 
data]]="",0,INDEX(Paskolos_grąžinimas[], ROW()-4,8)))</f>
        <v>133206.84451617923</v>
      </c>
      <c r="E189" s="32">
        <f ca="1">IF(ĮvestosVertės,IF(ROW()-ROW(Paskolos_grąžinimas[[#Headers],[palūkanos]])=1,-IPMT(PalūkanųNorma/12,1,PaskolosTrukmė-ROWS($C$4:C189)+1,Paskolos_grąžinimas[[#This Row],[pradinis
balansas]]),IFERROR(-IPMT(PalūkanųNorma/12,1,Paskolos_grąžinimas[[#This Row],['#
liko]],D190),0)),0)</f>
        <v>552.86762412071812</v>
      </c>
      <c r="F189" s="32">
        <f ca="1">IFERROR(IF(AND(ĮvestosVertės,Paskolos_grąžinimas[[#This Row],[įmokos 
data]]&lt;&gt;""),-PPMT(PalūkanųNorma/12,1,PaskolosTrukmė-ROWS($C$4:C189)+1,Paskolos_grąžinimas[[#This Row],[pradinis
balansas]]),""),0)</f>
        <v>518.6147272068655</v>
      </c>
      <c r="G189" s="32">
        <f ca="1">IF(Paskolos_grąžinimas[[#This Row],[įmokos 
data]]="",0,NuosavybėsMokesčioSuma)</f>
        <v>375</v>
      </c>
      <c r="H189" s="32">
        <f ca="1">IF(Paskolos_grąžinimas[[#This Row],[įmokos 
data]]="",0,Paskolos_grąžinimas[[#This Row],[palūkanos]]+Paskolos_grąžinimas[[#This Row],[pagrindinis]]+Paskolos_grąžinimas[[#This Row],[nuosavybės
mokestis]])</f>
        <v>1446.4823513275837</v>
      </c>
      <c r="I189" s="32">
        <f ca="1">IF(Paskolos_grąžinimas[[#This Row],[įmokos 
data]]="",0,Paskolos_grąžinimas[[#This Row],[pradinis
balansas]]-Paskolos_grąžinimas[[#This Row],[pagrindinis]])</f>
        <v>132688.22978897236</v>
      </c>
      <c r="J189" s="14">
        <f ca="1">IF(Paskolos_grąžinimas[[#This Row],[galutinis
balansas]]&gt;0,PaskutinėEilutė-ROW(),0)</f>
        <v>174</v>
      </c>
    </row>
    <row r="190" spans="2:10" ht="15" customHeight="1" x14ac:dyDescent="0.25">
      <c r="B190" s="12">
        <f>ROWS($B$4:B190)</f>
        <v>187</v>
      </c>
      <c r="C190" s="13">
        <f ca="1">IF(ĮvestosVertės,IF(Paskolos_grąžinimas[[#This Row],['#]]&lt;=PaskolosTrukmė,IF(ROW()-ROW(Paskolos_grąžinimas[[#Headers],['#]])=1,PaskolosPradžia,IF(I189&gt;0,EDATE(C189,1),"")),""),"")</f>
        <v>48905</v>
      </c>
      <c r="D190" s="32">
        <f ca="1">IF(ROW()-ROW(Paskolos_grąžinimas[[#Headers],[pradinis
balansas]])=1,PaskolosSuma,IF(Paskolos_grąžinimas[[#This Row],[įmokos 
data]]="",0,INDEX(Paskolos_grąžinimas[], ROW()-4,8)))</f>
        <v>132688.22978897236</v>
      </c>
      <c r="E190" s="32">
        <f ca="1">IF(ĮvestosVertės,IF(ROW()-ROW(Paskolos_grąžinimas[[#Headers],[palūkanos]])=1,-IPMT(PalūkanųNorma/12,1,PaskolosTrukmė-ROWS($C$4:C190)+1,Paskolos_grąžinimas[[#This Row],[pradinis
balansas]]),IFERROR(-IPMT(PalūkanųNorma/12,1,Paskolos_grąžinimas[[#This Row],['#
liko]],D191),0)),0)</f>
        <v>550.69772569611996</v>
      </c>
      <c r="F190" s="32">
        <f ca="1">IFERROR(IF(AND(ĮvestosVertės,Paskolos_grąžinimas[[#This Row],[įmokos 
data]]&lt;&gt;""),-PPMT(PalūkanųNorma/12,1,PaskolosTrukmė-ROWS($C$4:C190)+1,Paskolos_grąžinimas[[#This Row],[pradinis
balansas]]),""),0)</f>
        <v>520.77562190356082</v>
      </c>
      <c r="G190" s="32">
        <f ca="1">IF(Paskolos_grąžinimas[[#This Row],[įmokos 
data]]="",0,NuosavybėsMokesčioSuma)</f>
        <v>375</v>
      </c>
      <c r="H190" s="32">
        <f ca="1">IF(Paskolos_grąžinimas[[#This Row],[įmokos 
data]]="",0,Paskolos_grąžinimas[[#This Row],[palūkanos]]+Paskolos_grąžinimas[[#This Row],[pagrindinis]]+Paskolos_grąžinimas[[#This Row],[nuosavybės
mokestis]])</f>
        <v>1446.4733475996809</v>
      </c>
      <c r="I190" s="32">
        <f ca="1">IF(Paskolos_grąžinimas[[#This Row],[įmokos 
data]]="",0,Paskolos_grąžinimas[[#This Row],[pradinis
balansas]]-Paskolos_grąžinimas[[#This Row],[pagrindinis]])</f>
        <v>132167.45416706879</v>
      </c>
      <c r="J190" s="14">
        <f ca="1">IF(Paskolos_grąžinimas[[#This Row],[galutinis
balansas]]&gt;0,PaskutinėEilutė-ROW(),0)</f>
        <v>173</v>
      </c>
    </row>
    <row r="191" spans="2:10" ht="15" customHeight="1" x14ac:dyDescent="0.25">
      <c r="B191" s="12">
        <f>ROWS($B$4:B191)</f>
        <v>188</v>
      </c>
      <c r="C191" s="13">
        <f ca="1">IF(ĮvestosVertės,IF(Paskolos_grąžinimas[[#This Row],['#]]&lt;=PaskolosTrukmė,IF(ROW()-ROW(Paskolos_grąžinimas[[#Headers],['#]])=1,PaskolosPradžia,IF(I190&gt;0,EDATE(C190,1),"")),""),"")</f>
        <v>48935</v>
      </c>
      <c r="D191" s="32">
        <f ca="1">IF(ROW()-ROW(Paskolos_grąžinimas[[#Headers],[pradinis
balansas]])=1,PaskolosSuma,IF(Paskolos_grąžinimas[[#This Row],[įmokos 
data]]="",0,INDEX(Paskolos_grąžinimas[], ROW()-4,8)))</f>
        <v>132167.45416706879</v>
      </c>
      <c r="E191" s="32">
        <f ca="1">IF(ĮvestosVertės,IF(ROW()-ROW(Paskolos_grąžinimas[[#Headers],[palūkanos]])=1,-IPMT(PalūkanųNorma/12,1,PaskolosTrukmė-ROWS($C$4:C191)+1,Paskolos_grąžinimas[[#This Row],[pradinis
balansas]]),IFERROR(-IPMT(PalūkanųNorma/12,1,Paskolos_grąžinimas[[#This Row],['#
liko]],D192),0)),0)</f>
        <v>548.51878602808597</v>
      </c>
      <c r="F191" s="32">
        <f ca="1">IFERROR(IF(AND(ĮvestosVertės,Paskolos_grąžinimas[[#This Row],[įmokos 
data]]&lt;&gt;""),-PPMT(PalūkanųNorma/12,1,PaskolosTrukmė-ROWS($C$4:C191)+1,Paskolos_grąžinimas[[#This Row],[pradinis
balansas]]),""),0)</f>
        <v>522.94552032815886</v>
      </c>
      <c r="G191" s="32">
        <f ca="1">IF(Paskolos_grąžinimas[[#This Row],[įmokos 
data]]="",0,NuosavybėsMokesčioSuma)</f>
        <v>375</v>
      </c>
      <c r="H191" s="32">
        <f ca="1">IF(Paskolos_grąžinimas[[#This Row],[įmokos 
data]]="",0,Paskolos_grąžinimas[[#This Row],[palūkanos]]+Paskolos_grąžinimas[[#This Row],[pagrindinis]]+Paskolos_grąžinimas[[#This Row],[nuosavybės
mokestis]])</f>
        <v>1446.4643063562448</v>
      </c>
      <c r="I191" s="32">
        <f ca="1">IF(Paskolos_grąžinimas[[#This Row],[įmokos 
data]]="",0,Paskolos_grąžinimas[[#This Row],[pradinis
balansas]]-Paskolos_grąžinimas[[#This Row],[pagrindinis]])</f>
        <v>131644.50864674064</v>
      </c>
      <c r="J191" s="14">
        <f ca="1">IF(Paskolos_grąžinimas[[#This Row],[galutinis
balansas]]&gt;0,PaskutinėEilutė-ROW(),0)</f>
        <v>172</v>
      </c>
    </row>
    <row r="192" spans="2:10" ht="15" customHeight="1" x14ac:dyDescent="0.25">
      <c r="B192" s="12">
        <f>ROWS($B$4:B192)</f>
        <v>189</v>
      </c>
      <c r="C192" s="13">
        <f ca="1">IF(ĮvestosVertės,IF(Paskolos_grąžinimas[[#This Row],['#]]&lt;=PaskolosTrukmė,IF(ROW()-ROW(Paskolos_grąžinimas[[#Headers],['#]])=1,PaskolosPradžia,IF(I191&gt;0,EDATE(C191,1),"")),""),"")</f>
        <v>48966</v>
      </c>
      <c r="D192" s="32">
        <f ca="1">IF(ROW()-ROW(Paskolos_grąžinimas[[#Headers],[pradinis
balansas]])=1,PaskolosSuma,IF(Paskolos_grąžinimas[[#This Row],[įmokos 
data]]="",0,INDEX(Paskolos_grąžinimas[], ROW()-4,8)))</f>
        <v>131644.50864674064</v>
      </c>
      <c r="E192" s="32">
        <f ca="1">IF(ĮvestosVertės,IF(ROW()-ROW(Paskolos_grąžinimas[[#Headers],[palūkanos]])=1,-IPMT(PalūkanųNorma/12,1,PaskolosTrukmė-ROWS($C$4:C192)+1,Paskolos_grąžinimas[[#This Row],[pradinis
balansas]]),IFERROR(-IPMT(PalūkanųNorma/12,1,Paskolos_grąžinimas[[#This Row],['#
liko]],D193),0)),0)</f>
        <v>546.33076744476853</v>
      </c>
      <c r="F192" s="32">
        <f ca="1">IFERROR(IF(AND(ĮvestosVertės,Paskolos_grąžinimas[[#This Row],[įmokos 
data]]&lt;&gt;""),-PPMT(PalūkanųNorma/12,1,PaskolosTrukmė-ROWS($C$4:C192)+1,Paskolos_grąžinimas[[#This Row],[pradinis
balansas]]),""),0)</f>
        <v>525.12445999619297</v>
      </c>
      <c r="G192" s="32">
        <f ca="1">IF(Paskolos_grąžinimas[[#This Row],[įmokos 
data]]="",0,NuosavybėsMokesčioSuma)</f>
        <v>375</v>
      </c>
      <c r="H192" s="32">
        <f ca="1">IF(Paskolos_grąžinimas[[#This Row],[įmokos 
data]]="",0,Paskolos_grąžinimas[[#This Row],[palūkanos]]+Paskolos_grąžinimas[[#This Row],[pagrindinis]]+Paskolos_grąžinimas[[#This Row],[nuosavybės
mokestis]])</f>
        <v>1446.4552274409616</v>
      </c>
      <c r="I192" s="32">
        <f ca="1">IF(Paskolos_grąžinimas[[#This Row],[įmokos 
data]]="",0,Paskolos_grąžinimas[[#This Row],[pradinis
balansas]]-Paskolos_grąžinimas[[#This Row],[pagrindinis]])</f>
        <v>131119.38418674446</v>
      </c>
      <c r="J192" s="14">
        <f ca="1">IF(Paskolos_grąžinimas[[#This Row],[galutinis
balansas]]&gt;0,PaskutinėEilutė-ROW(),0)</f>
        <v>171</v>
      </c>
    </row>
    <row r="193" spans="2:10" ht="15" customHeight="1" x14ac:dyDescent="0.25">
      <c r="B193" s="12">
        <f>ROWS($B$4:B193)</f>
        <v>190</v>
      </c>
      <c r="C193" s="13">
        <f ca="1">IF(ĮvestosVertės,IF(Paskolos_grąžinimas[[#This Row],['#]]&lt;=PaskolosTrukmė,IF(ROW()-ROW(Paskolos_grąžinimas[[#Headers],['#]])=1,PaskolosPradžia,IF(I192&gt;0,EDATE(C192,1),"")),""),"")</f>
        <v>48997</v>
      </c>
      <c r="D193" s="32">
        <f ca="1">IF(ROW()-ROW(Paskolos_grąžinimas[[#Headers],[pradinis
balansas]])=1,PaskolosSuma,IF(Paskolos_grąžinimas[[#This Row],[įmokos 
data]]="",0,INDEX(Paskolos_grąžinimas[], ROW()-4,8)))</f>
        <v>131119.38418674446</v>
      </c>
      <c r="E193" s="32">
        <f ca="1">IF(ĮvestosVertės,IF(ROW()-ROW(Paskolos_grąžinimas[[#Headers],[palūkanos]])=1,-IPMT(PalūkanųNorma/12,1,PaskolosTrukmė-ROWS($C$4:C193)+1,Paskolos_grąžinimas[[#This Row],[pradinis
balansas]]),IFERROR(-IPMT(PalūkanųNorma/12,1,Paskolos_grąžinimas[[#This Row],['#
liko]],D194),0)),0)</f>
        <v>544.13363211735395</v>
      </c>
      <c r="F193" s="32">
        <f ca="1">IFERROR(IF(AND(ĮvestosVertės,Paskolos_grąžinimas[[#This Row],[įmokos 
data]]&lt;&gt;""),-PPMT(PalūkanųNorma/12,1,PaskolosTrukmė-ROWS($C$4:C193)+1,Paskolos_grąžinimas[[#This Row],[pradinis
balansas]]),""),0)</f>
        <v>527.31247857951053</v>
      </c>
      <c r="G193" s="32">
        <f ca="1">IF(Paskolos_grąžinimas[[#This Row],[įmokos 
data]]="",0,NuosavybėsMokesčioSuma)</f>
        <v>375</v>
      </c>
      <c r="H193" s="32">
        <f ca="1">IF(Paskolos_grąžinimas[[#This Row],[įmokos 
data]]="",0,Paskolos_grąžinimas[[#This Row],[palūkanos]]+Paskolos_grąžinimas[[#This Row],[pagrindinis]]+Paskolos_grąžinimas[[#This Row],[nuosavybės
mokestis]])</f>
        <v>1446.4461106968645</v>
      </c>
      <c r="I193" s="32">
        <f ca="1">IF(Paskolos_grąžinimas[[#This Row],[įmokos 
data]]="",0,Paskolos_grąžinimas[[#This Row],[pradinis
balansas]]-Paskolos_grąžinimas[[#This Row],[pagrindinis]])</f>
        <v>130592.07170816495</v>
      </c>
      <c r="J193" s="14">
        <f ca="1">IF(Paskolos_grąžinimas[[#This Row],[galutinis
balansas]]&gt;0,PaskutinėEilutė-ROW(),0)</f>
        <v>170</v>
      </c>
    </row>
    <row r="194" spans="2:10" ht="15" customHeight="1" x14ac:dyDescent="0.25">
      <c r="B194" s="12">
        <f>ROWS($B$4:B194)</f>
        <v>191</v>
      </c>
      <c r="C194" s="13">
        <f ca="1">IF(ĮvestosVertės,IF(Paskolos_grąžinimas[[#This Row],['#]]&lt;=PaskolosTrukmė,IF(ROW()-ROW(Paskolos_grąžinimas[[#Headers],['#]])=1,PaskolosPradžia,IF(I193&gt;0,EDATE(C193,1),"")),""),"")</f>
        <v>49025</v>
      </c>
      <c r="D194" s="32">
        <f ca="1">IF(ROW()-ROW(Paskolos_grąžinimas[[#Headers],[pradinis
balansas]])=1,PaskolosSuma,IF(Paskolos_grąžinimas[[#This Row],[įmokos 
data]]="",0,INDEX(Paskolos_grąžinimas[], ROW()-4,8)))</f>
        <v>130592.07170816495</v>
      </c>
      <c r="E194" s="32">
        <f ca="1">IF(ĮvestosVertės,IF(ROW()-ROW(Paskolos_grąžinimas[[#Headers],[palūkanos]])=1,-IPMT(PalūkanųNorma/12,1,PaskolosTrukmė-ROWS($C$4:C194)+1,Paskolos_grąžinimas[[#This Row],[pradinis
balansas]]),IFERROR(-IPMT(PalūkanųNorma/12,1,Paskolos_grąžinimas[[#This Row],['#
liko]],D195),0)),0)</f>
        <v>541.92734205940849</v>
      </c>
      <c r="F194" s="32">
        <f ca="1">IFERROR(IF(AND(ĮvestosVertės,Paskolos_grąžinimas[[#This Row],[įmokos 
data]]&lt;&gt;""),-PPMT(PalūkanųNorma/12,1,PaskolosTrukmė-ROWS($C$4:C194)+1,Paskolos_grąžinimas[[#This Row],[pradinis
balansas]]),""),0)</f>
        <v>529.50961390692521</v>
      </c>
      <c r="G194" s="32">
        <f ca="1">IF(Paskolos_grąžinimas[[#This Row],[įmokos 
data]]="",0,NuosavybėsMokesčioSuma)</f>
        <v>375</v>
      </c>
      <c r="H194" s="32">
        <f ca="1">IF(Paskolos_grąžinimas[[#This Row],[įmokos 
data]]="",0,Paskolos_grąžinimas[[#This Row],[palūkanos]]+Paskolos_grąžinimas[[#This Row],[pagrindinis]]+Paskolos_grąžinimas[[#This Row],[nuosavybės
mokestis]])</f>
        <v>1446.4369559663337</v>
      </c>
      <c r="I194" s="32">
        <f ca="1">IF(Paskolos_grąžinimas[[#This Row],[įmokos 
data]]="",0,Paskolos_grąžinimas[[#This Row],[pradinis
balansas]]-Paskolos_grąžinimas[[#This Row],[pagrindinis]])</f>
        <v>130062.56209425803</v>
      </c>
      <c r="J194" s="14">
        <f ca="1">IF(Paskolos_grąžinimas[[#This Row],[galutinis
balansas]]&gt;0,PaskutinėEilutė-ROW(),0)</f>
        <v>169</v>
      </c>
    </row>
    <row r="195" spans="2:10" ht="15" customHeight="1" x14ac:dyDescent="0.25">
      <c r="B195" s="12">
        <f>ROWS($B$4:B195)</f>
        <v>192</v>
      </c>
      <c r="C195" s="13">
        <f ca="1">IF(ĮvestosVertės,IF(Paskolos_grąžinimas[[#This Row],['#]]&lt;=PaskolosTrukmė,IF(ROW()-ROW(Paskolos_grąžinimas[[#Headers],['#]])=1,PaskolosPradžia,IF(I194&gt;0,EDATE(C194,1),"")),""),"")</f>
        <v>49056</v>
      </c>
      <c r="D195" s="32">
        <f ca="1">IF(ROW()-ROW(Paskolos_grąžinimas[[#Headers],[pradinis
balansas]])=1,PaskolosSuma,IF(Paskolos_grąžinimas[[#This Row],[įmokos 
data]]="",0,INDEX(Paskolos_grąžinimas[], ROW()-4,8)))</f>
        <v>130062.56209425803</v>
      </c>
      <c r="E195" s="32">
        <f ca="1">IF(ĮvestosVertės,IF(ROW()-ROW(Paskolos_grąžinimas[[#Headers],[palūkanos]])=1,-IPMT(PalūkanųNorma/12,1,PaskolosTrukmė-ROWS($C$4:C195)+1,Paskolos_grąžinimas[[#This Row],[pradinis
balansas]]),IFERROR(-IPMT(PalūkanųNorma/12,1,Paskolos_grąžinimas[[#This Row],['#
liko]],D196),0)),0)</f>
        <v>539.7118591262215</v>
      </c>
      <c r="F195" s="32">
        <f ca="1">IFERROR(IF(AND(ĮvestosVertės,Paskolos_grąžinimas[[#This Row],[įmokos 
data]]&lt;&gt;""),-PPMT(PalūkanųNorma/12,1,PaskolosTrukmė-ROWS($C$4:C195)+1,Paskolos_grąžinimas[[#This Row],[pradinis
balansas]]),""),0)</f>
        <v>531.71590396487079</v>
      </c>
      <c r="G195" s="32">
        <f ca="1">IF(Paskolos_grąžinimas[[#This Row],[įmokos 
data]]="",0,NuosavybėsMokesčioSuma)</f>
        <v>375</v>
      </c>
      <c r="H195" s="32">
        <f ca="1">IF(Paskolos_grąžinimas[[#This Row],[įmokos 
data]]="",0,Paskolos_grąžinimas[[#This Row],[palūkanos]]+Paskolos_grąžinimas[[#This Row],[pagrindinis]]+Paskolos_grąžinimas[[#This Row],[nuosavybės
mokestis]])</f>
        <v>1446.4277630910924</v>
      </c>
      <c r="I195" s="32">
        <f ca="1">IF(Paskolos_grąžinimas[[#This Row],[įmokos 
data]]="",0,Paskolos_grąžinimas[[#This Row],[pradinis
balansas]]-Paskolos_grąžinimas[[#This Row],[pagrindinis]])</f>
        <v>129530.84619029316</v>
      </c>
      <c r="J195" s="14">
        <f ca="1">IF(Paskolos_grąžinimas[[#This Row],[galutinis
balansas]]&gt;0,PaskutinėEilutė-ROW(),0)</f>
        <v>168</v>
      </c>
    </row>
    <row r="196" spans="2:10" ht="15" customHeight="1" x14ac:dyDescent="0.25">
      <c r="B196" s="12">
        <f>ROWS($B$4:B196)</f>
        <v>193</v>
      </c>
      <c r="C196" s="13">
        <f ca="1">IF(ĮvestosVertės,IF(Paskolos_grąžinimas[[#This Row],['#]]&lt;=PaskolosTrukmė,IF(ROW()-ROW(Paskolos_grąžinimas[[#Headers],['#]])=1,PaskolosPradžia,IF(I195&gt;0,EDATE(C195,1),"")),""),"")</f>
        <v>49086</v>
      </c>
      <c r="D196" s="32">
        <f ca="1">IF(ROW()-ROW(Paskolos_grąžinimas[[#Headers],[pradinis
balansas]])=1,PaskolosSuma,IF(Paskolos_grąžinimas[[#This Row],[įmokos 
data]]="",0,INDEX(Paskolos_grąžinimas[], ROW()-4,8)))</f>
        <v>129530.84619029316</v>
      </c>
      <c r="E196" s="32">
        <f ca="1">IF(ĮvestosVertės,IF(ROW()-ROW(Paskolos_grąžinimas[[#Headers],[palūkanos]])=1,-IPMT(PalūkanųNorma/12,1,PaskolosTrukmė-ROWS($C$4:C196)+1,Paskolos_grąžinimas[[#This Row],[pradinis
balansas]]),IFERROR(-IPMT(PalūkanųNorma/12,1,Paskolos_grąžinimas[[#This Row],['#
liko]],D197),0)),0)</f>
        <v>537.48714501414622</v>
      </c>
      <c r="F196" s="32">
        <f ca="1">IFERROR(IF(AND(ĮvestosVertės,Paskolos_grąžinimas[[#This Row],[įmokos 
data]]&lt;&gt;""),-PPMT(PalūkanųNorma/12,1,PaskolosTrukmė-ROWS($C$4:C196)+1,Paskolos_grąžinimas[[#This Row],[pradinis
balansas]]),""),0)</f>
        <v>533.93138689805767</v>
      </c>
      <c r="G196" s="32">
        <f ca="1">IF(Paskolos_grąžinimas[[#This Row],[įmokos 
data]]="",0,NuosavybėsMokesčioSuma)</f>
        <v>375</v>
      </c>
      <c r="H196" s="32">
        <f ca="1">IF(Paskolos_grąžinimas[[#This Row],[įmokos 
data]]="",0,Paskolos_grąžinimas[[#This Row],[palūkanos]]+Paskolos_grąžinimas[[#This Row],[pagrindinis]]+Paskolos_grąžinimas[[#This Row],[nuosavybės
mokestis]])</f>
        <v>1446.4185319122039</v>
      </c>
      <c r="I196" s="32">
        <f ca="1">IF(Paskolos_grąžinimas[[#This Row],[įmokos 
data]]="",0,Paskolos_grąžinimas[[#This Row],[pradinis
balansas]]-Paskolos_grąžinimas[[#This Row],[pagrindinis]])</f>
        <v>128996.91480339511</v>
      </c>
      <c r="J196" s="14">
        <f ca="1">IF(Paskolos_grąžinimas[[#This Row],[galutinis
balansas]]&gt;0,PaskutinėEilutė-ROW(),0)</f>
        <v>167</v>
      </c>
    </row>
    <row r="197" spans="2:10" ht="15" customHeight="1" x14ac:dyDescent="0.25">
      <c r="B197" s="12">
        <f>ROWS($B$4:B197)</f>
        <v>194</v>
      </c>
      <c r="C197" s="13">
        <f ca="1">IF(ĮvestosVertės,IF(Paskolos_grąžinimas[[#This Row],['#]]&lt;=PaskolosTrukmė,IF(ROW()-ROW(Paskolos_grąžinimas[[#Headers],['#]])=1,PaskolosPradžia,IF(I196&gt;0,EDATE(C196,1),"")),""),"")</f>
        <v>49117</v>
      </c>
      <c r="D197" s="32">
        <f ca="1">IF(ROW()-ROW(Paskolos_grąžinimas[[#Headers],[pradinis
balansas]])=1,PaskolosSuma,IF(Paskolos_grąžinimas[[#This Row],[įmokos 
data]]="",0,INDEX(Paskolos_grąžinimas[], ROW()-4,8)))</f>
        <v>128996.91480339511</v>
      </c>
      <c r="E197" s="32">
        <f ca="1">IF(ĮvestosVertės,IF(ROW()-ROW(Paskolos_grąžinimas[[#Headers],[palūkanos]])=1,-IPMT(PalūkanųNorma/12,1,PaskolosTrukmė-ROWS($C$4:C197)+1,Paskolos_grąžinimas[[#This Row],[pradinis
balansas]]),IFERROR(-IPMT(PalūkanųNorma/12,1,Paskolos_grąžinimas[[#This Row],['#
liko]],D198),0)),0)</f>
        <v>535.25316125993743</v>
      </c>
      <c r="F197" s="32">
        <f ca="1">IFERROR(IF(AND(ĮvestosVertės,Paskolos_grąžinimas[[#This Row],[įmokos 
data]]&lt;&gt;""),-PPMT(PalūkanųNorma/12,1,PaskolosTrukmė-ROWS($C$4:C197)+1,Paskolos_grąžinimas[[#This Row],[pradinis
balansas]]),""),0)</f>
        <v>536.15610101013294</v>
      </c>
      <c r="G197" s="32">
        <f ca="1">IF(Paskolos_grąžinimas[[#This Row],[įmokos 
data]]="",0,NuosavybėsMokesčioSuma)</f>
        <v>375</v>
      </c>
      <c r="H197" s="32">
        <f ca="1">IF(Paskolos_grąžinimas[[#This Row],[įmokos 
data]]="",0,Paskolos_grąžinimas[[#This Row],[palūkanos]]+Paskolos_grąžinimas[[#This Row],[pagrindinis]]+Paskolos_grąžinimas[[#This Row],[nuosavybės
mokestis]])</f>
        <v>1446.4092622700705</v>
      </c>
      <c r="I197" s="32">
        <f ca="1">IF(Paskolos_grąžinimas[[#This Row],[įmokos 
data]]="",0,Paskolos_grąžinimas[[#This Row],[pradinis
balansas]]-Paskolos_grąžinimas[[#This Row],[pagrindinis]])</f>
        <v>128460.75870238498</v>
      </c>
      <c r="J197" s="14">
        <f ca="1">IF(Paskolos_grąžinimas[[#This Row],[galutinis
balansas]]&gt;0,PaskutinėEilutė-ROW(),0)</f>
        <v>166</v>
      </c>
    </row>
    <row r="198" spans="2:10" ht="15" customHeight="1" x14ac:dyDescent="0.25">
      <c r="B198" s="12">
        <f>ROWS($B$4:B198)</f>
        <v>195</v>
      </c>
      <c r="C198" s="13">
        <f ca="1">IF(ĮvestosVertės,IF(Paskolos_grąžinimas[[#This Row],['#]]&lt;=PaskolosTrukmė,IF(ROW()-ROW(Paskolos_grąžinimas[[#Headers],['#]])=1,PaskolosPradžia,IF(I197&gt;0,EDATE(C197,1),"")),""),"")</f>
        <v>49147</v>
      </c>
      <c r="D198" s="32">
        <f ca="1">IF(ROW()-ROW(Paskolos_grąžinimas[[#Headers],[pradinis
balansas]])=1,PaskolosSuma,IF(Paskolos_grąžinimas[[#This Row],[įmokos 
data]]="",0,INDEX(Paskolos_grąžinimas[], ROW()-4,8)))</f>
        <v>128460.75870238498</v>
      </c>
      <c r="E198" s="32">
        <f ca="1">IF(ĮvestosVertės,IF(ROW()-ROW(Paskolos_grąžinimas[[#Headers],[palūkanos]])=1,-IPMT(PalūkanųNorma/12,1,PaskolosTrukmė-ROWS($C$4:C198)+1,Paskolos_grąžinimas[[#This Row],[pradinis
balansas]]),IFERROR(-IPMT(PalūkanųNorma/12,1,Paskolos_grąžinimas[[#This Row],['#
liko]],D199),0)),0)</f>
        <v>533.009869240086</v>
      </c>
      <c r="F198" s="32">
        <f ca="1">IFERROR(IF(AND(ĮvestosVertės,Paskolos_grąžinimas[[#This Row],[įmokos 
data]]&lt;&gt;""),-PPMT(PalūkanųNorma/12,1,PaskolosTrukmė-ROWS($C$4:C198)+1,Paskolos_grąžinimas[[#This Row],[pradinis
balansas]]),""),0)</f>
        <v>538.39008476434174</v>
      </c>
      <c r="G198" s="32">
        <f ca="1">IF(Paskolos_grąžinimas[[#This Row],[įmokos 
data]]="",0,NuosavybėsMokesčioSuma)</f>
        <v>375</v>
      </c>
      <c r="H198" s="32">
        <f ca="1">IF(Paskolos_grąžinimas[[#This Row],[įmokos 
data]]="",0,Paskolos_grąžinimas[[#This Row],[palūkanos]]+Paskolos_grąžinimas[[#This Row],[pagrindinis]]+Paskolos_grąžinimas[[#This Row],[nuosavybės
mokestis]])</f>
        <v>1446.3999540044279</v>
      </c>
      <c r="I198" s="32">
        <f ca="1">IF(Paskolos_grąžinimas[[#This Row],[įmokos 
data]]="",0,Paskolos_grąžinimas[[#This Row],[pradinis
balansas]]-Paskolos_grąžinimas[[#This Row],[pagrindinis]])</f>
        <v>127922.36861762064</v>
      </c>
      <c r="J198" s="14">
        <f ca="1">IF(Paskolos_grąžinimas[[#This Row],[galutinis
balansas]]&gt;0,PaskutinėEilutė-ROW(),0)</f>
        <v>165</v>
      </c>
    </row>
    <row r="199" spans="2:10" ht="15" customHeight="1" x14ac:dyDescent="0.25">
      <c r="B199" s="12">
        <f>ROWS($B$4:B199)</f>
        <v>196</v>
      </c>
      <c r="C199" s="13">
        <f ca="1">IF(ĮvestosVertės,IF(Paskolos_grąžinimas[[#This Row],['#]]&lt;=PaskolosTrukmė,IF(ROW()-ROW(Paskolos_grąžinimas[[#Headers],['#]])=1,PaskolosPradžia,IF(I198&gt;0,EDATE(C198,1),"")),""),"")</f>
        <v>49178</v>
      </c>
      <c r="D199" s="32">
        <f ca="1">IF(ROW()-ROW(Paskolos_grąžinimas[[#Headers],[pradinis
balansas]])=1,PaskolosSuma,IF(Paskolos_grąžinimas[[#This Row],[įmokos 
data]]="",0,INDEX(Paskolos_grąžinimas[], ROW()-4,8)))</f>
        <v>127922.36861762064</v>
      </c>
      <c r="E199" s="32">
        <f ca="1">IF(ĮvestosVertės,IF(ROW()-ROW(Paskolos_grąžinimas[[#Headers],[palūkanos]])=1,-IPMT(PalūkanųNorma/12,1,PaskolosTrukmė-ROWS($C$4:C199)+1,Paskolos_grąžinimas[[#This Row],[pradinis
balansas]]),IFERROR(-IPMT(PalūkanųNorma/12,1,Paskolos_grąžinimas[[#This Row],['#
liko]],D200),0)),0)</f>
        <v>530.75723017015184</v>
      </c>
      <c r="F199" s="32">
        <f ca="1">IFERROR(IF(AND(ĮvestosVertės,Paskolos_grąžinimas[[#This Row],[įmokos 
data]]&lt;&gt;""),-PPMT(PalūkanųNorma/12,1,PaskolosTrukmė-ROWS($C$4:C199)+1,Paskolos_grąžinimas[[#This Row],[pradinis
balansas]]),""),0)</f>
        <v>540.63337678419327</v>
      </c>
      <c r="G199" s="32">
        <f ca="1">IF(Paskolos_grąžinimas[[#This Row],[įmokos 
data]]="",0,NuosavybėsMokesčioSuma)</f>
        <v>375</v>
      </c>
      <c r="H199" s="32">
        <f ca="1">IF(Paskolos_grąžinimas[[#This Row],[įmokos 
data]]="",0,Paskolos_grąžinimas[[#This Row],[palūkanos]]+Paskolos_grąžinimas[[#This Row],[pagrindinis]]+Paskolos_grąžinimas[[#This Row],[nuosavybės
mokestis]])</f>
        <v>1446.390606954345</v>
      </c>
      <c r="I199" s="32">
        <f ca="1">IF(Paskolos_grąžinimas[[#This Row],[įmokos 
data]]="",0,Paskolos_grąžinimas[[#This Row],[pradinis
balansas]]-Paskolos_grąžinimas[[#This Row],[pagrindinis]])</f>
        <v>127381.73524083645</v>
      </c>
      <c r="J199" s="14">
        <f ca="1">IF(Paskolos_grąžinimas[[#This Row],[galutinis
balansas]]&gt;0,PaskutinėEilutė-ROW(),0)</f>
        <v>164</v>
      </c>
    </row>
    <row r="200" spans="2:10" ht="15" customHeight="1" x14ac:dyDescent="0.25">
      <c r="B200" s="12">
        <f>ROWS($B$4:B200)</f>
        <v>197</v>
      </c>
      <c r="C200" s="13">
        <f ca="1">IF(ĮvestosVertės,IF(Paskolos_grąžinimas[[#This Row],['#]]&lt;=PaskolosTrukmė,IF(ROW()-ROW(Paskolos_grąžinimas[[#Headers],['#]])=1,PaskolosPradžia,IF(I199&gt;0,EDATE(C199,1),"")),""),"")</f>
        <v>49209</v>
      </c>
      <c r="D200" s="32">
        <f ca="1">IF(ROW()-ROW(Paskolos_grąžinimas[[#Headers],[pradinis
balansas]])=1,PaskolosSuma,IF(Paskolos_grąžinimas[[#This Row],[įmokos 
data]]="",0,INDEX(Paskolos_grąžinimas[], ROW()-4,8)))</f>
        <v>127381.73524083645</v>
      </c>
      <c r="E200" s="32">
        <f ca="1">IF(ĮvestosVertės,IF(ROW()-ROW(Paskolos_grąžinimas[[#Headers],[palūkanos]])=1,-IPMT(PalūkanųNorma/12,1,PaskolosTrukmė-ROWS($C$4:C200)+1,Paskolos_grąžinimas[[#This Row],[pradinis
balansas]]),IFERROR(-IPMT(PalūkanųNorma/12,1,Paskolos_grąžinimas[[#This Row],['#
liko]],D201),0)),0)</f>
        <v>528.49520510409309</v>
      </c>
      <c r="F200" s="32">
        <f ca="1">IFERROR(IF(AND(ĮvestosVertės,Paskolos_grąžinimas[[#This Row],[įmokos 
data]]&lt;&gt;""),-PPMT(PalūkanųNorma/12,1,PaskolosTrukmė-ROWS($C$4:C200)+1,Paskolos_grąžinimas[[#This Row],[pradinis
balansas]]),""),0)</f>
        <v>542.88601585412744</v>
      </c>
      <c r="G200" s="32">
        <f ca="1">IF(Paskolos_grąžinimas[[#This Row],[įmokos 
data]]="",0,NuosavybėsMokesčioSuma)</f>
        <v>375</v>
      </c>
      <c r="H200" s="32">
        <f ca="1">IF(Paskolos_grąžinimas[[#This Row],[įmokos 
data]]="",0,Paskolos_grąžinimas[[#This Row],[palūkanos]]+Paskolos_grąžinimas[[#This Row],[pagrindinis]]+Paskolos_grąžinimas[[#This Row],[nuosavybės
mokestis]])</f>
        <v>1446.3812209582206</v>
      </c>
      <c r="I200" s="32">
        <f ca="1">IF(Paskolos_grąžinimas[[#This Row],[įmokos 
data]]="",0,Paskolos_grąžinimas[[#This Row],[pradinis
balansas]]-Paskolos_grąžinimas[[#This Row],[pagrindinis]])</f>
        <v>126838.84922498233</v>
      </c>
      <c r="J200" s="14">
        <f ca="1">IF(Paskolos_grąžinimas[[#This Row],[galutinis
balansas]]&gt;0,PaskutinėEilutė-ROW(),0)</f>
        <v>163</v>
      </c>
    </row>
    <row r="201" spans="2:10" ht="15" customHeight="1" x14ac:dyDescent="0.25">
      <c r="B201" s="12">
        <f>ROWS($B$4:B201)</f>
        <v>198</v>
      </c>
      <c r="C201" s="13">
        <f ca="1">IF(ĮvestosVertės,IF(Paskolos_grąžinimas[[#This Row],['#]]&lt;=PaskolosTrukmė,IF(ROW()-ROW(Paskolos_grąžinimas[[#Headers],['#]])=1,PaskolosPradžia,IF(I200&gt;0,EDATE(C200,1),"")),""),"")</f>
        <v>49239</v>
      </c>
      <c r="D201" s="32">
        <f ca="1">IF(ROW()-ROW(Paskolos_grąžinimas[[#Headers],[pradinis
balansas]])=1,PaskolosSuma,IF(Paskolos_grąžinimas[[#This Row],[įmokos 
data]]="",0,INDEX(Paskolos_grąžinimas[], ROW()-4,8)))</f>
        <v>126838.84922498233</v>
      </c>
      <c r="E201" s="32">
        <f ca="1">IF(ĮvestosVertės,IF(ROW()-ROW(Paskolos_grąžinimas[[#Headers],[palūkanos]])=1,-IPMT(PalūkanųNorma/12,1,PaskolosTrukmė-ROWS($C$4:C201)+1,Paskolos_grąžinimas[[#This Row],[pradinis
balansas]]),IFERROR(-IPMT(PalūkanųNorma/12,1,Paskolos_grąžinimas[[#This Row],['#
liko]],D202),0)),0)</f>
        <v>526.2237549335922</v>
      </c>
      <c r="F201" s="32">
        <f ca="1">IFERROR(IF(AND(ĮvestosVertės,Paskolos_grąžinimas[[#This Row],[įmokos 
data]]&lt;&gt;""),-PPMT(PalūkanųNorma/12,1,PaskolosTrukmė-ROWS($C$4:C201)+1,Paskolos_grąžinimas[[#This Row],[pradinis
balansas]]),""),0)</f>
        <v>545.14804092018619</v>
      </c>
      <c r="G201" s="32">
        <f ca="1">IF(Paskolos_grąžinimas[[#This Row],[įmokos 
data]]="",0,NuosavybėsMokesčioSuma)</f>
        <v>375</v>
      </c>
      <c r="H201" s="32">
        <f ca="1">IF(Paskolos_grąžinimas[[#This Row],[įmokos 
data]]="",0,Paskolos_grąžinimas[[#This Row],[palūkanos]]+Paskolos_grąžinimas[[#This Row],[pagrindinis]]+Paskolos_grąžinimas[[#This Row],[nuosavybės
mokestis]])</f>
        <v>1446.3717958537784</v>
      </c>
      <c r="I201" s="32">
        <f ca="1">IF(Paskolos_grąžinimas[[#This Row],[įmokos 
data]]="",0,Paskolos_grąžinimas[[#This Row],[pradinis
balansas]]-Paskolos_grąžinimas[[#This Row],[pagrindinis]])</f>
        <v>126293.70118406214</v>
      </c>
      <c r="J201" s="14">
        <f ca="1">IF(Paskolos_grąžinimas[[#This Row],[galutinis
balansas]]&gt;0,PaskutinėEilutė-ROW(),0)</f>
        <v>162</v>
      </c>
    </row>
    <row r="202" spans="2:10" ht="15" customHeight="1" x14ac:dyDescent="0.25">
      <c r="B202" s="12">
        <f>ROWS($B$4:B202)</f>
        <v>199</v>
      </c>
      <c r="C202" s="13">
        <f ca="1">IF(ĮvestosVertės,IF(Paskolos_grąžinimas[[#This Row],['#]]&lt;=PaskolosTrukmė,IF(ROW()-ROW(Paskolos_grąžinimas[[#Headers],['#]])=1,PaskolosPradžia,IF(I201&gt;0,EDATE(C201,1),"")),""),"")</f>
        <v>49270</v>
      </c>
      <c r="D202" s="32">
        <f ca="1">IF(ROW()-ROW(Paskolos_grąžinimas[[#Headers],[pradinis
balansas]])=1,PaskolosSuma,IF(Paskolos_grąžinimas[[#This Row],[įmokos 
data]]="",0,INDEX(Paskolos_grąžinimas[], ROW()-4,8)))</f>
        <v>126293.70118406214</v>
      </c>
      <c r="E202" s="32">
        <f ca="1">IF(ĮvestosVertės,IF(ROW()-ROW(Paskolos_grąžinimas[[#Headers],[palūkanos]])=1,-IPMT(PalūkanųNorma/12,1,PaskolosTrukmė-ROWS($C$4:C202)+1,Paskolos_grąžinimas[[#This Row],[pradinis
balansas]]),IFERROR(-IPMT(PalūkanųNorma/12,1,Paskolos_grąžinimas[[#This Row],['#
liko]],D203),0)),0)</f>
        <v>523.94284038738112</v>
      </c>
      <c r="F202" s="32">
        <f ca="1">IFERROR(IF(AND(ĮvestosVertės,Paskolos_grąžinimas[[#This Row],[įmokos 
data]]&lt;&gt;""),-PPMT(PalūkanųNorma/12,1,PaskolosTrukmė-ROWS($C$4:C202)+1,Paskolos_grąžinimas[[#This Row],[pradinis
balansas]]),""),0)</f>
        <v>547.41949109068696</v>
      </c>
      <c r="G202" s="32">
        <f ca="1">IF(Paskolos_grąžinimas[[#This Row],[įmokos 
data]]="",0,NuosavybėsMokesčioSuma)</f>
        <v>375</v>
      </c>
      <c r="H202" s="32">
        <f ca="1">IF(Paskolos_grąžinimas[[#This Row],[įmokos 
data]]="",0,Paskolos_grąžinimas[[#This Row],[palūkanos]]+Paskolos_grąžinimas[[#This Row],[pagrindinis]]+Paskolos_grąžinimas[[#This Row],[nuosavybės
mokestis]])</f>
        <v>1446.362331478068</v>
      </c>
      <c r="I202" s="32">
        <f ca="1">IF(Paskolos_grąžinimas[[#This Row],[įmokos 
data]]="",0,Paskolos_grąžinimas[[#This Row],[pradinis
balansas]]-Paskolos_grąžinimas[[#This Row],[pagrindinis]])</f>
        <v>125746.28169297146</v>
      </c>
      <c r="J202" s="14">
        <f ca="1">IF(Paskolos_grąžinimas[[#This Row],[galutinis
balansas]]&gt;0,PaskutinėEilutė-ROW(),0)</f>
        <v>161</v>
      </c>
    </row>
    <row r="203" spans="2:10" ht="15" customHeight="1" x14ac:dyDescent="0.25">
      <c r="B203" s="12">
        <f>ROWS($B$4:B203)</f>
        <v>200</v>
      </c>
      <c r="C203" s="13">
        <f ca="1">IF(ĮvestosVertės,IF(Paskolos_grąžinimas[[#This Row],['#]]&lt;=PaskolosTrukmė,IF(ROW()-ROW(Paskolos_grąžinimas[[#Headers],['#]])=1,PaskolosPradžia,IF(I202&gt;0,EDATE(C202,1),"")),""),"")</f>
        <v>49300</v>
      </c>
      <c r="D203" s="32">
        <f ca="1">IF(ROW()-ROW(Paskolos_grąžinimas[[#Headers],[pradinis
balansas]])=1,PaskolosSuma,IF(Paskolos_grąžinimas[[#This Row],[įmokos 
data]]="",0,INDEX(Paskolos_grąžinimas[], ROW()-4,8)))</f>
        <v>125746.28169297146</v>
      </c>
      <c r="E203" s="32">
        <f ca="1">IF(ĮvestosVertės,IF(ROW()-ROW(Paskolos_grąžinimas[[#Headers],[palūkanos]])=1,-IPMT(PalūkanųNorma/12,1,PaskolosTrukmė-ROWS($C$4:C203)+1,Paskolos_grąžinimas[[#This Row],[pradinis
balansas]]),IFERROR(-IPMT(PalūkanųNorma/12,1,Paskolos_grąžinimas[[#This Row],['#
liko]],D204),0)),0)</f>
        <v>521.65242203056061</v>
      </c>
      <c r="F203" s="32">
        <f ca="1">IFERROR(IF(AND(ĮvestosVertės,Paskolos_grąžinimas[[#This Row],[įmokos 
data]]&lt;&gt;""),-PPMT(PalūkanųNorma/12,1,PaskolosTrukmė-ROWS($C$4:C203)+1,Paskolos_grąžinimas[[#This Row],[pradinis
balansas]]),""),0)</f>
        <v>549.70040563689827</v>
      </c>
      <c r="G203" s="32">
        <f ca="1">IF(Paskolos_grąžinimas[[#This Row],[įmokos 
data]]="",0,NuosavybėsMokesčioSuma)</f>
        <v>375</v>
      </c>
      <c r="H203" s="32">
        <f ca="1">IF(Paskolos_grąžinimas[[#This Row],[įmokos 
data]]="",0,Paskolos_grąžinimas[[#This Row],[palūkanos]]+Paskolos_grąžinimas[[#This Row],[pagrindinis]]+Paskolos_grąžinimas[[#This Row],[nuosavybės
mokestis]])</f>
        <v>1446.3528276674588</v>
      </c>
      <c r="I203" s="32">
        <f ca="1">IF(Paskolos_grąžinimas[[#This Row],[įmokos 
data]]="",0,Paskolos_grąžinimas[[#This Row],[pradinis
balansas]]-Paskolos_grąžinimas[[#This Row],[pagrindinis]])</f>
        <v>125196.58128733456</v>
      </c>
      <c r="J203" s="14">
        <f ca="1">IF(Paskolos_grąžinimas[[#This Row],[galutinis
balansas]]&gt;0,PaskutinėEilutė-ROW(),0)</f>
        <v>160</v>
      </c>
    </row>
    <row r="204" spans="2:10" ht="15" customHeight="1" x14ac:dyDescent="0.25">
      <c r="B204" s="12">
        <f>ROWS($B$4:B204)</f>
        <v>201</v>
      </c>
      <c r="C204" s="13">
        <f ca="1">IF(ĮvestosVertės,IF(Paskolos_grąžinimas[[#This Row],['#]]&lt;=PaskolosTrukmė,IF(ROW()-ROW(Paskolos_grąžinimas[[#Headers],['#]])=1,PaskolosPradžia,IF(I203&gt;0,EDATE(C203,1),"")),""),"")</f>
        <v>49331</v>
      </c>
      <c r="D204" s="32">
        <f ca="1">IF(ROW()-ROW(Paskolos_grąžinimas[[#Headers],[pradinis
balansas]])=1,PaskolosSuma,IF(Paskolos_grąžinimas[[#This Row],[įmokos 
data]]="",0,INDEX(Paskolos_grąžinimas[], ROW()-4,8)))</f>
        <v>125196.58128733456</v>
      </c>
      <c r="E204" s="32">
        <f ca="1">IF(ĮvestosVertės,IF(ROW()-ROW(Paskolos_grąžinimas[[#Headers],[palūkanos]])=1,-IPMT(PalūkanųNorma/12,1,PaskolosTrukmė-ROWS($C$4:C204)+1,Paskolos_grąžinimas[[#This Row],[pradinis
balansas]]),IFERROR(-IPMT(PalūkanųNorma/12,1,Paskolos_grąžinimas[[#This Row],['#
liko]],D205),0)),0)</f>
        <v>519.35246026392019</v>
      </c>
      <c r="F204" s="32">
        <f ca="1">IFERROR(IF(AND(ĮvestosVertės,Paskolos_grąžinimas[[#This Row],[įmokos 
data]]&lt;&gt;""),-PPMT(PalūkanųNorma/12,1,PaskolosTrukmė-ROWS($C$4:C204)+1,Paskolos_grąžinimas[[#This Row],[pradinis
balansas]]),""),0)</f>
        <v>551.99082399371878</v>
      </c>
      <c r="G204" s="32">
        <f ca="1">IF(Paskolos_grąžinimas[[#This Row],[įmokos 
data]]="",0,NuosavybėsMokesčioSuma)</f>
        <v>375</v>
      </c>
      <c r="H204" s="32">
        <f ca="1">IF(Paskolos_grąžinimas[[#This Row],[įmokos 
data]]="",0,Paskolos_grąžinimas[[#This Row],[palūkanos]]+Paskolos_grąžinimas[[#This Row],[pagrindinis]]+Paskolos_grąžinimas[[#This Row],[nuosavybės
mokestis]])</f>
        <v>1446.343284257639</v>
      </c>
      <c r="I204" s="32">
        <f ca="1">IF(Paskolos_grąžinimas[[#This Row],[įmokos 
data]]="",0,Paskolos_grąžinimas[[#This Row],[pradinis
balansas]]-Paskolos_grąžinimas[[#This Row],[pagrindinis]])</f>
        <v>124644.59046334084</v>
      </c>
      <c r="J204" s="14">
        <f ca="1">IF(Paskolos_grąžinimas[[#This Row],[galutinis
balansas]]&gt;0,PaskutinėEilutė-ROW(),0)</f>
        <v>159</v>
      </c>
    </row>
    <row r="205" spans="2:10" ht="15" customHeight="1" x14ac:dyDescent="0.25">
      <c r="B205" s="12">
        <f>ROWS($B$4:B205)</f>
        <v>202</v>
      </c>
      <c r="C205" s="13">
        <f ca="1">IF(ĮvestosVertės,IF(Paskolos_grąžinimas[[#This Row],['#]]&lt;=PaskolosTrukmė,IF(ROW()-ROW(Paskolos_grąžinimas[[#Headers],['#]])=1,PaskolosPradžia,IF(I204&gt;0,EDATE(C204,1),"")),""),"")</f>
        <v>49362</v>
      </c>
      <c r="D205" s="32">
        <f ca="1">IF(ROW()-ROW(Paskolos_grąžinimas[[#Headers],[pradinis
balansas]])=1,PaskolosSuma,IF(Paskolos_grąžinimas[[#This Row],[įmokos 
data]]="",0,INDEX(Paskolos_grąžinimas[], ROW()-4,8)))</f>
        <v>124644.59046334084</v>
      </c>
      <c r="E205" s="32">
        <f ca="1">IF(ĮvestosVertės,IF(ROW()-ROW(Paskolos_grąžinimas[[#Headers],[palūkanos]])=1,-IPMT(PalūkanųNorma/12,1,PaskolosTrukmė-ROWS($C$4:C205)+1,Paskolos_grąžinimas[[#This Row],[pradinis
balansas]]),IFERROR(-IPMT(PalūkanųNorma/12,1,Paskolos_grąžinimas[[#This Row],['#
liko]],D206),0)),0)</f>
        <v>517.04291532325203</v>
      </c>
      <c r="F205" s="32">
        <f ca="1">IFERROR(IF(AND(ĮvestosVertės,Paskolos_grąžinimas[[#This Row],[įmokos 
data]]&lt;&gt;""),-PPMT(PalūkanųNorma/12,1,PaskolosTrukmė-ROWS($C$4:C205)+1,Paskolos_grąžinimas[[#This Row],[pradinis
balansas]]),""),0)</f>
        <v>554.2907857603592</v>
      </c>
      <c r="G205" s="32">
        <f ca="1">IF(Paskolos_grąžinimas[[#This Row],[įmokos 
data]]="",0,NuosavybėsMokesčioSuma)</f>
        <v>375</v>
      </c>
      <c r="H205" s="32">
        <f ca="1">IF(Paskolos_grąžinimas[[#This Row],[įmokos 
data]]="",0,Paskolos_grąžinimas[[#This Row],[palūkanos]]+Paskolos_grąžinimas[[#This Row],[pagrindinis]]+Paskolos_grąžinimas[[#This Row],[nuosavybės
mokestis]])</f>
        <v>1446.3337010836112</v>
      </c>
      <c r="I205" s="32">
        <f ca="1">IF(Paskolos_grąžinimas[[#This Row],[įmokos 
data]]="",0,Paskolos_grąžinimas[[#This Row],[pradinis
balansas]]-Paskolos_grąžinimas[[#This Row],[pagrindinis]])</f>
        <v>124090.29967758048</v>
      </c>
      <c r="J205" s="14">
        <f ca="1">IF(Paskolos_grąžinimas[[#This Row],[galutinis
balansas]]&gt;0,PaskutinėEilutė-ROW(),0)</f>
        <v>158</v>
      </c>
    </row>
    <row r="206" spans="2:10" ht="15" customHeight="1" x14ac:dyDescent="0.25">
      <c r="B206" s="12">
        <f>ROWS($B$4:B206)</f>
        <v>203</v>
      </c>
      <c r="C206" s="13">
        <f ca="1">IF(ĮvestosVertės,IF(Paskolos_grąžinimas[[#This Row],['#]]&lt;=PaskolosTrukmė,IF(ROW()-ROW(Paskolos_grąžinimas[[#Headers],['#]])=1,PaskolosPradžia,IF(I205&gt;0,EDATE(C205,1),"")),""),"")</f>
        <v>49390</v>
      </c>
      <c r="D206" s="32">
        <f ca="1">IF(ROW()-ROW(Paskolos_grąžinimas[[#Headers],[pradinis
balansas]])=1,PaskolosSuma,IF(Paskolos_grąžinimas[[#This Row],[įmokos 
data]]="",0,INDEX(Paskolos_grąžinimas[], ROW()-4,8)))</f>
        <v>124090.29967758048</v>
      </c>
      <c r="E206" s="32">
        <f ca="1">IF(ĮvestosVertės,IF(ROW()-ROW(Paskolos_grąžinimas[[#Headers],[palūkanos]])=1,-IPMT(PalūkanųNorma/12,1,PaskolosTrukmė-ROWS($C$4:C206)+1,Paskolos_grąžinimas[[#This Row],[pradinis
balansas]]),IFERROR(-IPMT(PalūkanųNorma/12,1,Paskolos_grąžinimas[[#This Row],['#
liko]],D207),0)),0)</f>
        <v>514.7237472786644</v>
      </c>
      <c r="F206" s="32">
        <f ca="1">IFERROR(IF(AND(ĮvestosVertės,Paskolos_grąžinimas[[#This Row],[įmokos 
data]]&lt;&gt;""),-PPMT(PalūkanųNorma/12,1,PaskolosTrukmė-ROWS($C$4:C206)+1,Paskolos_grąžinimas[[#This Row],[pradinis
balansas]]),""),0)</f>
        <v>556.60033070102747</v>
      </c>
      <c r="G206" s="32">
        <f ca="1">IF(Paskolos_grąžinimas[[#This Row],[įmokos 
data]]="",0,NuosavybėsMokesčioSuma)</f>
        <v>375</v>
      </c>
      <c r="H206" s="32">
        <f ca="1">IF(Paskolos_grąžinimas[[#This Row],[įmokos 
data]]="",0,Paskolos_grąžinimas[[#This Row],[palūkanos]]+Paskolos_grąžinimas[[#This Row],[pagrindinis]]+Paskolos_grąžinimas[[#This Row],[nuosavybės
mokestis]])</f>
        <v>1446.324077979692</v>
      </c>
      <c r="I206" s="32">
        <f ca="1">IF(Paskolos_grąžinimas[[#This Row],[įmokos 
data]]="",0,Paskolos_grąžinimas[[#This Row],[pradinis
balansas]]-Paskolos_grąžinimas[[#This Row],[pagrindinis]])</f>
        <v>123533.69934687945</v>
      </c>
      <c r="J206" s="14">
        <f ca="1">IF(Paskolos_grąžinimas[[#This Row],[galutinis
balansas]]&gt;0,PaskutinėEilutė-ROW(),0)</f>
        <v>157</v>
      </c>
    </row>
    <row r="207" spans="2:10" ht="15" customHeight="1" x14ac:dyDescent="0.25">
      <c r="B207" s="12">
        <f>ROWS($B$4:B207)</f>
        <v>204</v>
      </c>
      <c r="C207" s="13">
        <f ca="1">IF(ĮvestosVertės,IF(Paskolos_grąžinimas[[#This Row],['#]]&lt;=PaskolosTrukmė,IF(ROW()-ROW(Paskolos_grąžinimas[[#Headers],['#]])=1,PaskolosPradžia,IF(I206&gt;0,EDATE(C206,1),"")),""),"")</f>
        <v>49421</v>
      </c>
      <c r="D207" s="32">
        <f ca="1">IF(ROW()-ROW(Paskolos_grąžinimas[[#Headers],[pradinis
balansas]])=1,PaskolosSuma,IF(Paskolos_grąžinimas[[#This Row],[įmokos 
data]]="",0,INDEX(Paskolos_grąžinimas[], ROW()-4,8)))</f>
        <v>123533.69934687945</v>
      </c>
      <c r="E207" s="32">
        <f ca="1">IF(ĮvestosVertės,IF(ROW()-ROW(Paskolos_grąžinimas[[#Headers],[palūkanos]])=1,-IPMT(PalūkanųNorma/12,1,PaskolosTrukmė-ROWS($C$4:C207)+1,Paskolos_grąžinimas[[#This Row],[pradinis
balansas]]),IFERROR(-IPMT(PalūkanųNorma/12,1,Paskolos_grąžinimas[[#This Row],['#
liko]],D208),0)),0)</f>
        <v>512.39491603389104</v>
      </c>
      <c r="F207" s="32">
        <f ca="1">IFERROR(IF(AND(ĮvestosVertės,Paskolos_grąžinimas[[#This Row],[įmokos 
data]]&lt;&gt;""),-PPMT(PalūkanųNorma/12,1,PaskolosTrukmė-ROWS($C$4:C207)+1,Paskolos_grąžinimas[[#This Row],[pradinis
balansas]]),""),0)</f>
        <v>558.9194987456151</v>
      </c>
      <c r="G207" s="32">
        <f ca="1">IF(Paskolos_grąžinimas[[#This Row],[įmokos 
data]]="",0,NuosavybėsMokesčioSuma)</f>
        <v>375</v>
      </c>
      <c r="H207" s="32">
        <f ca="1">IF(Paskolos_grąžinimas[[#This Row],[įmokos 
data]]="",0,Paskolos_grąžinimas[[#This Row],[palūkanos]]+Paskolos_grąžinimas[[#This Row],[pagrindinis]]+Paskolos_grąžinimas[[#This Row],[nuosavybės
mokestis]])</f>
        <v>1446.314414779506</v>
      </c>
      <c r="I207" s="32">
        <f ca="1">IF(Paskolos_grąžinimas[[#This Row],[įmokos 
data]]="",0,Paskolos_grąžinimas[[#This Row],[pradinis
balansas]]-Paskolos_grąžinimas[[#This Row],[pagrindinis]])</f>
        <v>122974.77984813384</v>
      </c>
      <c r="J207" s="14">
        <f ca="1">IF(Paskolos_grąžinimas[[#This Row],[galutinis
balansas]]&gt;0,PaskutinėEilutė-ROW(),0)</f>
        <v>156</v>
      </c>
    </row>
    <row r="208" spans="2:10" ht="15" customHeight="1" x14ac:dyDescent="0.25">
      <c r="B208" s="12">
        <f>ROWS($B$4:B208)</f>
        <v>205</v>
      </c>
      <c r="C208" s="13">
        <f ca="1">IF(ĮvestosVertės,IF(Paskolos_grąžinimas[[#This Row],['#]]&lt;=PaskolosTrukmė,IF(ROW()-ROW(Paskolos_grąžinimas[[#Headers],['#]])=1,PaskolosPradžia,IF(I207&gt;0,EDATE(C207,1),"")),""),"")</f>
        <v>49451</v>
      </c>
      <c r="D208" s="32">
        <f ca="1">IF(ROW()-ROW(Paskolos_grąžinimas[[#Headers],[pradinis
balansas]])=1,PaskolosSuma,IF(Paskolos_grąžinimas[[#This Row],[įmokos 
data]]="",0,INDEX(Paskolos_grąžinimas[], ROW()-4,8)))</f>
        <v>122974.77984813384</v>
      </c>
      <c r="E208" s="32">
        <f ca="1">IF(ĮvestosVertės,IF(ROW()-ROW(Paskolos_grąžinimas[[#Headers],[palūkanos]])=1,-IPMT(PalūkanųNorma/12,1,PaskolosTrukmė-ROWS($C$4:C208)+1,Paskolos_grąžinimas[[#This Row],[pradinis
balansas]]),IFERROR(-IPMT(PalūkanųNorma/12,1,Paskolos_grąžinimas[[#This Row],['#
liko]],D209),0)),0)</f>
        <v>510.05638132559773</v>
      </c>
      <c r="F208" s="32">
        <f ca="1">IFERROR(IF(AND(ĮvestosVertės,Paskolos_grąžinimas[[#This Row],[įmokos 
data]]&lt;&gt;""),-PPMT(PalūkanųNorma/12,1,PaskolosTrukmė-ROWS($C$4:C208)+1,Paskolos_grąžinimas[[#This Row],[pradinis
balansas]]),""),0)</f>
        <v>561.24832999038836</v>
      </c>
      <c r="G208" s="32">
        <f ca="1">IF(Paskolos_grąžinimas[[#This Row],[įmokos 
data]]="",0,NuosavybėsMokesčioSuma)</f>
        <v>375</v>
      </c>
      <c r="H208" s="32">
        <f ca="1">IF(Paskolos_grąžinimas[[#This Row],[įmokos 
data]]="",0,Paskolos_grąžinimas[[#This Row],[palūkanos]]+Paskolos_grąžinimas[[#This Row],[pagrindinis]]+Paskolos_grąžinimas[[#This Row],[nuosavybės
mokestis]])</f>
        <v>1446.304711315986</v>
      </c>
      <c r="I208" s="32">
        <f ca="1">IF(Paskolos_grąžinimas[[#This Row],[įmokos 
data]]="",0,Paskolos_grąžinimas[[#This Row],[pradinis
balansas]]-Paskolos_grąžinimas[[#This Row],[pagrindinis]])</f>
        <v>122413.53151814346</v>
      </c>
      <c r="J208" s="14">
        <f ca="1">IF(Paskolos_grąžinimas[[#This Row],[galutinis
balansas]]&gt;0,PaskutinėEilutė-ROW(),0)</f>
        <v>155</v>
      </c>
    </row>
    <row r="209" spans="2:10" ht="15" customHeight="1" x14ac:dyDescent="0.25">
      <c r="B209" s="12">
        <f>ROWS($B$4:B209)</f>
        <v>206</v>
      </c>
      <c r="C209" s="13">
        <f ca="1">IF(ĮvestosVertės,IF(Paskolos_grąžinimas[[#This Row],['#]]&lt;=PaskolosTrukmė,IF(ROW()-ROW(Paskolos_grąžinimas[[#Headers],['#]])=1,PaskolosPradžia,IF(I208&gt;0,EDATE(C208,1),"")),""),"")</f>
        <v>49482</v>
      </c>
      <c r="D209" s="32">
        <f ca="1">IF(ROW()-ROW(Paskolos_grąžinimas[[#Headers],[pradinis
balansas]])=1,PaskolosSuma,IF(Paskolos_grąžinimas[[#This Row],[įmokos 
data]]="",0,INDEX(Paskolos_grąžinimas[], ROW()-4,8)))</f>
        <v>122413.53151814346</v>
      </c>
      <c r="E209" s="32">
        <f ca="1">IF(ĮvestosVertės,IF(ROW()-ROW(Paskolos_grąžinimas[[#Headers],[palūkanos]])=1,-IPMT(PalūkanųNorma/12,1,PaskolosTrukmė-ROWS($C$4:C209)+1,Paskolos_grąžinimas[[#This Row],[pradinis
balansas]]),IFERROR(-IPMT(PalūkanųNorma/12,1,Paskolos_grąžinimas[[#This Row],['#
liko]],D210),0)),0)</f>
        <v>507.70810272268659</v>
      </c>
      <c r="F209" s="32">
        <f ca="1">IFERROR(IF(AND(ĮvestosVertės,Paskolos_grąžinimas[[#This Row],[įmokos 
data]]&lt;&gt;""),-PPMT(PalūkanųNorma/12,1,PaskolosTrukmė-ROWS($C$4:C209)+1,Paskolos_grąžinimas[[#This Row],[pradinis
balansas]]),""),0)</f>
        <v>563.58686469868178</v>
      </c>
      <c r="G209" s="32">
        <f ca="1">IF(Paskolos_grąžinimas[[#This Row],[įmokos 
data]]="",0,NuosavybėsMokesčioSuma)</f>
        <v>375</v>
      </c>
      <c r="H209" s="32">
        <f ca="1">IF(Paskolos_grąžinimas[[#This Row],[įmokos 
data]]="",0,Paskolos_grąžinimas[[#This Row],[palūkanos]]+Paskolos_grąžinimas[[#This Row],[pagrindinis]]+Paskolos_grąžinimas[[#This Row],[nuosavybės
mokestis]])</f>
        <v>1446.2949674213683</v>
      </c>
      <c r="I209" s="32">
        <f ca="1">IF(Paskolos_grąžinimas[[#This Row],[įmokos 
data]]="",0,Paskolos_grąžinimas[[#This Row],[pradinis
balansas]]-Paskolos_grąžinimas[[#This Row],[pagrindinis]])</f>
        <v>121849.94465344478</v>
      </c>
      <c r="J209" s="14">
        <f ca="1">IF(Paskolos_grąžinimas[[#This Row],[galutinis
balansas]]&gt;0,PaskutinėEilutė-ROW(),0)</f>
        <v>154</v>
      </c>
    </row>
    <row r="210" spans="2:10" ht="15" customHeight="1" x14ac:dyDescent="0.25">
      <c r="B210" s="12">
        <f>ROWS($B$4:B210)</f>
        <v>207</v>
      </c>
      <c r="C210" s="13">
        <f ca="1">IF(ĮvestosVertės,IF(Paskolos_grąžinimas[[#This Row],['#]]&lt;=PaskolosTrukmė,IF(ROW()-ROW(Paskolos_grąžinimas[[#Headers],['#]])=1,PaskolosPradžia,IF(I209&gt;0,EDATE(C209,1),"")),""),"")</f>
        <v>49512</v>
      </c>
      <c r="D210" s="32">
        <f ca="1">IF(ROW()-ROW(Paskolos_grąžinimas[[#Headers],[pradinis
balansas]])=1,PaskolosSuma,IF(Paskolos_grąžinimas[[#This Row],[įmokos 
data]]="",0,INDEX(Paskolos_grąžinimas[], ROW()-4,8)))</f>
        <v>121849.94465344478</v>
      </c>
      <c r="E210" s="32">
        <f ca="1">IF(ĮvestosVertės,IF(ROW()-ROW(Paskolos_grąžinimas[[#Headers],[palūkanos]])=1,-IPMT(PalūkanųNorma/12,1,PaskolosTrukmė-ROWS($C$4:C210)+1,Paskolos_grąžinimas[[#This Row],[pradinis
balansas]]),IFERROR(-IPMT(PalūkanųNorma/12,1,Paskolos_grąžinimas[[#This Row],['#
liko]],D211),0)),0)</f>
        <v>505.35003962559659</v>
      </c>
      <c r="F210" s="32">
        <f ca="1">IFERROR(IF(AND(ĮvestosVertės,Paskolos_grąžinimas[[#This Row],[įmokos 
data]]&lt;&gt;""),-PPMT(PalūkanųNorma/12,1,PaskolosTrukmė-ROWS($C$4:C210)+1,Paskolos_grąžinimas[[#This Row],[pradinis
balansas]]),""),0)</f>
        <v>565.93514330159292</v>
      </c>
      <c r="G210" s="32">
        <f ca="1">IF(Paskolos_grąžinimas[[#This Row],[įmokos 
data]]="",0,NuosavybėsMokesčioSuma)</f>
        <v>375</v>
      </c>
      <c r="H210" s="32">
        <f ca="1">IF(Paskolos_grąžinimas[[#This Row],[įmokos 
data]]="",0,Paskolos_grąžinimas[[#This Row],[palūkanos]]+Paskolos_grąžinimas[[#This Row],[pagrindinis]]+Paskolos_grąžinimas[[#This Row],[nuosavybės
mokestis]])</f>
        <v>1446.2851829271895</v>
      </c>
      <c r="I210" s="32">
        <f ca="1">IF(Paskolos_grąžinimas[[#This Row],[įmokos 
data]]="",0,Paskolos_grąžinimas[[#This Row],[pradinis
balansas]]-Paskolos_grąžinimas[[#This Row],[pagrindinis]])</f>
        <v>121284.00951014318</v>
      </c>
      <c r="J210" s="14">
        <f ca="1">IF(Paskolos_grąžinimas[[#This Row],[galutinis
balansas]]&gt;0,PaskutinėEilutė-ROW(),0)</f>
        <v>153</v>
      </c>
    </row>
    <row r="211" spans="2:10" ht="15" customHeight="1" x14ac:dyDescent="0.25">
      <c r="B211" s="12">
        <f>ROWS($B$4:B211)</f>
        <v>208</v>
      </c>
      <c r="C211" s="13">
        <f ca="1">IF(ĮvestosVertės,IF(Paskolos_grąžinimas[[#This Row],['#]]&lt;=PaskolosTrukmė,IF(ROW()-ROW(Paskolos_grąžinimas[[#Headers],['#]])=1,PaskolosPradžia,IF(I210&gt;0,EDATE(C210,1),"")),""),"")</f>
        <v>49543</v>
      </c>
      <c r="D211" s="32">
        <f ca="1">IF(ROW()-ROW(Paskolos_grąžinimas[[#Headers],[pradinis
balansas]])=1,PaskolosSuma,IF(Paskolos_grąžinimas[[#This Row],[įmokos 
data]]="",0,INDEX(Paskolos_grąžinimas[], ROW()-4,8)))</f>
        <v>121284.00951014318</v>
      </c>
      <c r="E211" s="32">
        <f ca="1">IF(ĮvestosVertės,IF(ROW()-ROW(Paskolos_grąžinimas[[#Headers],[palūkanos]])=1,-IPMT(PalūkanųNorma/12,1,PaskolosTrukmė-ROWS($C$4:C211)+1,Paskolos_grąžinimas[[#This Row],[pradinis
balansas]]),IFERROR(-IPMT(PalūkanųNorma/12,1,Paskolos_grąžinimas[[#This Row],['#
liko]],D212),0)),0)</f>
        <v>502.98215126560206</v>
      </c>
      <c r="F211" s="32">
        <f ca="1">IFERROR(IF(AND(ĮvestosVertės,Paskolos_grąžinimas[[#This Row],[įmokos 
data]]&lt;&gt;""),-PPMT(PalūkanųNorma/12,1,PaskolosTrukmė-ROWS($C$4:C211)+1,Paskolos_grąžinimas[[#This Row],[pradinis
balansas]]),""),0)</f>
        <v>568.29320639868274</v>
      </c>
      <c r="G211" s="32">
        <f ca="1">IF(Paskolos_grąžinimas[[#This Row],[įmokos 
data]]="",0,NuosavybėsMokesčioSuma)</f>
        <v>375</v>
      </c>
      <c r="H211" s="32">
        <f ca="1">IF(Paskolos_grąžinimas[[#This Row],[įmokos 
data]]="",0,Paskolos_grąžinimas[[#This Row],[palūkanos]]+Paskolos_grąžinimas[[#This Row],[pagrindinis]]+Paskolos_grąžinimas[[#This Row],[nuosavybės
mokestis]])</f>
        <v>1446.2753576642849</v>
      </c>
      <c r="I211" s="32">
        <f ca="1">IF(Paskolos_grąžinimas[[#This Row],[įmokos 
data]]="",0,Paskolos_grąžinimas[[#This Row],[pradinis
balansas]]-Paskolos_grąžinimas[[#This Row],[pagrindinis]])</f>
        <v>120715.7163037445</v>
      </c>
      <c r="J211" s="14">
        <f ca="1">IF(Paskolos_grąžinimas[[#This Row],[galutinis
balansas]]&gt;0,PaskutinėEilutė-ROW(),0)</f>
        <v>152</v>
      </c>
    </row>
    <row r="212" spans="2:10" ht="15" customHeight="1" x14ac:dyDescent="0.25">
      <c r="B212" s="12">
        <f>ROWS($B$4:B212)</f>
        <v>209</v>
      </c>
      <c r="C212" s="13">
        <f ca="1">IF(ĮvestosVertės,IF(Paskolos_grąžinimas[[#This Row],['#]]&lt;=PaskolosTrukmė,IF(ROW()-ROW(Paskolos_grąžinimas[[#Headers],['#]])=1,PaskolosPradžia,IF(I211&gt;0,EDATE(C211,1),"")),""),"")</f>
        <v>49574</v>
      </c>
      <c r="D212" s="32">
        <f ca="1">IF(ROW()-ROW(Paskolos_grąžinimas[[#Headers],[pradinis
balansas]])=1,PaskolosSuma,IF(Paskolos_grąžinimas[[#This Row],[įmokos 
data]]="",0,INDEX(Paskolos_grąžinimas[], ROW()-4,8)))</f>
        <v>120715.7163037445</v>
      </c>
      <c r="E212" s="32">
        <f ca="1">IF(ĮvestosVertės,IF(ROW()-ROW(Paskolos_grąžinimas[[#Headers],[palūkanos]])=1,-IPMT(PalūkanųNorma/12,1,PaskolosTrukmė-ROWS($C$4:C212)+1,Paskolos_grąžinimas[[#This Row],[pradinis
balansas]]),IFERROR(-IPMT(PalūkanųNorma/12,1,Paskolos_grąžinimas[[#This Row],['#
liko]],D213),0)),0)</f>
        <v>500.60439670410761</v>
      </c>
      <c r="F212" s="32">
        <f ca="1">IFERROR(IF(AND(ĮvestosVertės,Paskolos_grąžinimas[[#This Row],[įmokos 
data]]&lt;&gt;""),-PPMT(PalūkanųNorma/12,1,PaskolosTrukmė-ROWS($C$4:C212)+1,Paskolos_grąžinimas[[#This Row],[pradinis
balansas]]),""),0)</f>
        <v>570.66109475867745</v>
      </c>
      <c r="G212" s="32">
        <f ca="1">IF(Paskolos_grąžinimas[[#This Row],[įmokos 
data]]="",0,NuosavybėsMokesčioSuma)</f>
        <v>375</v>
      </c>
      <c r="H212" s="32">
        <f ca="1">IF(Paskolos_grąžinimas[[#This Row],[įmokos 
data]]="",0,Paskolos_grąžinimas[[#This Row],[palūkanos]]+Paskolos_grąžinimas[[#This Row],[pagrindinis]]+Paskolos_grąžinimas[[#This Row],[nuosavybės
mokestis]])</f>
        <v>1446.2654914627851</v>
      </c>
      <c r="I212" s="32">
        <f ca="1">IF(Paskolos_grąžinimas[[#This Row],[įmokos 
data]]="",0,Paskolos_grąžinimas[[#This Row],[pradinis
balansas]]-Paskolos_grąžinimas[[#This Row],[pagrindinis]])</f>
        <v>120145.05520898582</v>
      </c>
      <c r="J212" s="14">
        <f ca="1">IF(Paskolos_grąžinimas[[#This Row],[galutinis
balansas]]&gt;0,PaskutinėEilutė-ROW(),0)</f>
        <v>151</v>
      </c>
    </row>
    <row r="213" spans="2:10" ht="15" customHeight="1" x14ac:dyDescent="0.25">
      <c r="B213" s="12">
        <f>ROWS($B$4:B213)</f>
        <v>210</v>
      </c>
      <c r="C213" s="13">
        <f ca="1">IF(ĮvestosVertės,IF(Paskolos_grąžinimas[[#This Row],['#]]&lt;=PaskolosTrukmė,IF(ROW()-ROW(Paskolos_grąžinimas[[#Headers],['#]])=1,PaskolosPradžia,IF(I212&gt;0,EDATE(C212,1),"")),""),"")</f>
        <v>49604</v>
      </c>
      <c r="D213" s="32">
        <f ca="1">IF(ROW()-ROW(Paskolos_grąžinimas[[#Headers],[pradinis
balansas]])=1,PaskolosSuma,IF(Paskolos_grąžinimas[[#This Row],[įmokos 
data]]="",0,INDEX(Paskolos_grąžinimas[], ROW()-4,8)))</f>
        <v>120145.05520898582</v>
      </c>
      <c r="E213" s="32">
        <f ca="1">IF(ĮvestosVertės,IF(ROW()-ROW(Paskolos_grąžinimas[[#Headers],[palūkanos]])=1,-IPMT(PalūkanųNorma/12,1,PaskolosTrukmė-ROWS($C$4:C213)+1,Paskolos_grąžinimas[[#This Row],[pradinis
balansas]]),IFERROR(-IPMT(PalūkanųNorma/12,1,Paskolos_grąžinimas[[#This Row],['#
liko]],D214),0)),0)</f>
        <v>498.21673483194019</v>
      </c>
      <c r="F213" s="32">
        <f ca="1">IFERROR(IF(AND(ĮvestosVertės,Paskolos_grąžinimas[[#This Row],[įmokos 
data]]&lt;&gt;""),-PPMT(PalūkanųNorma/12,1,PaskolosTrukmė-ROWS($C$4:C213)+1,Paskolos_grąžinimas[[#This Row],[pradinis
balansas]]),""),0)</f>
        <v>573.03884932017183</v>
      </c>
      <c r="G213" s="32">
        <f ca="1">IF(Paskolos_grąžinimas[[#This Row],[įmokos 
data]]="",0,NuosavybėsMokesčioSuma)</f>
        <v>375</v>
      </c>
      <c r="H213" s="32">
        <f ca="1">IF(Paskolos_grąžinimas[[#This Row],[įmokos 
data]]="",0,Paskolos_grąžinimas[[#This Row],[palūkanos]]+Paskolos_grąžinimas[[#This Row],[pagrindinis]]+Paskolos_grąžinimas[[#This Row],[nuosavybės
mokestis]])</f>
        <v>1446.2555841521121</v>
      </c>
      <c r="I213" s="32">
        <f ca="1">IF(Paskolos_grąžinimas[[#This Row],[įmokos 
data]]="",0,Paskolos_grąžinimas[[#This Row],[pradinis
balansas]]-Paskolos_grąžinimas[[#This Row],[pagrindinis]])</f>
        <v>119572.01635966565</v>
      </c>
      <c r="J213" s="14">
        <f ca="1">IF(Paskolos_grąžinimas[[#This Row],[galutinis
balansas]]&gt;0,PaskutinėEilutė-ROW(),0)</f>
        <v>150</v>
      </c>
    </row>
    <row r="214" spans="2:10" ht="15" customHeight="1" x14ac:dyDescent="0.25">
      <c r="B214" s="12">
        <f>ROWS($B$4:B214)</f>
        <v>211</v>
      </c>
      <c r="C214" s="13">
        <f ca="1">IF(ĮvestosVertės,IF(Paskolos_grąžinimas[[#This Row],['#]]&lt;=PaskolosTrukmė,IF(ROW()-ROW(Paskolos_grąžinimas[[#Headers],['#]])=1,PaskolosPradžia,IF(I213&gt;0,EDATE(C213,1),"")),""),"")</f>
        <v>49635</v>
      </c>
      <c r="D214" s="32">
        <f ca="1">IF(ROW()-ROW(Paskolos_grąžinimas[[#Headers],[pradinis
balansas]])=1,PaskolosSuma,IF(Paskolos_grąžinimas[[#This Row],[įmokos 
data]]="",0,INDEX(Paskolos_grąžinimas[], ROW()-4,8)))</f>
        <v>119572.01635966565</v>
      </c>
      <c r="E214" s="32">
        <f ca="1">IF(ĮvestosVertės,IF(ROW()-ROW(Paskolos_grąžinimas[[#Headers],[palūkanos]])=1,-IPMT(PalūkanųNorma/12,1,PaskolosTrukmė-ROWS($C$4:C214)+1,Paskolos_grąžinimas[[#This Row],[pradinis
balansas]]),IFERROR(-IPMT(PalūkanųNorma/12,1,Paskolos_grąžinimas[[#This Row],['#
liko]],D215),0)),0)</f>
        <v>495.81912436863877</v>
      </c>
      <c r="F214" s="32">
        <f ca="1">IFERROR(IF(AND(ĮvestosVertės,Paskolos_grąžinimas[[#This Row],[įmokos 
data]]&lt;&gt;""),-PPMT(PalūkanųNorma/12,1,PaskolosTrukmė-ROWS($C$4:C214)+1,Paskolos_grąžinimas[[#This Row],[pradinis
balansas]]),""),0)</f>
        <v>575.42651119233926</v>
      </c>
      <c r="G214" s="32">
        <f ca="1">IF(Paskolos_grąžinimas[[#This Row],[įmokos 
data]]="",0,NuosavybėsMokesčioSuma)</f>
        <v>375</v>
      </c>
      <c r="H214" s="32">
        <f ca="1">IF(Paskolos_grąžinimas[[#This Row],[įmokos 
data]]="",0,Paskolos_grąžinimas[[#This Row],[palūkanos]]+Paskolos_grąžinimas[[#This Row],[pagrindinis]]+Paskolos_grąžinimas[[#This Row],[nuosavybės
mokestis]])</f>
        <v>1446.2456355609779</v>
      </c>
      <c r="I214" s="32">
        <f ca="1">IF(Paskolos_grąžinimas[[#This Row],[įmokos 
data]]="",0,Paskolos_grąžinimas[[#This Row],[pradinis
balansas]]-Paskolos_grąžinimas[[#This Row],[pagrindinis]])</f>
        <v>118996.5898484733</v>
      </c>
      <c r="J214" s="14">
        <f ca="1">IF(Paskolos_grąžinimas[[#This Row],[galutinis
balansas]]&gt;0,PaskutinėEilutė-ROW(),0)</f>
        <v>149</v>
      </c>
    </row>
    <row r="215" spans="2:10" ht="15" customHeight="1" x14ac:dyDescent="0.25">
      <c r="B215" s="12">
        <f>ROWS($B$4:B215)</f>
        <v>212</v>
      </c>
      <c r="C215" s="13">
        <f ca="1">IF(ĮvestosVertės,IF(Paskolos_grąžinimas[[#This Row],['#]]&lt;=PaskolosTrukmė,IF(ROW()-ROW(Paskolos_grąžinimas[[#Headers],['#]])=1,PaskolosPradžia,IF(I214&gt;0,EDATE(C214,1),"")),""),"")</f>
        <v>49665</v>
      </c>
      <c r="D215" s="32">
        <f ca="1">IF(ROW()-ROW(Paskolos_grąžinimas[[#Headers],[pradinis
balansas]])=1,PaskolosSuma,IF(Paskolos_grąžinimas[[#This Row],[įmokos 
data]]="",0,INDEX(Paskolos_grąžinimas[], ROW()-4,8)))</f>
        <v>118996.5898484733</v>
      </c>
      <c r="E215" s="32">
        <f ca="1">IF(ĮvestosVertės,IF(ROW()-ROW(Paskolos_grąžinimas[[#Headers],[palūkanos]])=1,-IPMT(PalūkanųNorma/12,1,PaskolosTrukmė-ROWS($C$4:C215)+1,Paskolos_grąžinimas[[#This Row],[pradinis
balansas]]),IFERROR(-IPMT(PalūkanųNorma/12,1,Paskolos_grąžinimas[[#This Row],['#
liko]],D216),0)),0)</f>
        <v>493.41152386174031</v>
      </c>
      <c r="F215" s="32">
        <f ca="1">IFERROR(IF(AND(ĮvestosVertės,Paskolos_grąžinimas[[#This Row],[įmokos 
data]]&lt;&gt;""),-PPMT(PalūkanųNorma/12,1,PaskolosTrukmė-ROWS($C$4:C215)+1,Paskolos_grąžinimas[[#This Row],[pradinis
balansas]]),""),0)</f>
        <v>577.82412165564062</v>
      </c>
      <c r="G215" s="32">
        <f ca="1">IF(Paskolos_grąžinimas[[#This Row],[įmokos 
data]]="",0,NuosavybėsMokesčioSuma)</f>
        <v>375</v>
      </c>
      <c r="H215" s="32">
        <f ca="1">IF(Paskolos_grąžinimas[[#This Row],[įmokos 
data]]="",0,Paskolos_grąžinimas[[#This Row],[palūkanos]]+Paskolos_grąžinimas[[#This Row],[pagrindinis]]+Paskolos_grąžinimas[[#This Row],[nuosavybės
mokestis]])</f>
        <v>1446.2356455173808</v>
      </c>
      <c r="I215" s="32">
        <f ca="1">IF(Paskolos_grąžinimas[[#This Row],[įmokos 
data]]="",0,Paskolos_grąžinimas[[#This Row],[pradinis
balansas]]-Paskolos_grąžinimas[[#This Row],[pagrindinis]])</f>
        <v>118418.76572681767</v>
      </c>
      <c r="J215" s="14">
        <f ca="1">IF(Paskolos_grąžinimas[[#This Row],[galutinis
balansas]]&gt;0,PaskutinėEilutė-ROW(),0)</f>
        <v>148</v>
      </c>
    </row>
    <row r="216" spans="2:10" ht="15" customHeight="1" x14ac:dyDescent="0.25">
      <c r="B216" s="12">
        <f>ROWS($B$4:B216)</f>
        <v>213</v>
      </c>
      <c r="C216" s="13">
        <f ca="1">IF(ĮvestosVertės,IF(Paskolos_grąžinimas[[#This Row],['#]]&lt;=PaskolosTrukmė,IF(ROW()-ROW(Paskolos_grąžinimas[[#Headers],['#]])=1,PaskolosPradžia,IF(I215&gt;0,EDATE(C215,1),"")),""),"")</f>
        <v>49696</v>
      </c>
      <c r="D216" s="32">
        <f ca="1">IF(ROW()-ROW(Paskolos_grąžinimas[[#Headers],[pradinis
balansas]])=1,PaskolosSuma,IF(Paskolos_grąžinimas[[#This Row],[įmokos 
data]]="",0,INDEX(Paskolos_grąžinimas[], ROW()-4,8)))</f>
        <v>118418.76572681767</v>
      </c>
      <c r="E216" s="32">
        <f ca="1">IF(ĮvestosVertės,IF(ROW()-ROW(Paskolos_grąžinimas[[#Headers],[palūkanos]])=1,-IPMT(PalūkanųNorma/12,1,PaskolosTrukmė-ROWS($C$4:C216)+1,Paskolos_grąžinimas[[#This Row],[pradinis
balansas]]),IFERROR(-IPMT(PalūkanųNorma/12,1,Paskolos_grąžinimas[[#This Row],['#
liko]],D217),0)),0)</f>
        <v>490.99389168606302</v>
      </c>
      <c r="F216" s="32">
        <f ca="1">IFERROR(IF(AND(ĮvestosVertės,Paskolos_grąžinimas[[#This Row],[įmokos 
data]]&lt;&gt;""),-PPMT(PalūkanųNorma/12,1,PaskolosTrukmė-ROWS($C$4:C216)+1,Paskolos_grąžinimas[[#This Row],[pradinis
balansas]]),""),0)</f>
        <v>580.2317221625392</v>
      </c>
      <c r="G216" s="32">
        <f ca="1">IF(Paskolos_grąžinimas[[#This Row],[įmokos 
data]]="",0,NuosavybėsMokesčioSuma)</f>
        <v>375</v>
      </c>
      <c r="H216" s="32">
        <f ca="1">IF(Paskolos_grąžinimas[[#This Row],[įmokos 
data]]="",0,Paskolos_grąžinimas[[#This Row],[palūkanos]]+Paskolos_grąžinimas[[#This Row],[pagrindinis]]+Paskolos_grąžinimas[[#This Row],[nuosavybės
mokestis]])</f>
        <v>1446.2256138486023</v>
      </c>
      <c r="I216" s="32">
        <f ca="1">IF(Paskolos_grąžinimas[[#This Row],[įmokos 
data]]="",0,Paskolos_grąžinimas[[#This Row],[pradinis
balansas]]-Paskolos_grąžinimas[[#This Row],[pagrindinis]])</f>
        <v>117838.53400465513</v>
      </c>
      <c r="J216" s="14">
        <f ca="1">IF(Paskolos_grąžinimas[[#This Row],[galutinis
balansas]]&gt;0,PaskutinėEilutė-ROW(),0)</f>
        <v>147</v>
      </c>
    </row>
    <row r="217" spans="2:10" ht="15" customHeight="1" x14ac:dyDescent="0.25">
      <c r="B217" s="12">
        <f>ROWS($B$4:B217)</f>
        <v>214</v>
      </c>
      <c r="C217" s="13">
        <f ca="1">IF(ĮvestosVertės,IF(Paskolos_grąžinimas[[#This Row],['#]]&lt;=PaskolosTrukmė,IF(ROW()-ROW(Paskolos_grąžinimas[[#Headers],['#]])=1,PaskolosPradžia,IF(I216&gt;0,EDATE(C216,1),"")),""),"")</f>
        <v>49727</v>
      </c>
      <c r="D217" s="32">
        <f ca="1">IF(ROW()-ROW(Paskolos_grąžinimas[[#Headers],[pradinis
balansas]])=1,PaskolosSuma,IF(Paskolos_grąžinimas[[#This Row],[įmokos 
data]]="",0,INDEX(Paskolos_grąžinimas[], ROW()-4,8)))</f>
        <v>117838.53400465513</v>
      </c>
      <c r="E217" s="32">
        <f ca="1">IF(ĮvestosVertės,IF(ROW()-ROW(Paskolos_grąžinimas[[#Headers],[palūkanos]])=1,-IPMT(PalūkanųNorma/12,1,PaskolosTrukmė-ROWS($C$4:C217)+1,Paskolos_grąžinimas[[#This Row],[pradinis
balansas]]),IFERROR(-IPMT(PalūkanųNorma/12,1,Paskolos_grąžinimas[[#This Row],['#
liko]],D218),0)),0)</f>
        <v>488.56618604298717</v>
      </c>
      <c r="F217" s="32">
        <f ca="1">IFERROR(IF(AND(ĮvestosVertės,Paskolos_grąžinimas[[#This Row],[įmokos 
data]]&lt;&gt;""),-PPMT(PalūkanųNorma/12,1,PaskolosTrukmė-ROWS($C$4:C217)+1,Paskolos_grąžinimas[[#This Row],[pradinis
balansas]]),""),0)</f>
        <v>582.64935433821643</v>
      </c>
      <c r="G217" s="32">
        <f ca="1">IF(Paskolos_grąžinimas[[#This Row],[įmokos 
data]]="",0,NuosavybėsMokesčioSuma)</f>
        <v>375</v>
      </c>
      <c r="H217" s="32">
        <f ca="1">IF(Paskolos_grąžinimas[[#This Row],[įmokos 
data]]="",0,Paskolos_grąžinimas[[#This Row],[palūkanos]]+Paskolos_grąžinimas[[#This Row],[pagrindinis]]+Paskolos_grąžinimas[[#This Row],[nuosavybės
mokestis]])</f>
        <v>1446.2155403812035</v>
      </c>
      <c r="I217" s="32">
        <f ca="1">IF(Paskolos_grąžinimas[[#This Row],[įmokos 
data]]="",0,Paskolos_grąžinimas[[#This Row],[pradinis
balansas]]-Paskolos_grąžinimas[[#This Row],[pagrindinis]])</f>
        <v>117255.88465031692</v>
      </c>
      <c r="J217" s="14">
        <f ca="1">IF(Paskolos_grąžinimas[[#This Row],[galutinis
balansas]]&gt;0,PaskutinėEilutė-ROW(),0)</f>
        <v>146</v>
      </c>
    </row>
    <row r="218" spans="2:10" ht="15" customHeight="1" x14ac:dyDescent="0.25">
      <c r="B218" s="12">
        <f>ROWS($B$4:B218)</f>
        <v>215</v>
      </c>
      <c r="C218" s="13">
        <f ca="1">IF(ĮvestosVertės,IF(Paskolos_grąžinimas[[#This Row],['#]]&lt;=PaskolosTrukmė,IF(ROW()-ROW(Paskolos_grąžinimas[[#Headers],['#]])=1,PaskolosPradžia,IF(I217&gt;0,EDATE(C217,1),"")),""),"")</f>
        <v>49756</v>
      </c>
      <c r="D218" s="32">
        <f ca="1">IF(ROW()-ROW(Paskolos_grąžinimas[[#Headers],[pradinis
balansas]])=1,PaskolosSuma,IF(Paskolos_grąžinimas[[#This Row],[įmokos 
data]]="",0,INDEX(Paskolos_grąžinimas[], ROW()-4,8)))</f>
        <v>117255.88465031692</v>
      </c>
      <c r="E218" s="32">
        <f ca="1">IF(ĮvestosVertės,IF(ROW()-ROW(Paskolos_grąžinimas[[#Headers],[palūkanos]])=1,-IPMT(PalūkanųNorma/12,1,PaskolosTrukmė-ROWS($C$4:C218)+1,Paskolos_grąžinimas[[#This Row],[pradinis
balansas]]),IFERROR(-IPMT(PalūkanųNorma/12,1,Paskolos_grąžinimas[[#This Row],['#
liko]],D219),0)),0)</f>
        <v>486.12836495973175</v>
      </c>
      <c r="F218" s="32">
        <f ca="1">IFERROR(IF(AND(ĮvestosVertės,Paskolos_grąžinimas[[#This Row],[įmokos 
data]]&lt;&gt;""),-PPMT(PalūkanųNorma/12,1,PaskolosTrukmė-ROWS($C$4:C218)+1,Paskolos_grąžinimas[[#This Row],[pradinis
balansas]]),""),0)</f>
        <v>585.07705998129222</v>
      </c>
      <c r="G218" s="32">
        <f ca="1">IF(Paskolos_grąžinimas[[#This Row],[įmokos 
data]]="",0,NuosavybėsMokesčioSuma)</f>
        <v>375</v>
      </c>
      <c r="H218" s="32">
        <f ca="1">IF(Paskolos_grąžinimas[[#This Row],[įmokos 
data]]="",0,Paskolos_grąžinimas[[#This Row],[palūkanos]]+Paskolos_grąžinimas[[#This Row],[pagrindinis]]+Paskolos_grąžinimas[[#This Row],[nuosavybės
mokestis]])</f>
        <v>1446.2054249410239</v>
      </c>
      <c r="I218" s="32">
        <f ca="1">IF(Paskolos_grąžinimas[[#This Row],[įmokos 
data]]="",0,Paskolos_grąžinimas[[#This Row],[pradinis
balansas]]-Paskolos_grąžinimas[[#This Row],[pagrindinis]])</f>
        <v>116670.80759033562</v>
      </c>
      <c r="J218" s="14">
        <f ca="1">IF(Paskolos_grąžinimas[[#This Row],[galutinis
balansas]]&gt;0,PaskutinėEilutė-ROW(),0)</f>
        <v>145</v>
      </c>
    </row>
    <row r="219" spans="2:10" ht="15" customHeight="1" x14ac:dyDescent="0.25">
      <c r="B219" s="12">
        <f>ROWS($B$4:B219)</f>
        <v>216</v>
      </c>
      <c r="C219" s="13">
        <f ca="1">IF(ĮvestosVertės,IF(Paskolos_grąžinimas[[#This Row],['#]]&lt;=PaskolosTrukmė,IF(ROW()-ROW(Paskolos_grąžinimas[[#Headers],['#]])=1,PaskolosPradžia,IF(I218&gt;0,EDATE(C218,1),"")),""),"")</f>
        <v>49787</v>
      </c>
      <c r="D219" s="32">
        <f ca="1">IF(ROW()-ROW(Paskolos_grąžinimas[[#Headers],[pradinis
balansas]])=1,PaskolosSuma,IF(Paskolos_grąžinimas[[#This Row],[įmokos 
data]]="",0,INDEX(Paskolos_grąžinimas[], ROW()-4,8)))</f>
        <v>116670.80759033562</v>
      </c>
      <c r="E219" s="32">
        <f ca="1">IF(ĮvestosVertės,IF(ROW()-ROW(Paskolos_grąžinimas[[#Headers],[palūkanos]])=1,-IPMT(PalūkanųNorma/12,1,PaskolosTrukmė-ROWS($C$4:C219)+1,Paskolos_grąžinimas[[#This Row],[pradinis
balansas]]),IFERROR(-IPMT(PalūkanųNorma/12,1,Paskolos_grąžinimas[[#This Row],['#
liko]],D220),0)),0)</f>
        <v>483.68038628862945</v>
      </c>
      <c r="F219" s="32">
        <f ca="1">IFERROR(IF(AND(ĮvestosVertės,Paskolos_grąžinimas[[#This Row],[įmokos 
data]]&lt;&gt;""),-PPMT(PalūkanųNorma/12,1,PaskolosTrukmė-ROWS($C$4:C219)+1,Paskolos_grąžinimas[[#This Row],[pradinis
balansas]]),""),0)</f>
        <v>587.51488106454769</v>
      </c>
      <c r="G219" s="32">
        <f ca="1">IF(Paskolos_grąžinimas[[#This Row],[įmokos 
data]]="",0,NuosavybėsMokesčioSuma)</f>
        <v>375</v>
      </c>
      <c r="H219" s="32">
        <f ca="1">IF(Paskolos_grąžinimas[[#This Row],[įmokos 
data]]="",0,Paskolos_grąžinimas[[#This Row],[palūkanos]]+Paskolos_grąžinimas[[#This Row],[pagrindinis]]+Paskolos_grąžinimas[[#This Row],[nuosavybės
mokestis]])</f>
        <v>1446.1952673531771</v>
      </c>
      <c r="I219" s="32">
        <f ca="1">IF(Paskolos_grąžinimas[[#This Row],[įmokos 
data]]="",0,Paskolos_grąžinimas[[#This Row],[pradinis
balansas]]-Paskolos_grąžinimas[[#This Row],[pagrindinis]])</f>
        <v>116083.29270927107</v>
      </c>
      <c r="J219" s="14">
        <f ca="1">IF(Paskolos_grąžinimas[[#This Row],[galutinis
balansas]]&gt;0,PaskutinėEilutė-ROW(),0)</f>
        <v>144</v>
      </c>
    </row>
    <row r="220" spans="2:10" ht="15" customHeight="1" x14ac:dyDescent="0.25">
      <c r="B220" s="12">
        <f>ROWS($B$4:B220)</f>
        <v>217</v>
      </c>
      <c r="C220" s="13">
        <f ca="1">IF(ĮvestosVertės,IF(Paskolos_grąžinimas[[#This Row],['#]]&lt;=PaskolosTrukmė,IF(ROW()-ROW(Paskolos_grąžinimas[[#Headers],['#]])=1,PaskolosPradžia,IF(I219&gt;0,EDATE(C219,1),"")),""),"")</f>
        <v>49817</v>
      </c>
      <c r="D220" s="32">
        <f ca="1">IF(ROW()-ROW(Paskolos_grąžinimas[[#Headers],[pradinis
balansas]])=1,PaskolosSuma,IF(Paskolos_grąžinimas[[#This Row],[įmokos 
data]]="",0,INDEX(Paskolos_grąžinimas[], ROW()-4,8)))</f>
        <v>116083.29270927107</v>
      </c>
      <c r="E220" s="32">
        <f ca="1">IF(ĮvestosVertės,IF(ROW()-ROW(Paskolos_grąžinimas[[#Headers],[palūkanos]])=1,-IPMT(PalūkanųNorma/12,1,PaskolosTrukmė-ROWS($C$4:C220)+1,Paskolos_grąžinimas[[#This Row],[pradinis
balansas]]),IFERROR(-IPMT(PalūkanųNorma/12,1,Paskolos_grąžinimas[[#This Row],['#
liko]],D221),0)),0)</f>
        <v>481.22220770639757</v>
      </c>
      <c r="F220" s="32">
        <f ca="1">IFERROR(IF(AND(ĮvestosVertės,Paskolos_grąžinimas[[#This Row],[įmokos 
data]]&lt;&gt;""),-PPMT(PalūkanųNorma/12,1,PaskolosTrukmė-ROWS($C$4:C220)+1,Paskolos_grąžinimas[[#This Row],[pradinis
balansas]]),""),0)</f>
        <v>589.96285973565</v>
      </c>
      <c r="G220" s="32">
        <f ca="1">IF(Paskolos_grąžinimas[[#This Row],[įmokos 
data]]="",0,NuosavybėsMokesčioSuma)</f>
        <v>375</v>
      </c>
      <c r="H220" s="32">
        <f ca="1">IF(Paskolos_grąžinimas[[#This Row],[įmokos 
data]]="",0,Paskolos_grąžinimas[[#This Row],[palūkanos]]+Paskolos_grąžinimas[[#This Row],[pagrindinis]]+Paskolos_grąžinimas[[#This Row],[nuosavybės
mokestis]])</f>
        <v>1446.1850674420475</v>
      </c>
      <c r="I220" s="32">
        <f ca="1">IF(Paskolos_grąžinimas[[#This Row],[įmokos 
data]]="",0,Paskolos_grąžinimas[[#This Row],[pradinis
balansas]]-Paskolos_grąžinimas[[#This Row],[pagrindinis]])</f>
        <v>115493.32984953542</v>
      </c>
      <c r="J220" s="14">
        <f ca="1">IF(Paskolos_grąžinimas[[#This Row],[galutinis
balansas]]&gt;0,PaskutinėEilutė-ROW(),0)</f>
        <v>143</v>
      </c>
    </row>
    <row r="221" spans="2:10" ht="15" customHeight="1" x14ac:dyDescent="0.25">
      <c r="B221" s="12">
        <f>ROWS($B$4:B221)</f>
        <v>218</v>
      </c>
      <c r="C221" s="13">
        <f ca="1">IF(ĮvestosVertės,IF(Paskolos_grąžinimas[[#This Row],['#]]&lt;=PaskolosTrukmė,IF(ROW()-ROW(Paskolos_grąžinimas[[#Headers],['#]])=1,PaskolosPradžia,IF(I220&gt;0,EDATE(C220,1),"")),""),"")</f>
        <v>49848</v>
      </c>
      <c r="D221" s="32">
        <f ca="1">IF(ROW()-ROW(Paskolos_grąžinimas[[#Headers],[pradinis
balansas]])=1,PaskolosSuma,IF(Paskolos_grąžinimas[[#This Row],[įmokos 
data]]="",0,INDEX(Paskolos_grąžinimas[], ROW()-4,8)))</f>
        <v>115493.32984953542</v>
      </c>
      <c r="E221" s="32">
        <f ca="1">IF(ĮvestosVertės,IF(ROW()-ROW(Paskolos_grąžinimas[[#Headers],[palūkanos]])=1,-IPMT(PalūkanųNorma/12,1,PaskolosTrukmė-ROWS($C$4:C221)+1,Paskolos_grąžinimas[[#This Row],[pradinis
balansas]]),IFERROR(-IPMT(PalūkanųNorma/12,1,Paskolos_grąžinimas[[#This Row],['#
liko]],D222),0)),0)</f>
        <v>478.75378671340638</v>
      </c>
      <c r="F221" s="32">
        <f ca="1">IFERROR(IF(AND(ĮvestosVertės,Paskolos_grąžinimas[[#This Row],[įmokos 
data]]&lt;&gt;""),-PPMT(PalūkanųNorma/12,1,PaskolosTrukmė-ROWS($C$4:C221)+1,Paskolos_grąžinimas[[#This Row],[pradinis
balansas]]),""),0)</f>
        <v>592.42103831788177</v>
      </c>
      <c r="G221" s="32">
        <f ca="1">IF(Paskolos_grąžinimas[[#This Row],[įmokos 
data]]="",0,NuosavybėsMokesčioSuma)</f>
        <v>375</v>
      </c>
      <c r="H221" s="32">
        <f ca="1">IF(Paskolos_grąžinimas[[#This Row],[įmokos 
data]]="",0,Paskolos_grąžinimas[[#This Row],[palūkanos]]+Paskolos_grąžinimas[[#This Row],[pagrindinis]]+Paskolos_grąžinimas[[#This Row],[nuosavybės
mokestis]])</f>
        <v>1446.174825031288</v>
      </c>
      <c r="I221" s="32">
        <f ca="1">IF(Paskolos_grąžinimas[[#This Row],[įmokos 
data]]="",0,Paskolos_grąžinimas[[#This Row],[pradinis
balansas]]-Paskolos_grąžinimas[[#This Row],[pagrindinis]])</f>
        <v>114900.90881121754</v>
      </c>
      <c r="J221" s="14">
        <f ca="1">IF(Paskolos_grąžinimas[[#This Row],[galutinis
balansas]]&gt;0,PaskutinėEilutė-ROW(),0)</f>
        <v>142</v>
      </c>
    </row>
    <row r="222" spans="2:10" ht="15" customHeight="1" x14ac:dyDescent="0.25">
      <c r="B222" s="12">
        <f>ROWS($B$4:B222)</f>
        <v>219</v>
      </c>
      <c r="C222" s="13">
        <f ca="1">IF(ĮvestosVertės,IF(Paskolos_grąžinimas[[#This Row],['#]]&lt;=PaskolosTrukmė,IF(ROW()-ROW(Paskolos_grąžinimas[[#Headers],['#]])=1,PaskolosPradžia,IF(I221&gt;0,EDATE(C221,1),"")),""),"")</f>
        <v>49878</v>
      </c>
      <c r="D222" s="32">
        <f ca="1">IF(ROW()-ROW(Paskolos_grąžinimas[[#Headers],[pradinis
balansas]])=1,PaskolosSuma,IF(Paskolos_grąžinimas[[#This Row],[įmokos 
data]]="",0,INDEX(Paskolos_grąžinimas[], ROW()-4,8)))</f>
        <v>114900.90881121754</v>
      </c>
      <c r="E222" s="32">
        <f ca="1">IF(ĮvestosVertės,IF(ROW()-ROW(Paskolos_grąžinimas[[#Headers],[palūkanos]])=1,-IPMT(PalūkanųNorma/12,1,PaskolosTrukmė-ROWS($C$4:C222)+1,Paskolos_grąžinimas[[#This Row],[pradinis
balansas]]),IFERROR(-IPMT(PalūkanųNorma/12,1,Paskolos_grąžinimas[[#This Row],['#
liko]],D223),0)),0)</f>
        <v>476.27508063294442</v>
      </c>
      <c r="F222" s="32">
        <f ca="1">IFERROR(IF(AND(ĮvestosVertės,Paskolos_grąžinimas[[#This Row],[įmokos 
data]]&lt;&gt;""),-PPMT(PalūkanųNorma/12,1,PaskolosTrukmė-ROWS($C$4:C222)+1,Paskolos_grąžinimas[[#This Row],[pradinis
balansas]]),""),0)</f>
        <v>594.88945931087301</v>
      </c>
      <c r="G222" s="32">
        <f ca="1">IF(Paskolos_grąžinimas[[#This Row],[įmokos 
data]]="",0,NuosavybėsMokesčioSuma)</f>
        <v>375</v>
      </c>
      <c r="H222" s="32">
        <f ca="1">IF(Paskolos_grąžinimas[[#This Row],[įmokos 
data]]="",0,Paskolos_grąžinimas[[#This Row],[palūkanos]]+Paskolos_grąžinimas[[#This Row],[pagrindinis]]+Paskolos_grąžinimas[[#This Row],[nuosavybės
mokestis]])</f>
        <v>1446.1645399438175</v>
      </c>
      <c r="I222" s="32">
        <f ca="1">IF(Paskolos_grąžinimas[[#This Row],[įmokos 
data]]="",0,Paskolos_grąžinimas[[#This Row],[pradinis
balansas]]-Paskolos_grąžinimas[[#This Row],[pagrindinis]])</f>
        <v>114306.01935190667</v>
      </c>
      <c r="J222" s="14">
        <f ca="1">IF(Paskolos_grąžinimas[[#This Row],[galutinis
balansas]]&gt;0,PaskutinėEilutė-ROW(),0)</f>
        <v>141</v>
      </c>
    </row>
    <row r="223" spans="2:10" ht="15" customHeight="1" x14ac:dyDescent="0.25">
      <c r="B223" s="12">
        <f>ROWS($B$4:B223)</f>
        <v>220</v>
      </c>
      <c r="C223" s="13">
        <f ca="1">IF(ĮvestosVertės,IF(Paskolos_grąžinimas[[#This Row],['#]]&lt;=PaskolosTrukmė,IF(ROW()-ROW(Paskolos_grąžinimas[[#Headers],['#]])=1,PaskolosPradžia,IF(I222&gt;0,EDATE(C222,1),"")),""),"")</f>
        <v>49909</v>
      </c>
      <c r="D223" s="32">
        <f ca="1">IF(ROW()-ROW(Paskolos_grąžinimas[[#Headers],[pradinis
balansas]])=1,PaskolosSuma,IF(Paskolos_grąžinimas[[#This Row],[įmokos 
data]]="",0,INDEX(Paskolos_grąžinimas[], ROW()-4,8)))</f>
        <v>114306.01935190667</v>
      </c>
      <c r="E223" s="32">
        <f ca="1">IF(ĮvestosVertės,IF(ROW()-ROW(Paskolos_grąžinimas[[#Headers],[palūkanos]])=1,-IPMT(PalūkanųNorma/12,1,PaskolosTrukmė-ROWS($C$4:C223)+1,Paskolos_grąžinimas[[#This Row],[pradinis
balansas]]),IFERROR(-IPMT(PalūkanųNorma/12,1,Paskolos_grąžinimas[[#This Row],['#
liko]],D224),0)),0)</f>
        <v>473.78604661048053</v>
      </c>
      <c r="F223" s="32">
        <f ca="1">IFERROR(IF(AND(ĮvestosVertės,Paskolos_grąžinimas[[#This Row],[įmokos 
data]]&lt;&gt;""),-PPMT(PalūkanųNorma/12,1,PaskolosTrukmė-ROWS($C$4:C223)+1,Paskolos_grąžinimas[[#This Row],[pradinis
balansas]]),""),0)</f>
        <v>597.36816539133508</v>
      </c>
      <c r="G223" s="32">
        <f ca="1">IF(Paskolos_grąžinimas[[#This Row],[įmokos 
data]]="",0,NuosavybėsMokesčioSuma)</f>
        <v>375</v>
      </c>
      <c r="H223" s="32">
        <f ca="1">IF(Paskolos_grąžinimas[[#This Row],[įmokos 
data]]="",0,Paskolos_grąžinimas[[#This Row],[palūkanos]]+Paskolos_grąžinimas[[#This Row],[pagrindinis]]+Paskolos_grąžinimas[[#This Row],[nuosavybės
mokestis]])</f>
        <v>1446.1542120018157</v>
      </c>
      <c r="I223" s="32">
        <f ca="1">IF(Paskolos_grąžinimas[[#This Row],[įmokos 
data]]="",0,Paskolos_grąžinimas[[#This Row],[pradinis
balansas]]-Paskolos_grąžinimas[[#This Row],[pagrindinis]])</f>
        <v>113708.65118651533</v>
      </c>
      <c r="J223" s="14">
        <f ca="1">IF(Paskolos_grąžinimas[[#This Row],[galutinis
balansas]]&gt;0,PaskutinėEilutė-ROW(),0)</f>
        <v>140</v>
      </c>
    </row>
    <row r="224" spans="2:10" ht="15" customHeight="1" x14ac:dyDescent="0.25">
      <c r="B224" s="12">
        <f>ROWS($B$4:B224)</f>
        <v>221</v>
      </c>
      <c r="C224" s="13">
        <f ca="1">IF(ĮvestosVertės,IF(Paskolos_grąžinimas[[#This Row],['#]]&lt;=PaskolosTrukmė,IF(ROW()-ROW(Paskolos_grąžinimas[[#Headers],['#]])=1,PaskolosPradžia,IF(I223&gt;0,EDATE(C223,1),"")),""),"")</f>
        <v>49940</v>
      </c>
      <c r="D224" s="32">
        <f ca="1">IF(ROW()-ROW(Paskolos_grąžinimas[[#Headers],[pradinis
balansas]])=1,PaskolosSuma,IF(Paskolos_grąžinimas[[#This Row],[įmokos 
data]]="",0,INDEX(Paskolos_grąžinimas[], ROW()-4,8)))</f>
        <v>113708.65118651533</v>
      </c>
      <c r="E224" s="32">
        <f ca="1">IF(ĮvestosVertės,IF(ROW()-ROW(Paskolos_grąžinimas[[#Headers],[palūkanos]])=1,-IPMT(PalūkanųNorma/12,1,PaskolosTrukmė-ROWS($C$4:C224)+1,Paskolos_grąžinimas[[#This Row],[pradinis
balansas]]),IFERROR(-IPMT(PalūkanųNorma/12,1,Paskolos_grąžinimas[[#This Row],['#
liko]],D225),0)),0)</f>
        <v>471.28664161292301</v>
      </c>
      <c r="F224" s="32">
        <f ca="1">IFERROR(IF(AND(ĮvestosVertės,Paskolos_grąžinimas[[#This Row],[įmokos 
data]]&lt;&gt;""),-PPMT(PalūkanųNorma/12,1,PaskolosTrukmė-ROWS($C$4:C224)+1,Paskolos_grąžinimas[[#This Row],[pradinis
balansas]]),""),0)</f>
        <v>599.85719941379887</v>
      </c>
      <c r="G224" s="32">
        <f ca="1">IF(Paskolos_grąžinimas[[#This Row],[įmokos 
data]]="",0,NuosavybėsMokesčioSuma)</f>
        <v>375</v>
      </c>
      <c r="H224" s="32">
        <f ca="1">IF(Paskolos_grąžinimas[[#This Row],[įmokos 
data]]="",0,Paskolos_grąžinimas[[#This Row],[palūkanos]]+Paskolos_grąžinimas[[#This Row],[pagrindinis]]+Paskolos_grąžinimas[[#This Row],[nuosavybės
mokestis]])</f>
        <v>1446.1438410267219</v>
      </c>
      <c r="I224" s="32">
        <f ca="1">IF(Paskolos_grąžinimas[[#This Row],[įmokos 
data]]="",0,Paskolos_grąžinimas[[#This Row],[pradinis
balansas]]-Paskolos_grąžinimas[[#This Row],[pagrindinis]])</f>
        <v>113108.79398710153</v>
      </c>
      <c r="J224" s="14">
        <f ca="1">IF(Paskolos_grąžinimas[[#This Row],[galutinis
balansas]]&gt;0,PaskutinėEilutė-ROW(),0)</f>
        <v>139</v>
      </c>
    </row>
    <row r="225" spans="2:10" ht="15" customHeight="1" x14ac:dyDescent="0.25">
      <c r="B225" s="12">
        <f>ROWS($B$4:B225)</f>
        <v>222</v>
      </c>
      <c r="C225" s="13">
        <f ca="1">IF(ĮvestosVertės,IF(Paskolos_grąžinimas[[#This Row],['#]]&lt;=PaskolosTrukmė,IF(ROW()-ROW(Paskolos_grąžinimas[[#Headers],['#]])=1,PaskolosPradžia,IF(I224&gt;0,EDATE(C224,1),"")),""),"")</f>
        <v>49970</v>
      </c>
      <c r="D225" s="32">
        <f ca="1">IF(ROW()-ROW(Paskolos_grąžinimas[[#Headers],[pradinis
balansas]])=1,PaskolosSuma,IF(Paskolos_grąžinimas[[#This Row],[įmokos 
data]]="",0,INDEX(Paskolos_grąžinimas[], ROW()-4,8)))</f>
        <v>113108.79398710153</v>
      </c>
      <c r="E225" s="32">
        <f ca="1">IF(ĮvestosVertės,IF(ROW()-ROW(Paskolos_grąžinimas[[#Headers],[palūkanos]])=1,-IPMT(PalūkanųNorma/12,1,PaskolosTrukmė-ROWS($C$4:C225)+1,Paskolos_grąžinimas[[#This Row],[pradinis
balansas]]),IFERROR(-IPMT(PalūkanųNorma/12,1,Paskolos_grąžinimas[[#This Row],['#
liko]],D226),0)),0)</f>
        <v>468.77682242787569</v>
      </c>
      <c r="F225" s="32">
        <f ca="1">IFERROR(IF(AND(ĮvestosVertės,Paskolos_grąžinimas[[#This Row],[įmokos 
data]]&lt;&gt;""),-PPMT(PalūkanųNorma/12,1,PaskolosTrukmė-ROWS($C$4:C225)+1,Paskolos_grąžinimas[[#This Row],[pradinis
balansas]]),""),0)</f>
        <v>602.35660441135622</v>
      </c>
      <c r="G225" s="32">
        <f ca="1">IF(Paskolos_grąžinimas[[#This Row],[įmokos 
data]]="",0,NuosavybėsMokesčioSuma)</f>
        <v>375</v>
      </c>
      <c r="H225" s="32">
        <f ca="1">IF(Paskolos_grąžinimas[[#This Row],[įmokos 
data]]="",0,Paskolos_grąžinimas[[#This Row],[palūkanos]]+Paskolos_grąžinimas[[#This Row],[pagrindinis]]+Paskolos_grąžinimas[[#This Row],[nuosavybės
mokestis]])</f>
        <v>1446.133426839232</v>
      </c>
      <c r="I225" s="32">
        <f ca="1">IF(Paskolos_grąžinimas[[#This Row],[įmokos 
data]]="",0,Paskolos_grąžinimas[[#This Row],[pradinis
balansas]]-Paskolos_grąžinimas[[#This Row],[pagrindinis]])</f>
        <v>112506.43738269017</v>
      </c>
      <c r="J225" s="14">
        <f ca="1">IF(Paskolos_grąžinimas[[#This Row],[galutinis
balansas]]&gt;0,PaskutinėEilutė-ROW(),0)</f>
        <v>138</v>
      </c>
    </row>
    <row r="226" spans="2:10" ht="15" customHeight="1" x14ac:dyDescent="0.25">
      <c r="B226" s="12">
        <f>ROWS($B$4:B226)</f>
        <v>223</v>
      </c>
      <c r="C226" s="13">
        <f ca="1">IF(ĮvestosVertės,IF(Paskolos_grąžinimas[[#This Row],['#]]&lt;=PaskolosTrukmė,IF(ROW()-ROW(Paskolos_grąžinimas[[#Headers],['#]])=1,PaskolosPradžia,IF(I225&gt;0,EDATE(C225,1),"")),""),"")</f>
        <v>50001</v>
      </c>
      <c r="D226" s="32">
        <f ca="1">IF(ROW()-ROW(Paskolos_grąžinimas[[#Headers],[pradinis
balansas]])=1,PaskolosSuma,IF(Paskolos_grąžinimas[[#This Row],[įmokos 
data]]="",0,INDEX(Paskolos_grąžinimas[], ROW()-4,8)))</f>
        <v>112506.43738269017</v>
      </c>
      <c r="E226" s="32">
        <f ca="1">IF(ĮvestosVertės,IF(ROW()-ROW(Paskolos_grąžinimas[[#Headers],[palūkanos]])=1,-IPMT(PalūkanųNorma/12,1,PaskolosTrukmė-ROWS($C$4:C226)+1,Paskolos_grąžinimas[[#This Row],[pradinis
balansas]]),IFERROR(-IPMT(PalūkanųNorma/12,1,Paskolos_grąžinimas[[#This Row],['#
liko]],D227),0)),0)</f>
        <v>466.25654566289069</v>
      </c>
      <c r="F226" s="32">
        <f ca="1">IFERROR(IF(AND(ĮvestosVertės,Paskolos_grąžinimas[[#This Row],[įmokos 
data]]&lt;&gt;""),-PPMT(PalūkanųNorma/12,1,PaskolosTrukmė-ROWS($C$4:C226)+1,Paskolos_grąžinimas[[#This Row],[pradinis
balansas]]),""),0)</f>
        <v>604.86642359640371</v>
      </c>
      <c r="G226" s="32">
        <f ca="1">IF(Paskolos_grąžinimas[[#This Row],[įmokos 
data]]="",0,NuosavybėsMokesčioSuma)</f>
        <v>375</v>
      </c>
      <c r="H226" s="32">
        <f ca="1">IF(Paskolos_grąžinimas[[#This Row],[įmokos 
data]]="",0,Paskolos_grąžinimas[[#This Row],[palūkanos]]+Paskolos_grąžinimas[[#This Row],[pagrindinis]]+Paskolos_grąžinimas[[#This Row],[nuosavybės
mokestis]])</f>
        <v>1446.1229692592945</v>
      </c>
      <c r="I226" s="32">
        <f ca="1">IF(Paskolos_grąžinimas[[#This Row],[įmokos 
data]]="",0,Paskolos_grąžinimas[[#This Row],[pradinis
balansas]]-Paskolos_grąžinimas[[#This Row],[pagrindinis]])</f>
        <v>111901.57095909376</v>
      </c>
      <c r="J226" s="14">
        <f ca="1">IF(Paskolos_grąžinimas[[#This Row],[galutinis
balansas]]&gt;0,PaskutinėEilutė-ROW(),0)</f>
        <v>137</v>
      </c>
    </row>
    <row r="227" spans="2:10" ht="15" customHeight="1" x14ac:dyDescent="0.25">
      <c r="B227" s="12">
        <f>ROWS($B$4:B227)</f>
        <v>224</v>
      </c>
      <c r="C227" s="13">
        <f ca="1">IF(ĮvestosVertės,IF(Paskolos_grąžinimas[[#This Row],['#]]&lt;=PaskolosTrukmė,IF(ROW()-ROW(Paskolos_grąžinimas[[#Headers],['#]])=1,PaskolosPradžia,IF(I226&gt;0,EDATE(C226,1),"")),""),"")</f>
        <v>50031</v>
      </c>
      <c r="D227" s="32">
        <f ca="1">IF(ROW()-ROW(Paskolos_grąžinimas[[#Headers],[pradinis
balansas]])=1,PaskolosSuma,IF(Paskolos_grąžinimas[[#This Row],[įmokos 
data]]="",0,INDEX(Paskolos_grąžinimas[], ROW()-4,8)))</f>
        <v>111901.57095909376</v>
      </c>
      <c r="E227" s="32">
        <f ca="1">IF(ĮvestosVertės,IF(ROW()-ROW(Paskolos_grąžinimas[[#Headers],[palūkanos]])=1,-IPMT(PalūkanųNorma/12,1,PaskolosTrukmė-ROWS($C$4:C227)+1,Paskolos_grąžinimas[[#This Row],[pradinis
balansas]]),IFERROR(-IPMT(PalūkanųNorma/12,1,Paskolos_grąžinimas[[#This Row],['#
liko]],D228),0)),0)</f>
        <v>463.72576774471821</v>
      </c>
      <c r="F227" s="32">
        <f ca="1">IFERROR(IF(AND(ĮvestosVertės,Paskolos_grąžinimas[[#This Row],[įmokos 
data]]&lt;&gt;""),-PPMT(PalūkanųNorma/12,1,PaskolosTrukmė-ROWS($C$4:C227)+1,Paskolos_grąžinimas[[#This Row],[pradinis
balansas]]),""),0)</f>
        <v>607.38670036138853</v>
      </c>
      <c r="G227" s="32">
        <f ca="1">IF(Paskolos_grąžinimas[[#This Row],[įmokos 
data]]="",0,NuosavybėsMokesčioSuma)</f>
        <v>375</v>
      </c>
      <c r="H227" s="32">
        <f ca="1">IF(Paskolos_grąžinimas[[#This Row],[įmokos 
data]]="",0,Paskolos_grąžinimas[[#This Row],[palūkanos]]+Paskolos_grąžinimas[[#This Row],[pagrindinis]]+Paskolos_grąžinimas[[#This Row],[nuosavybės
mokestis]])</f>
        <v>1446.1124681061067</v>
      </c>
      <c r="I227" s="32">
        <f ca="1">IF(Paskolos_grąžinimas[[#This Row],[įmokos 
data]]="",0,Paskolos_grąžinimas[[#This Row],[pradinis
balansas]]-Paskolos_grąžinimas[[#This Row],[pagrindinis]])</f>
        <v>111294.18425873238</v>
      </c>
      <c r="J227" s="14">
        <f ca="1">IF(Paskolos_grąžinimas[[#This Row],[galutinis
balansas]]&gt;0,PaskutinėEilutė-ROW(),0)</f>
        <v>136</v>
      </c>
    </row>
    <row r="228" spans="2:10" ht="15" customHeight="1" x14ac:dyDescent="0.25">
      <c r="B228" s="12">
        <f>ROWS($B$4:B228)</f>
        <v>225</v>
      </c>
      <c r="C228" s="13">
        <f ca="1">IF(ĮvestosVertės,IF(Paskolos_grąžinimas[[#This Row],['#]]&lt;=PaskolosTrukmė,IF(ROW()-ROW(Paskolos_grąžinimas[[#Headers],['#]])=1,PaskolosPradžia,IF(I227&gt;0,EDATE(C227,1),"")),""),"")</f>
        <v>50062</v>
      </c>
      <c r="D228" s="32">
        <f ca="1">IF(ROW()-ROW(Paskolos_grąžinimas[[#Headers],[pradinis
balansas]])=1,PaskolosSuma,IF(Paskolos_grąžinimas[[#This Row],[įmokos 
data]]="",0,INDEX(Paskolos_grąžinimas[], ROW()-4,8)))</f>
        <v>111294.18425873238</v>
      </c>
      <c r="E228" s="32">
        <f ca="1">IF(ĮvestosVertės,IF(ROW()-ROW(Paskolos_grąžinimas[[#Headers],[palūkanos]])=1,-IPMT(PalūkanųNorma/12,1,PaskolosTrukmė-ROWS($C$4:C228)+1,Paskolos_grąžinimas[[#This Row],[pradinis
balansas]]),IFERROR(-IPMT(PalūkanųNorma/12,1,Paskolos_grąžinimas[[#This Row],['#
liko]],D229),0)),0)</f>
        <v>461.18444491855342</v>
      </c>
      <c r="F228" s="32">
        <f ca="1">IFERROR(IF(AND(ĮvestosVertės,Paskolos_grąžinimas[[#This Row],[įmokos 
data]]&lt;&gt;""),-PPMT(PalūkanųNorma/12,1,PaskolosTrukmė-ROWS($C$4:C228)+1,Paskolos_grąžinimas[[#This Row],[pradinis
balansas]]),""),0)</f>
        <v>609.91747827956101</v>
      </c>
      <c r="G228" s="32">
        <f ca="1">IF(Paskolos_grąžinimas[[#This Row],[įmokos 
data]]="",0,NuosavybėsMokesčioSuma)</f>
        <v>375</v>
      </c>
      <c r="H228" s="32">
        <f ca="1">IF(Paskolos_grąžinimas[[#This Row],[įmokos 
data]]="",0,Paskolos_grąžinimas[[#This Row],[palūkanos]]+Paskolos_grąžinimas[[#This Row],[pagrindinis]]+Paskolos_grąžinimas[[#This Row],[nuosavybės
mokestis]])</f>
        <v>1446.1019231981145</v>
      </c>
      <c r="I228" s="32">
        <f ca="1">IF(Paskolos_grąžinimas[[#This Row],[įmokos 
data]]="",0,Paskolos_grąžinimas[[#This Row],[pradinis
balansas]]-Paskolos_grąžinimas[[#This Row],[pagrindinis]])</f>
        <v>110684.26678045282</v>
      </c>
      <c r="J228" s="14">
        <f ca="1">IF(Paskolos_grąžinimas[[#This Row],[galutinis
balansas]]&gt;0,PaskutinėEilutė-ROW(),0)</f>
        <v>135</v>
      </c>
    </row>
    <row r="229" spans="2:10" ht="15" customHeight="1" x14ac:dyDescent="0.25">
      <c r="B229" s="12">
        <f>ROWS($B$4:B229)</f>
        <v>226</v>
      </c>
      <c r="C229" s="13">
        <f ca="1">IF(ĮvestosVertės,IF(Paskolos_grąžinimas[[#This Row],['#]]&lt;=PaskolosTrukmė,IF(ROW()-ROW(Paskolos_grąžinimas[[#Headers],['#]])=1,PaskolosPradžia,IF(I228&gt;0,EDATE(C228,1),"")),""),"")</f>
        <v>50093</v>
      </c>
      <c r="D229" s="32">
        <f ca="1">IF(ROW()-ROW(Paskolos_grąžinimas[[#Headers],[pradinis
balansas]])=1,PaskolosSuma,IF(Paskolos_grąžinimas[[#This Row],[įmokos 
data]]="",0,INDEX(Paskolos_grąžinimas[], ROW()-4,8)))</f>
        <v>110684.26678045282</v>
      </c>
      <c r="E229" s="32">
        <f ca="1">IF(ĮvestosVertės,IF(ROW()-ROW(Paskolos_grąžinimas[[#Headers],[palūkanos]])=1,-IPMT(PalūkanųNorma/12,1,PaskolosTrukmė-ROWS($C$4:C229)+1,Paskolos_grąžinimas[[#This Row],[pradinis
balansas]]),IFERROR(-IPMT(PalūkanųNorma/12,1,Paskolos_grąžinimas[[#This Row],['#
liko]],D230),0)),0)</f>
        <v>458.63253324727958</v>
      </c>
      <c r="F229" s="32">
        <f ca="1">IFERROR(IF(AND(ĮvestosVertės,Paskolos_grąžinimas[[#This Row],[įmokos 
data]]&lt;&gt;""),-PPMT(PalūkanųNorma/12,1,PaskolosTrukmė-ROWS($C$4:C229)+1,Paskolos_grąžinimas[[#This Row],[pradinis
balansas]]),""),0)</f>
        <v>612.45880110572591</v>
      </c>
      <c r="G229" s="32">
        <f ca="1">IF(Paskolos_grąžinimas[[#This Row],[įmokos 
data]]="",0,NuosavybėsMokesčioSuma)</f>
        <v>375</v>
      </c>
      <c r="H229" s="32">
        <f ca="1">IF(Paskolos_grąžinimas[[#This Row],[įmokos 
data]]="",0,Paskolos_grąžinimas[[#This Row],[palūkanos]]+Paskolos_grąžinimas[[#This Row],[pagrindinis]]+Paskolos_grąžinimas[[#This Row],[nuosavybės
mokestis]])</f>
        <v>1446.0913343530055</v>
      </c>
      <c r="I229" s="32">
        <f ca="1">IF(Paskolos_grąžinimas[[#This Row],[įmokos 
data]]="",0,Paskolos_grąžinimas[[#This Row],[pradinis
balansas]]-Paskolos_grąžinimas[[#This Row],[pagrindinis]])</f>
        <v>110071.8079793471</v>
      </c>
      <c r="J229" s="14">
        <f ca="1">IF(Paskolos_grąžinimas[[#This Row],[galutinis
balansas]]&gt;0,PaskutinėEilutė-ROW(),0)</f>
        <v>134</v>
      </c>
    </row>
    <row r="230" spans="2:10" ht="15" customHeight="1" x14ac:dyDescent="0.25">
      <c r="B230" s="12">
        <f>ROWS($B$4:B230)</f>
        <v>227</v>
      </c>
      <c r="C230" s="13">
        <f ca="1">IF(ĮvestosVertės,IF(Paskolos_grąžinimas[[#This Row],['#]]&lt;=PaskolosTrukmė,IF(ROW()-ROW(Paskolos_grąžinimas[[#Headers],['#]])=1,PaskolosPradžia,IF(I229&gt;0,EDATE(C229,1),"")),""),"")</f>
        <v>50121</v>
      </c>
      <c r="D230" s="32">
        <f ca="1">IF(ROW()-ROW(Paskolos_grąžinimas[[#Headers],[pradinis
balansas]])=1,PaskolosSuma,IF(Paskolos_grąžinimas[[#This Row],[įmokos 
data]]="",0,INDEX(Paskolos_grąžinimas[], ROW()-4,8)))</f>
        <v>110071.8079793471</v>
      </c>
      <c r="E230" s="32">
        <f ca="1">IF(ĮvestosVertės,IF(ROW()-ROW(Paskolos_grąžinimas[[#Headers],[palūkanos]])=1,-IPMT(PalūkanųNorma/12,1,PaskolosTrukmė-ROWS($C$4:C230)+1,Paskolos_grąžinimas[[#This Row],[pradinis
balansas]]),IFERROR(-IPMT(PalūkanųNorma/12,1,Paskolos_grąžinimas[[#This Row],['#
liko]],D231),0)),0)</f>
        <v>456.06998861070872</v>
      </c>
      <c r="F230" s="32">
        <f ca="1">IFERROR(IF(AND(ĮvestosVertės,Paskolos_grąžinimas[[#This Row],[įmokos 
data]]&lt;&gt;""),-PPMT(PalūkanųNorma/12,1,PaskolosTrukmė-ROWS($C$4:C230)+1,Paskolos_grąžinimas[[#This Row],[pradinis
balansas]]),""),0)</f>
        <v>615.01071277699998</v>
      </c>
      <c r="G230" s="32">
        <f ca="1">IF(Paskolos_grąžinimas[[#This Row],[įmokos 
data]]="",0,NuosavybėsMokesčioSuma)</f>
        <v>375</v>
      </c>
      <c r="H230" s="32">
        <f ca="1">IF(Paskolos_grąžinimas[[#This Row],[įmokos 
data]]="",0,Paskolos_grąžinimas[[#This Row],[palūkanos]]+Paskolos_grąžinimas[[#This Row],[pagrindinis]]+Paskolos_grąžinimas[[#This Row],[nuosavybės
mokestis]])</f>
        <v>1446.0807013877088</v>
      </c>
      <c r="I230" s="32">
        <f ca="1">IF(Paskolos_grąžinimas[[#This Row],[įmokos 
data]]="",0,Paskolos_grąžinimas[[#This Row],[pradinis
balansas]]-Paskolos_grąžinimas[[#This Row],[pagrindinis]])</f>
        <v>109456.79726657009</v>
      </c>
      <c r="J230" s="14">
        <f ca="1">IF(Paskolos_grąžinimas[[#This Row],[galutinis
balansas]]&gt;0,PaskutinėEilutė-ROW(),0)</f>
        <v>133</v>
      </c>
    </row>
    <row r="231" spans="2:10" ht="15" customHeight="1" x14ac:dyDescent="0.25">
      <c r="B231" s="12">
        <f>ROWS($B$4:B231)</f>
        <v>228</v>
      </c>
      <c r="C231" s="13">
        <f ca="1">IF(ĮvestosVertės,IF(Paskolos_grąžinimas[[#This Row],['#]]&lt;=PaskolosTrukmė,IF(ROW()-ROW(Paskolos_grąžinimas[[#Headers],['#]])=1,PaskolosPradžia,IF(I230&gt;0,EDATE(C230,1),"")),""),"")</f>
        <v>50152</v>
      </c>
      <c r="D231" s="32">
        <f ca="1">IF(ROW()-ROW(Paskolos_grąžinimas[[#Headers],[pradinis
balansas]])=1,PaskolosSuma,IF(Paskolos_grąžinimas[[#This Row],[įmokos 
data]]="",0,INDEX(Paskolos_grąžinimas[], ROW()-4,8)))</f>
        <v>109456.79726657009</v>
      </c>
      <c r="E231" s="32">
        <f ca="1">IF(ĮvestosVertės,IF(ROW()-ROW(Paskolos_grąžinimas[[#Headers],[palūkanos]])=1,-IPMT(PalūkanųNorma/12,1,PaskolosTrukmė-ROWS($C$4:C231)+1,Paskolos_grąžinimas[[#This Row],[pradinis
balansas]]),IFERROR(-IPMT(PalūkanųNorma/12,1,Paskolos_grąžinimas[[#This Row],['#
liko]],D232),0)),0)</f>
        <v>453.49676670481881</v>
      </c>
      <c r="F231" s="32">
        <f ca="1">IFERROR(IF(AND(ĮvestosVertės,Paskolos_grąžinimas[[#This Row],[įmokos 
data]]&lt;&gt;""),-PPMT(PalūkanųNorma/12,1,PaskolosTrukmė-ROWS($C$4:C231)+1,Paskolos_grąžinimas[[#This Row],[pradinis
balansas]]),""),0)</f>
        <v>617.57325741357079</v>
      </c>
      <c r="G231" s="32">
        <f ca="1">IF(Paskolos_grąžinimas[[#This Row],[įmokos 
data]]="",0,NuosavybėsMokesčioSuma)</f>
        <v>375</v>
      </c>
      <c r="H231" s="32">
        <f ca="1">IF(Paskolos_grąžinimas[[#This Row],[įmokos 
data]]="",0,Paskolos_grąžinimas[[#This Row],[palūkanos]]+Paskolos_grąžinimas[[#This Row],[pagrindinis]]+Paskolos_grąžinimas[[#This Row],[nuosavybės
mokestis]])</f>
        <v>1446.0700241183895</v>
      </c>
      <c r="I231" s="32">
        <f ca="1">IF(Paskolos_grąžinimas[[#This Row],[įmokos 
data]]="",0,Paskolos_grąžinimas[[#This Row],[pradinis
balansas]]-Paskolos_grąžinimas[[#This Row],[pagrindinis]])</f>
        <v>108839.22400915652</v>
      </c>
      <c r="J231" s="14">
        <f ca="1">IF(Paskolos_grąžinimas[[#This Row],[galutinis
balansas]]&gt;0,PaskutinėEilutė-ROW(),0)</f>
        <v>132</v>
      </c>
    </row>
    <row r="232" spans="2:10" ht="15" customHeight="1" x14ac:dyDescent="0.25">
      <c r="B232" s="12">
        <f>ROWS($B$4:B232)</f>
        <v>229</v>
      </c>
      <c r="C232" s="13">
        <f ca="1">IF(ĮvestosVertės,IF(Paskolos_grąžinimas[[#This Row],['#]]&lt;=PaskolosTrukmė,IF(ROW()-ROW(Paskolos_grąžinimas[[#Headers],['#]])=1,PaskolosPradžia,IF(I231&gt;0,EDATE(C231,1),"")),""),"")</f>
        <v>50182</v>
      </c>
      <c r="D232" s="32">
        <f ca="1">IF(ROW()-ROW(Paskolos_grąžinimas[[#Headers],[pradinis
balansas]])=1,PaskolosSuma,IF(Paskolos_grąžinimas[[#This Row],[įmokos 
data]]="",0,INDEX(Paskolos_grąžinimas[], ROW()-4,8)))</f>
        <v>108839.22400915652</v>
      </c>
      <c r="E232" s="32">
        <f ca="1">IF(ĮvestosVertės,IF(ROW()-ROW(Paskolos_grąžinimas[[#Headers],[palūkanos]])=1,-IPMT(PalūkanųNorma/12,1,PaskolosTrukmė-ROWS($C$4:C232)+1,Paskolos_grąžinimas[[#This Row],[pradinis
balansas]]),IFERROR(-IPMT(PalūkanųNorma/12,1,Paskolos_grąžinimas[[#This Row],['#
liko]],D233),0)),0)</f>
        <v>450.91282304098775</v>
      </c>
      <c r="F232" s="32">
        <f ca="1">IFERROR(IF(AND(ĮvestosVertės,Paskolos_grąžinimas[[#This Row],[įmokos 
data]]&lt;&gt;""),-PPMT(PalūkanųNorma/12,1,PaskolosTrukmė-ROWS($C$4:C232)+1,Paskolos_grąžinimas[[#This Row],[pradinis
balansas]]),""),0)</f>
        <v>620.14647931946058</v>
      </c>
      <c r="G232" s="32">
        <f ca="1">IF(Paskolos_grąžinimas[[#This Row],[įmokos 
data]]="",0,NuosavybėsMokesčioSuma)</f>
        <v>375</v>
      </c>
      <c r="H232" s="32">
        <f ca="1">IF(Paskolos_grąžinimas[[#This Row],[įmokos 
data]]="",0,Paskolos_grąžinimas[[#This Row],[palūkanos]]+Paskolos_grąžinimas[[#This Row],[pagrindinis]]+Paskolos_grąžinimas[[#This Row],[nuosavybės
mokestis]])</f>
        <v>1446.0593023604483</v>
      </c>
      <c r="I232" s="32">
        <f ca="1">IF(Paskolos_grąžinimas[[#This Row],[įmokos 
data]]="",0,Paskolos_grąžinimas[[#This Row],[pradinis
balansas]]-Paskolos_grąžinimas[[#This Row],[pagrindinis]])</f>
        <v>108219.07752983706</v>
      </c>
      <c r="J232" s="14">
        <f ca="1">IF(Paskolos_grąžinimas[[#This Row],[galutinis
balansas]]&gt;0,PaskutinėEilutė-ROW(),0)</f>
        <v>131</v>
      </c>
    </row>
    <row r="233" spans="2:10" ht="15" customHeight="1" x14ac:dyDescent="0.25">
      <c r="B233" s="12">
        <f>ROWS($B$4:B233)</f>
        <v>230</v>
      </c>
      <c r="C233" s="13">
        <f ca="1">IF(ĮvestosVertės,IF(Paskolos_grąžinimas[[#This Row],['#]]&lt;=PaskolosTrukmė,IF(ROW()-ROW(Paskolos_grąžinimas[[#Headers],['#]])=1,PaskolosPradžia,IF(I232&gt;0,EDATE(C232,1),"")),""),"")</f>
        <v>50213</v>
      </c>
      <c r="D233" s="32">
        <f ca="1">IF(ROW()-ROW(Paskolos_grąžinimas[[#Headers],[pradinis
balansas]])=1,PaskolosSuma,IF(Paskolos_grąžinimas[[#This Row],[įmokos 
data]]="",0,INDEX(Paskolos_grąžinimas[], ROW()-4,8)))</f>
        <v>108219.07752983706</v>
      </c>
      <c r="E233" s="32">
        <f ca="1">IF(ĮvestosVertės,IF(ROW()-ROW(Paskolos_grąžinimas[[#Headers],[palūkanos]])=1,-IPMT(PalūkanųNorma/12,1,PaskolosTrukmė-ROWS($C$4:C233)+1,Paskolos_grąžinimas[[#This Row],[pradinis
balansas]]),IFERROR(-IPMT(PalūkanųNorma/12,1,Paskolos_grąžinimas[[#This Row],['#
liko]],D234),0)),0)</f>
        <v>448.31811294522402</v>
      </c>
      <c r="F233" s="32">
        <f ca="1">IFERROR(IF(AND(ĮvestosVertės,Paskolos_grąžinimas[[#This Row],[įmokos 
data]]&lt;&gt;""),-PPMT(PalūkanųNorma/12,1,PaskolosTrukmė-ROWS($C$4:C233)+1,Paskolos_grąžinimas[[#This Row],[pradinis
balansas]]),""),0)</f>
        <v>622.73042298329153</v>
      </c>
      <c r="G233" s="32">
        <f ca="1">IF(Paskolos_grąžinimas[[#This Row],[įmokos 
data]]="",0,NuosavybėsMokesčioSuma)</f>
        <v>375</v>
      </c>
      <c r="H233" s="32">
        <f ca="1">IF(Paskolos_grąžinimas[[#This Row],[įmokos 
data]]="",0,Paskolos_grąžinimas[[#This Row],[palūkanos]]+Paskolos_grąžinimas[[#This Row],[pagrindinis]]+Paskolos_grąžinimas[[#This Row],[nuosavybės
mokestis]])</f>
        <v>1446.0485359285155</v>
      </c>
      <c r="I233" s="32">
        <f ca="1">IF(Paskolos_grąžinimas[[#This Row],[įmokos 
data]]="",0,Paskolos_grąžinimas[[#This Row],[pradinis
balansas]]-Paskolos_grąžinimas[[#This Row],[pagrindinis]])</f>
        <v>107596.34710685376</v>
      </c>
      <c r="J233" s="14">
        <f ca="1">IF(Paskolos_grąžinimas[[#This Row],[galutinis
balansas]]&gt;0,PaskutinėEilutė-ROW(),0)</f>
        <v>130</v>
      </c>
    </row>
    <row r="234" spans="2:10" ht="15" customHeight="1" x14ac:dyDescent="0.25">
      <c r="B234" s="12">
        <f>ROWS($B$4:B234)</f>
        <v>231</v>
      </c>
      <c r="C234" s="13">
        <f ca="1">IF(ĮvestosVertės,IF(Paskolos_grąžinimas[[#This Row],['#]]&lt;=PaskolosTrukmė,IF(ROW()-ROW(Paskolos_grąžinimas[[#Headers],['#]])=1,PaskolosPradžia,IF(I233&gt;0,EDATE(C233,1),"")),""),"")</f>
        <v>50243</v>
      </c>
      <c r="D234" s="32">
        <f ca="1">IF(ROW()-ROW(Paskolos_grąžinimas[[#Headers],[pradinis
balansas]])=1,PaskolosSuma,IF(Paskolos_grąžinimas[[#This Row],[įmokos 
data]]="",0,INDEX(Paskolos_grąžinimas[], ROW()-4,8)))</f>
        <v>107596.34710685376</v>
      </c>
      <c r="E234" s="32">
        <f ca="1">IF(ĮvestosVertės,IF(ROW()-ROW(Paskolos_grąžinimas[[#Headers],[palūkanos]])=1,-IPMT(PalūkanųNorma/12,1,PaskolosTrukmė-ROWS($C$4:C234)+1,Paskolos_grąžinimas[[#This Row],[pradinis
balansas]]),IFERROR(-IPMT(PalūkanųNorma/12,1,Paskolos_grąžinimas[[#This Row],['#
liko]],D235),0)),0)</f>
        <v>445.7125915573946</v>
      </c>
      <c r="F234" s="32">
        <f ca="1">IFERROR(IF(AND(ĮvestosVertės,Paskolos_grąžinimas[[#This Row],[įmokos 
data]]&lt;&gt;""),-PPMT(PalūkanųNorma/12,1,PaskolosTrukmė-ROWS($C$4:C234)+1,Paskolos_grąžinimas[[#This Row],[pradinis
balansas]]),""),0)</f>
        <v>625.32513307905538</v>
      </c>
      <c r="G234" s="32">
        <f ca="1">IF(Paskolos_grąžinimas[[#This Row],[įmokos 
data]]="",0,NuosavybėsMokesčioSuma)</f>
        <v>375</v>
      </c>
      <c r="H234" s="32">
        <f ca="1">IF(Paskolos_grąžinimas[[#This Row],[įmokos 
data]]="",0,Paskolos_grąžinimas[[#This Row],[palūkanos]]+Paskolos_grąžinimas[[#This Row],[pagrindinis]]+Paskolos_grąžinimas[[#This Row],[nuosavybės
mokestis]])</f>
        <v>1446.0377246364501</v>
      </c>
      <c r="I234" s="32">
        <f ca="1">IF(Paskolos_grąžinimas[[#This Row],[įmokos 
data]]="",0,Paskolos_grąžinimas[[#This Row],[pradinis
balansas]]-Paskolos_grąžinimas[[#This Row],[pagrindinis]])</f>
        <v>106971.02197377471</v>
      </c>
      <c r="J234" s="14">
        <f ca="1">IF(Paskolos_grąžinimas[[#This Row],[galutinis
balansas]]&gt;0,PaskutinėEilutė-ROW(),0)</f>
        <v>129</v>
      </c>
    </row>
    <row r="235" spans="2:10" ht="15" customHeight="1" x14ac:dyDescent="0.25">
      <c r="B235" s="12">
        <f>ROWS($B$4:B235)</f>
        <v>232</v>
      </c>
      <c r="C235" s="13">
        <f ca="1">IF(ĮvestosVertės,IF(Paskolos_grąžinimas[[#This Row],['#]]&lt;=PaskolosTrukmė,IF(ROW()-ROW(Paskolos_grąžinimas[[#Headers],['#]])=1,PaskolosPradžia,IF(I234&gt;0,EDATE(C234,1),"")),""),"")</f>
        <v>50274</v>
      </c>
      <c r="D235" s="32">
        <f ca="1">IF(ROW()-ROW(Paskolos_grąžinimas[[#Headers],[pradinis
balansas]])=1,PaskolosSuma,IF(Paskolos_grąžinimas[[#This Row],[įmokos 
data]]="",0,INDEX(Paskolos_grąžinimas[], ROW()-4,8)))</f>
        <v>106971.02197377471</v>
      </c>
      <c r="E235" s="32">
        <f ca="1">IF(ĮvestosVertės,IF(ROW()-ROW(Paskolos_grąžinimas[[#Headers],[palūkanos]])=1,-IPMT(PalūkanųNorma/12,1,PaskolosTrukmė-ROWS($C$4:C235)+1,Paskolos_grąžinimas[[#This Row],[pradinis
balansas]]),IFERROR(-IPMT(PalūkanųNorma/12,1,Paskolos_grąžinimas[[#This Row],['#
liko]],D236),0)),0)</f>
        <v>443.0962138304493</v>
      </c>
      <c r="F235" s="32">
        <f ca="1">IFERROR(IF(AND(ĮvestosVertės,Paskolos_grąžinimas[[#This Row],[įmokos 
data]]&lt;&gt;""),-PPMT(PalūkanųNorma/12,1,PaskolosTrukmė-ROWS($C$4:C235)+1,Paskolos_grąžinimas[[#This Row],[pradinis
balansas]]),""),0)</f>
        <v>627.93065446688468</v>
      </c>
      <c r="G235" s="32">
        <f ca="1">IF(Paskolos_grąžinimas[[#This Row],[įmokos 
data]]="",0,NuosavybėsMokesčioSuma)</f>
        <v>375</v>
      </c>
      <c r="H235" s="32">
        <f ca="1">IF(Paskolos_grąžinimas[[#This Row],[įmokos 
data]]="",0,Paskolos_grąžinimas[[#This Row],[palūkanos]]+Paskolos_grąžinimas[[#This Row],[pagrindinis]]+Paskolos_grąžinimas[[#This Row],[nuosavybės
mokestis]])</f>
        <v>1446.026868297334</v>
      </c>
      <c r="I235" s="32">
        <f ca="1">IF(Paskolos_grąžinimas[[#This Row],[įmokos 
data]]="",0,Paskolos_grąžinimas[[#This Row],[pradinis
balansas]]-Paskolos_grąžinimas[[#This Row],[pagrindinis]])</f>
        <v>106343.09131930783</v>
      </c>
      <c r="J235" s="14">
        <f ca="1">IF(Paskolos_grąžinimas[[#This Row],[galutinis
balansas]]&gt;0,PaskutinėEilutė-ROW(),0)</f>
        <v>128</v>
      </c>
    </row>
    <row r="236" spans="2:10" ht="15" customHeight="1" x14ac:dyDescent="0.25">
      <c r="B236" s="12">
        <f>ROWS($B$4:B236)</f>
        <v>233</v>
      </c>
      <c r="C236" s="13">
        <f ca="1">IF(ĮvestosVertės,IF(Paskolos_grąžinimas[[#This Row],['#]]&lt;=PaskolosTrukmė,IF(ROW()-ROW(Paskolos_grąžinimas[[#Headers],['#]])=1,PaskolosPradžia,IF(I235&gt;0,EDATE(C235,1),"")),""),"")</f>
        <v>50305</v>
      </c>
      <c r="D236" s="32">
        <f ca="1">IF(ROW()-ROW(Paskolos_grąžinimas[[#Headers],[pradinis
balansas]])=1,PaskolosSuma,IF(Paskolos_grąžinimas[[#This Row],[įmokos 
data]]="",0,INDEX(Paskolos_grąžinimas[], ROW()-4,8)))</f>
        <v>106343.09131930783</v>
      </c>
      <c r="E236" s="32">
        <f ca="1">IF(ĮvestosVertės,IF(ROW()-ROW(Paskolos_grąžinimas[[#Headers],[palūkanos]])=1,-IPMT(PalūkanųNorma/12,1,PaskolosTrukmė-ROWS($C$4:C236)+1,Paskolos_grąžinimas[[#This Row],[pradinis
balansas]]),IFERROR(-IPMT(PalūkanųNorma/12,1,Paskolos_grąžinimas[[#This Row],['#
liko]],D237),0)),0)</f>
        <v>440.46893452964167</v>
      </c>
      <c r="F236" s="32">
        <f ca="1">IFERROR(IF(AND(ĮvestosVertės,Paskolos_grąžinimas[[#This Row],[įmokos 
data]]&lt;&gt;""),-PPMT(PalūkanųNorma/12,1,PaskolosTrukmė-ROWS($C$4:C236)+1,Paskolos_grąžinimas[[#This Row],[pradinis
balansas]]),""),0)</f>
        <v>630.54703219382998</v>
      </c>
      <c r="G236" s="32">
        <f ca="1">IF(Paskolos_grąžinimas[[#This Row],[įmokos 
data]]="",0,NuosavybėsMokesčioSuma)</f>
        <v>375</v>
      </c>
      <c r="H236" s="32">
        <f ca="1">IF(Paskolos_grąžinimas[[#This Row],[įmokos 
data]]="",0,Paskolos_grąžinimas[[#This Row],[palūkanos]]+Paskolos_grąžinimas[[#This Row],[pagrindinis]]+Paskolos_grąžinimas[[#This Row],[nuosavybės
mokestis]])</f>
        <v>1446.0159667234716</v>
      </c>
      <c r="I236" s="32">
        <f ca="1">IF(Paskolos_grąžinimas[[#This Row],[įmokos 
data]]="",0,Paskolos_grąžinimas[[#This Row],[pradinis
balansas]]-Paskolos_grąžinimas[[#This Row],[pagrindinis]])</f>
        <v>105712.544287114</v>
      </c>
      <c r="J236" s="14">
        <f ca="1">IF(Paskolos_grąžinimas[[#This Row],[galutinis
balansas]]&gt;0,PaskutinėEilutė-ROW(),0)</f>
        <v>127</v>
      </c>
    </row>
    <row r="237" spans="2:10" ht="15" customHeight="1" x14ac:dyDescent="0.25">
      <c r="B237" s="12">
        <f>ROWS($B$4:B237)</f>
        <v>234</v>
      </c>
      <c r="C237" s="13">
        <f ca="1">IF(ĮvestosVertės,IF(Paskolos_grąžinimas[[#This Row],['#]]&lt;=PaskolosTrukmė,IF(ROW()-ROW(Paskolos_grąžinimas[[#Headers],['#]])=1,PaskolosPradžia,IF(I236&gt;0,EDATE(C236,1),"")),""),"")</f>
        <v>50335</v>
      </c>
      <c r="D237" s="32">
        <f ca="1">IF(ROW()-ROW(Paskolos_grąžinimas[[#Headers],[pradinis
balansas]])=1,PaskolosSuma,IF(Paskolos_grąžinimas[[#This Row],[įmokos 
data]]="",0,INDEX(Paskolos_grąžinimas[], ROW()-4,8)))</f>
        <v>105712.544287114</v>
      </c>
      <c r="E237" s="32">
        <f ca="1">IF(ĮvestosVertės,IF(ROW()-ROW(Paskolos_grąžinimas[[#Headers],[palūkanos]])=1,-IPMT(PalūkanųNorma/12,1,PaskolosTrukmė-ROWS($C$4:C237)+1,Paskolos_grąžinimas[[#This Row],[pradinis
balansas]]),IFERROR(-IPMT(PalūkanųNorma/12,1,Paskolos_grąžinimas[[#This Row],['#
liko]],D238),0)),0)</f>
        <v>437.83070823174728</v>
      </c>
      <c r="F237" s="32">
        <f ca="1">IFERROR(IF(AND(ĮvestosVertės,Paskolos_grąžinimas[[#This Row],[įmokos 
data]]&lt;&gt;""),-PPMT(PalūkanųNorma/12,1,PaskolosTrukmė-ROWS($C$4:C237)+1,Paskolos_grąžinimas[[#This Row],[pradinis
balansas]]),""),0)</f>
        <v>633.17431149463755</v>
      </c>
      <c r="G237" s="32">
        <f ca="1">IF(Paskolos_grąžinimas[[#This Row],[įmokos 
data]]="",0,NuosavybėsMokesčioSuma)</f>
        <v>375</v>
      </c>
      <c r="H237" s="32">
        <f ca="1">IF(Paskolos_grąžinimas[[#This Row],[įmokos 
data]]="",0,Paskolos_grąžinimas[[#This Row],[palūkanos]]+Paskolos_grąžinimas[[#This Row],[pagrindinis]]+Paskolos_grąžinimas[[#This Row],[nuosavybės
mokestis]])</f>
        <v>1446.0050197263849</v>
      </c>
      <c r="I237" s="32">
        <f ca="1">IF(Paskolos_grąžinimas[[#This Row],[įmokos 
data]]="",0,Paskolos_grąžinimas[[#This Row],[pradinis
balansas]]-Paskolos_grąžinimas[[#This Row],[pagrindinis]])</f>
        <v>105079.36997561935</v>
      </c>
      <c r="J237" s="14">
        <f ca="1">IF(Paskolos_grąžinimas[[#This Row],[galutinis
balansas]]&gt;0,PaskutinėEilutė-ROW(),0)</f>
        <v>126</v>
      </c>
    </row>
    <row r="238" spans="2:10" ht="15" customHeight="1" x14ac:dyDescent="0.25">
      <c r="B238" s="12">
        <f>ROWS($B$4:B238)</f>
        <v>235</v>
      </c>
      <c r="C238" s="13">
        <f ca="1">IF(ĮvestosVertės,IF(Paskolos_grąžinimas[[#This Row],['#]]&lt;=PaskolosTrukmė,IF(ROW()-ROW(Paskolos_grąžinimas[[#Headers],['#]])=1,PaskolosPradžia,IF(I237&gt;0,EDATE(C237,1),"")),""),"")</f>
        <v>50366</v>
      </c>
      <c r="D238" s="32">
        <f ca="1">IF(ROW()-ROW(Paskolos_grąžinimas[[#Headers],[pradinis
balansas]])=1,PaskolosSuma,IF(Paskolos_grąžinimas[[#This Row],[įmokos 
data]]="",0,INDEX(Paskolos_grąžinimas[], ROW()-4,8)))</f>
        <v>105079.36997561935</v>
      </c>
      <c r="E238" s="32">
        <f ca="1">IF(ĮvestosVertės,IF(ROW()-ROW(Paskolos_grąžinimas[[#Headers],[palūkanos]])=1,-IPMT(PalūkanųNorma/12,1,PaskolosTrukmė-ROWS($C$4:C238)+1,Paskolos_grąžinimas[[#This Row],[pradinis
balansas]]),IFERROR(-IPMT(PalūkanųNorma/12,1,Paskolos_grąžinimas[[#This Row],['#
liko]],D239),0)),0)</f>
        <v>435.1814893242784</v>
      </c>
      <c r="F238" s="32">
        <f ca="1">IFERROR(IF(AND(ĮvestosVertės,Paskolos_grąžinimas[[#This Row],[įmokos 
data]]&lt;&gt;""),-PPMT(PalūkanųNorma/12,1,PaskolosTrukmė-ROWS($C$4:C238)+1,Paskolos_grąžinimas[[#This Row],[pradinis
balansas]]),""),0)</f>
        <v>635.81253779253188</v>
      </c>
      <c r="G238" s="32">
        <f ca="1">IF(Paskolos_grąžinimas[[#This Row],[įmokos 
data]]="",0,NuosavybėsMokesčioSuma)</f>
        <v>375</v>
      </c>
      <c r="H238" s="32">
        <f ca="1">IF(Paskolos_grąžinimas[[#This Row],[įmokos 
data]]="",0,Paskolos_grąžinimas[[#This Row],[palūkanos]]+Paskolos_grąžinimas[[#This Row],[pagrindinis]]+Paskolos_grąžinimas[[#This Row],[nuosavybės
mokestis]])</f>
        <v>1445.9940271168102</v>
      </c>
      <c r="I238" s="32">
        <f ca="1">IF(Paskolos_grąžinimas[[#This Row],[įmokos 
data]]="",0,Paskolos_grąžinimas[[#This Row],[pradinis
balansas]]-Paskolos_grąžinimas[[#This Row],[pagrindinis]])</f>
        <v>104443.55743782682</v>
      </c>
      <c r="J238" s="14">
        <f ca="1">IF(Paskolos_grąžinimas[[#This Row],[galutinis
balansas]]&gt;0,PaskutinėEilutė-ROW(),0)</f>
        <v>125</v>
      </c>
    </row>
    <row r="239" spans="2:10" ht="15" customHeight="1" x14ac:dyDescent="0.25">
      <c r="B239" s="12">
        <f>ROWS($B$4:B239)</f>
        <v>236</v>
      </c>
      <c r="C239" s="13">
        <f ca="1">IF(ĮvestosVertės,IF(Paskolos_grąžinimas[[#This Row],['#]]&lt;=PaskolosTrukmė,IF(ROW()-ROW(Paskolos_grąžinimas[[#Headers],['#]])=1,PaskolosPradžia,IF(I238&gt;0,EDATE(C238,1),"")),""),"")</f>
        <v>50396</v>
      </c>
      <c r="D239" s="32">
        <f ca="1">IF(ROW()-ROW(Paskolos_grąžinimas[[#Headers],[pradinis
balansas]])=1,PaskolosSuma,IF(Paskolos_grąžinimas[[#This Row],[įmokos 
data]]="",0,INDEX(Paskolos_grąžinimas[], ROW()-4,8)))</f>
        <v>104443.55743782682</v>
      </c>
      <c r="E239" s="32">
        <f ca="1">IF(ĮvestosVertės,IF(ROW()-ROW(Paskolos_grąžinimas[[#Headers],[palūkanos]])=1,-IPMT(PalūkanųNorma/12,1,PaskolosTrukmė-ROWS($C$4:C239)+1,Paskolos_grąžinimas[[#This Row],[pradinis
balansas]]),IFERROR(-IPMT(PalūkanųNorma/12,1,Paskolos_grąžinimas[[#This Row],['#
liko]],D240),0)),0)</f>
        <v>432.52123200469509</v>
      </c>
      <c r="F239" s="32">
        <f ca="1">IFERROR(IF(AND(ĮvestosVertės,Paskolos_grąžinimas[[#This Row],[įmokos 
data]]&lt;&gt;""),-PPMT(PalūkanųNorma/12,1,PaskolosTrukmė-ROWS($C$4:C239)+1,Paskolos_grąžinimas[[#This Row],[pradinis
balansas]]),""),0)</f>
        <v>638.46175670000071</v>
      </c>
      <c r="G239" s="32">
        <f ca="1">IF(Paskolos_grąžinimas[[#This Row],[įmokos 
data]]="",0,NuosavybėsMokesčioSuma)</f>
        <v>375</v>
      </c>
      <c r="H239" s="32">
        <f ca="1">IF(Paskolos_grąžinimas[[#This Row],[įmokos 
data]]="",0,Paskolos_grąžinimas[[#This Row],[palūkanos]]+Paskolos_grąžinimas[[#This Row],[pagrindinis]]+Paskolos_grąžinimas[[#This Row],[nuosavybės
mokestis]])</f>
        <v>1445.9829887046958</v>
      </c>
      <c r="I239" s="32">
        <f ca="1">IF(Paskolos_grąžinimas[[#This Row],[įmokos 
data]]="",0,Paskolos_grąžinimas[[#This Row],[pradinis
balansas]]-Paskolos_grąžinimas[[#This Row],[pagrindinis]])</f>
        <v>103805.09568112683</v>
      </c>
      <c r="J239" s="14">
        <f ca="1">IF(Paskolos_grąžinimas[[#This Row],[galutinis
balansas]]&gt;0,PaskutinėEilutė-ROW(),0)</f>
        <v>124</v>
      </c>
    </row>
    <row r="240" spans="2:10" ht="15" customHeight="1" x14ac:dyDescent="0.25">
      <c r="B240" s="12">
        <f>ROWS($B$4:B240)</f>
        <v>237</v>
      </c>
      <c r="C240" s="13">
        <f ca="1">IF(ĮvestosVertės,IF(Paskolos_grąžinimas[[#This Row],['#]]&lt;=PaskolosTrukmė,IF(ROW()-ROW(Paskolos_grąžinimas[[#Headers],['#]])=1,PaskolosPradžia,IF(I239&gt;0,EDATE(C239,1),"")),""),"")</f>
        <v>50427</v>
      </c>
      <c r="D240" s="32">
        <f ca="1">IF(ROW()-ROW(Paskolos_grąžinimas[[#Headers],[pradinis
balansas]])=1,PaskolosSuma,IF(Paskolos_grąžinimas[[#This Row],[įmokos 
data]]="",0,INDEX(Paskolos_grąžinimas[], ROW()-4,8)))</f>
        <v>103805.09568112683</v>
      </c>
      <c r="E240" s="32">
        <f ca="1">IF(ĮvestosVertės,IF(ROW()-ROW(Paskolos_grąžinimas[[#Headers],[palūkanos]])=1,-IPMT(PalūkanųNorma/12,1,PaskolosTrukmė-ROWS($C$4:C240)+1,Paskolos_grąžinimas[[#This Row],[pradinis
balansas]]),IFERROR(-IPMT(PalūkanųNorma/12,1,Paskolos_grąžinimas[[#This Row],['#
liko]],D241),0)),0)</f>
        <v>429.84989027961353</v>
      </c>
      <c r="F240" s="32">
        <f ca="1">IFERROR(IF(AND(ĮvestosVertės,Paskolos_grąžinimas[[#This Row],[įmokos 
data]]&lt;&gt;""),-PPMT(PalūkanųNorma/12,1,PaskolosTrukmė-ROWS($C$4:C240)+1,Paskolos_grąžinimas[[#This Row],[pradinis
balansas]]),""),0)</f>
        <v>641.12201401958396</v>
      </c>
      <c r="G240" s="32">
        <f ca="1">IF(Paskolos_grąžinimas[[#This Row],[įmokos 
data]]="",0,NuosavybėsMokesčioSuma)</f>
        <v>375</v>
      </c>
      <c r="H240" s="32">
        <f ca="1">IF(Paskolos_grąžinimas[[#This Row],[įmokos 
data]]="",0,Paskolos_grąžinimas[[#This Row],[palūkanos]]+Paskolos_grąžinimas[[#This Row],[pagrindinis]]+Paskolos_grąžinimas[[#This Row],[nuosavybės
mokestis]])</f>
        <v>1445.9719042991974</v>
      </c>
      <c r="I240" s="32">
        <f ca="1">IF(Paskolos_grąžinimas[[#This Row],[įmokos 
data]]="",0,Paskolos_grąžinimas[[#This Row],[pradinis
balansas]]-Paskolos_grąžinimas[[#This Row],[pagrindinis]])</f>
        <v>103163.97366710725</v>
      </c>
      <c r="J240" s="14">
        <f ca="1">IF(Paskolos_grąžinimas[[#This Row],[galutinis
balansas]]&gt;0,PaskutinėEilutė-ROW(),0)</f>
        <v>123</v>
      </c>
    </row>
    <row r="241" spans="2:10" ht="15" customHeight="1" x14ac:dyDescent="0.25">
      <c r="B241" s="12">
        <f>ROWS($B$4:B241)</f>
        <v>238</v>
      </c>
      <c r="C241" s="13">
        <f ca="1">IF(ĮvestosVertės,IF(Paskolos_grąžinimas[[#This Row],['#]]&lt;=PaskolosTrukmė,IF(ROW()-ROW(Paskolos_grąžinimas[[#Headers],['#]])=1,PaskolosPradžia,IF(I240&gt;0,EDATE(C240,1),"")),""),"")</f>
        <v>50458</v>
      </c>
      <c r="D241" s="32">
        <f ca="1">IF(ROW()-ROW(Paskolos_grąžinimas[[#Headers],[pradinis
balansas]])=1,PaskolosSuma,IF(Paskolos_grąžinimas[[#This Row],[įmokos 
data]]="",0,INDEX(Paskolos_grąžinimas[], ROW()-4,8)))</f>
        <v>103163.97366710725</v>
      </c>
      <c r="E241" s="32">
        <f ca="1">IF(ĮvestosVertės,IF(ROW()-ROW(Paskolos_grąžinimas[[#Headers],[palūkanos]])=1,-IPMT(PalūkanųNorma/12,1,PaskolosTrukmė-ROWS($C$4:C241)+1,Paskolos_grąžinimas[[#This Row],[pradinis
balansas]]),IFERROR(-IPMT(PalūkanųNorma/12,1,Paskolos_grąžinimas[[#This Row],['#
liko]],D242),0)),0)</f>
        <v>427.16741796401072</v>
      </c>
      <c r="F241" s="32">
        <f ca="1">IFERROR(IF(AND(ĮvestosVertės,Paskolos_grąžinimas[[#This Row],[įmokos 
data]]&lt;&gt;""),-PPMT(PalūkanųNorma/12,1,PaskolosTrukmė-ROWS($C$4:C241)+1,Paskolos_grąžinimas[[#This Row],[pradinis
balansas]]),""),0)</f>
        <v>643.79335574466575</v>
      </c>
      <c r="G241" s="32">
        <f ca="1">IF(Paskolos_grąžinimas[[#This Row],[įmokos 
data]]="",0,NuosavybėsMokesčioSuma)</f>
        <v>375</v>
      </c>
      <c r="H241" s="32">
        <f ca="1">IF(Paskolos_grąžinimas[[#This Row],[įmokos 
data]]="",0,Paskolos_grąžinimas[[#This Row],[palūkanos]]+Paskolos_grąžinimas[[#This Row],[pagrindinis]]+Paskolos_grąžinimas[[#This Row],[nuosavybės
mokestis]])</f>
        <v>1445.9607737086765</v>
      </c>
      <c r="I241" s="32">
        <f ca="1">IF(Paskolos_grąžinimas[[#This Row],[įmokos 
data]]="",0,Paskolos_grąžinimas[[#This Row],[pradinis
balansas]]-Paskolos_grąžinimas[[#This Row],[pagrindinis]])</f>
        <v>102520.18031136258</v>
      </c>
      <c r="J241" s="14">
        <f ca="1">IF(Paskolos_grąžinimas[[#This Row],[galutinis
balansas]]&gt;0,PaskutinėEilutė-ROW(),0)</f>
        <v>122</v>
      </c>
    </row>
    <row r="242" spans="2:10" ht="15" customHeight="1" x14ac:dyDescent="0.25">
      <c r="B242" s="12">
        <f>ROWS($B$4:B242)</f>
        <v>239</v>
      </c>
      <c r="C242" s="13">
        <f ca="1">IF(ĮvestosVertės,IF(Paskolos_grąžinimas[[#This Row],['#]]&lt;=PaskolosTrukmė,IF(ROW()-ROW(Paskolos_grąžinimas[[#Headers],['#]])=1,PaskolosPradžia,IF(I241&gt;0,EDATE(C241,1),"")),""),"")</f>
        <v>50486</v>
      </c>
      <c r="D242" s="32">
        <f ca="1">IF(ROW()-ROW(Paskolos_grąžinimas[[#Headers],[pradinis
balansas]])=1,PaskolosSuma,IF(Paskolos_grąžinimas[[#This Row],[įmokos 
data]]="",0,INDEX(Paskolos_grąžinimas[], ROW()-4,8)))</f>
        <v>102520.18031136258</v>
      </c>
      <c r="E242" s="32">
        <f ca="1">IF(ĮvestosVertės,IF(ROW()-ROW(Paskolos_grąžinimas[[#Headers],[palūkanos]])=1,-IPMT(PalūkanųNorma/12,1,PaskolosTrukmė-ROWS($C$4:C242)+1,Paskolos_grąžinimas[[#This Row],[pradinis
balansas]]),IFERROR(-IPMT(PalūkanųNorma/12,1,Paskolos_grąžinimas[[#This Row],['#
liko]],D243),0)),0)</f>
        <v>424.4737686804263</v>
      </c>
      <c r="F242" s="32">
        <f ca="1">IFERROR(IF(AND(ĮvestosVertės,Paskolos_grąžinimas[[#This Row],[įmokos 
data]]&lt;&gt;""),-PPMT(PalūkanųNorma/12,1,PaskolosTrukmė-ROWS($C$4:C242)+1,Paskolos_grąžinimas[[#This Row],[pradinis
balansas]]),""),0)</f>
        <v>646.47582806026855</v>
      </c>
      <c r="G242" s="32">
        <f ca="1">IF(Paskolos_grąžinimas[[#This Row],[įmokos 
data]]="",0,NuosavybėsMokesčioSuma)</f>
        <v>375</v>
      </c>
      <c r="H242" s="32">
        <f ca="1">IF(Paskolos_grąžinimas[[#This Row],[įmokos 
data]]="",0,Paskolos_grąžinimas[[#This Row],[palūkanos]]+Paskolos_grąžinimas[[#This Row],[pagrindinis]]+Paskolos_grąžinimas[[#This Row],[nuosavybės
mokestis]])</f>
        <v>1445.9495967406949</v>
      </c>
      <c r="I242" s="32">
        <f ca="1">IF(Paskolos_grąžinimas[[#This Row],[įmokos 
data]]="",0,Paskolos_grąžinimas[[#This Row],[pradinis
balansas]]-Paskolos_grąžinimas[[#This Row],[pagrindinis]])</f>
        <v>101873.70448330231</v>
      </c>
      <c r="J242" s="14">
        <f ca="1">IF(Paskolos_grąžinimas[[#This Row],[galutinis
balansas]]&gt;0,PaskutinėEilutė-ROW(),0)</f>
        <v>121</v>
      </c>
    </row>
    <row r="243" spans="2:10" ht="15" customHeight="1" x14ac:dyDescent="0.25">
      <c r="B243" s="12">
        <f>ROWS($B$4:B243)</f>
        <v>240</v>
      </c>
      <c r="C243" s="13">
        <f ca="1">IF(ĮvestosVertės,IF(Paskolos_grąžinimas[[#This Row],['#]]&lt;=PaskolosTrukmė,IF(ROW()-ROW(Paskolos_grąžinimas[[#Headers],['#]])=1,PaskolosPradžia,IF(I242&gt;0,EDATE(C242,1),"")),""),"")</f>
        <v>50517</v>
      </c>
      <c r="D243" s="32">
        <f ca="1">IF(ROW()-ROW(Paskolos_grąžinimas[[#Headers],[pradinis
balansas]])=1,PaskolosSuma,IF(Paskolos_grąžinimas[[#This Row],[įmokos 
data]]="",0,INDEX(Paskolos_grąžinimas[], ROW()-4,8)))</f>
        <v>101873.70448330231</v>
      </c>
      <c r="E243" s="32">
        <f ca="1">IF(ĮvestosVertės,IF(ROW()-ROW(Paskolos_grąžinimas[[#Headers],[palūkanos]])=1,-IPMT(PalūkanųNorma/12,1,PaskolosTrukmė-ROWS($C$4:C243)+1,Paskolos_grąžinimas[[#This Row],[pradinis
balansas]]),IFERROR(-IPMT(PalūkanųNorma/12,1,Paskolos_grąžinimas[[#This Row],['#
liko]],D244),0)),0)</f>
        <v>421.76889585816025</v>
      </c>
      <c r="F243" s="32">
        <f ca="1">IFERROR(IF(AND(ĮvestosVertės,Paskolos_grąžinimas[[#This Row],[įmokos 
data]]&lt;&gt;""),-PPMT(PalūkanųNorma/12,1,PaskolosTrukmė-ROWS($C$4:C243)+1,Paskolos_grąžinimas[[#This Row],[pradinis
balansas]]),""),0)</f>
        <v>649.16947734385303</v>
      </c>
      <c r="G243" s="32">
        <f ca="1">IF(Paskolos_grąžinimas[[#This Row],[įmokos 
data]]="",0,NuosavybėsMokesčioSuma)</f>
        <v>375</v>
      </c>
      <c r="H243" s="32">
        <f ca="1">IF(Paskolos_grąžinimas[[#This Row],[įmokos 
data]]="",0,Paskolos_grąžinimas[[#This Row],[palūkanos]]+Paskolos_grąžinimas[[#This Row],[pagrindinis]]+Paskolos_grąžinimas[[#This Row],[nuosavybės
mokestis]])</f>
        <v>1445.9383732020133</v>
      </c>
      <c r="I243" s="32">
        <f ca="1">IF(Paskolos_grąžinimas[[#This Row],[įmokos 
data]]="",0,Paskolos_grąžinimas[[#This Row],[pradinis
balansas]]-Paskolos_grąžinimas[[#This Row],[pagrindinis]])</f>
        <v>101224.53500595846</v>
      </c>
      <c r="J243" s="14">
        <f ca="1">IF(Paskolos_grąžinimas[[#This Row],[galutinis
balansas]]&gt;0,PaskutinėEilutė-ROW(),0)</f>
        <v>120</v>
      </c>
    </row>
    <row r="244" spans="2:10" ht="15" customHeight="1" x14ac:dyDescent="0.25">
      <c r="B244" s="12">
        <f>ROWS($B$4:B244)</f>
        <v>241</v>
      </c>
      <c r="C244" s="13">
        <f ca="1">IF(ĮvestosVertės,IF(Paskolos_grąžinimas[[#This Row],['#]]&lt;=PaskolosTrukmė,IF(ROW()-ROW(Paskolos_grąžinimas[[#Headers],['#]])=1,PaskolosPradžia,IF(I243&gt;0,EDATE(C243,1),"")),""),"")</f>
        <v>50547</v>
      </c>
      <c r="D244" s="32">
        <f ca="1">IF(ROW()-ROW(Paskolos_grąžinimas[[#Headers],[pradinis
balansas]])=1,PaskolosSuma,IF(Paskolos_grąžinimas[[#This Row],[įmokos 
data]]="",0,INDEX(Paskolos_grąžinimas[], ROW()-4,8)))</f>
        <v>101224.53500595846</v>
      </c>
      <c r="E244" s="32">
        <f ca="1">IF(ĮvestosVertės,IF(ROW()-ROW(Paskolos_grąžinimas[[#Headers],[palūkanos]])=1,-IPMT(PalūkanųNorma/12,1,PaskolosTrukmė-ROWS($C$4:C244)+1,Paskolos_grąžinimas[[#This Row],[pradinis
balansas]]),IFERROR(-IPMT(PalūkanųNorma/12,1,Paskolos_grąžinimas[[#This Row],['#
liko]],D245),0)),0)</f>
        <v>419.05275273246804</v>
      </c>
      <c r="F244" s="32">
        <f ca="1">IFERROR(IF(AND(ĮvestosVertės,Paskolos_grąžinimas[[#This Row],[įmokos 
data]]&lt;&gt;""),-PPMT(PalūkanųNorma/12,1,PaskolosTrukmė-ROWS($C$4:C244)+1,Paskolos_grąžinimas[[#This Row],[pradinis
balansas]]),""),0)</f>
        <v>651.87435016611892</v>
      </c>
      <c r="G244" s="32">
        <f ca="1">IF(Paskolos_grąžinimas[[#This Row],[įmokos 
data]]="",0,NuosavybėsMokesčioSuma)</f>
        <v>375</v>
      </c>
      <c r="H244" s="32">
        <f ca="1">IF(Paskolos_grąžinimas[[#This Row],[įmokos 
data]]="",0,Paskolos_grąžinimas[[#This Row],[palūkanos]]+Paskolos_grąžinimas[[#This Row],[pagrindinis]]+Paskolos_grąžinimas[[#This Row],[nuosavybės
mokestis]])</f>
        <v>1445.927102898587</v>
      </c>
      <c r="I244" s="32">
        <f ca="1">IF(Paskolos_grąžinimas[[#This Row],[įmokos 
data]]="",0,Paskolos_grąžinimas[[#This Row],[pradinis
balansas]]-Paskolos_grąžinimas[[#This Row],[pagrindinis]])</f>
        <v>100572.66065579234</v>
      </c>
      <c r="J244" s="14">
        <f ca="1">IF(Paskolos_grąžinimas[[#This Row],[galutinis
balansas]]&gt;0,PaskutinėEilutė-ROW(),0)</f>
        <v>119</v>
      </c>
    </row>
    <row r="245" spans="2:10" ht="15" customHeight="1" x14ac:dyDescent="0.25">
      <c r="B245" s="12">
        <f>ROWS($B$4:B245)</f>
        <v>242</v>
      </c>
      <c r="C245" s="13">
        <f ca="1">IF(ĮvestosVertės,IF(Paskolos_grąžinimas[[#This Row],['#]]&lt;=PaskolosTrukmė,IF(ROW()-ROW(Paskolos_grąžinimas[[#Headers],['#]])=1,PaskolosPradžia,IF(I244&gt;0,EDATE(C244,1),"")),""),"")</f>
        <v>50578</v>
      </c>
      <c r="D245" s="32">
        <f ca="1">IF(ROW()-ROW(Paskolos_grąžinimas[[#Headers],[pradinis
balansas]])=1,PaskolosSuma,IF(Paskolos_grąžinimas[[#This Row],[įmokos 
data]]="",0,INDEX(Paskolos_grąžinimas[], ROW()-4,8)))</f>
        <v>100572.66065579234</v>
      </c>
      <c r="E245" s="32">
        <f ca="1">IF(ĮvestosVertės,IF(ROW()-ROW(Paskolos_grąžinimas[[#Headers],[palūkanos]])=1,-IPMT(PalūkanųNorma/12,1,PaskolosTrukmė-ROWS($C$4:C245)+1,Paskolos_grąžinimas[[#This Row],[pradinis
balansas]]),IFERROR(-IPMT(PalūkanųNorma/12,1,Paskolos_grąžinimas[[#This Row],['#
liko]],D246),0)),0)</f>
        <v>416.32529234375221</v>
      </c>
      <c r="F245" s="32">
        <f ca="1">IFERROR(IF(AND(ĮvestosVertės,Paskolos_grąžinimas[[#This Row],[įmokos 
data]]&lt;&gt;""),-PPMT(PalūkanųNorma/12,1,PaskolosTrukmė-ROWS($C$4:C245)+1,Paskolos_grąžinimas[[#This Row],[pradinis
balansas]]),""),0)</f>
        <v>654.59049329181119</v>
      </c>
      <c r="G245" s="32">
        <f ca="1">IF(Paskolos_grąžinimas[[#This Row],[įmokos 
data]]="",0,NuosavybėsMokesčioSuma)</f>
        <v>375</v>
      </c>
      <c r="H245" s="32">
        <f ca="1">IF(Paskolos_grąžinimas[[#This Row],[įmokos 
data]]="",0,Paskolos_grąžinimas[[#This Row],[palūkanos]]+Paskolos_grąžinimas[[#This Row],[pagrindinis]]+Paskolos_grąžinimas[[#This Row],[nuosavybės
mokestis]])</f>
        <v>1445.9157856355635</v>
      </c>
      <c r="I245" s="32">
        <f ca="1">IF(Paskolos_grąžinimas[[#This Row],[įmokos 
data]]="",0,Paskolos_grąžinimas[[#This Row],[pradinis
balansas]]-Paskolos_grąžinimas[[#This Row],[pagrindinis]])</f>
        <v>99918.070162500531</v>
      </c>
      <c r="J245" s="14">
        <f ca="1">IF(Paskolos_grąžinimas[[#This Row],[galutinis
balansas]]&gt;0,PaskutinėEilutė-ROW(),0)</f>
        <v>118</v>
      </c>
    </row>
    <row r="246" spans="2:10" ht="15" customHeight="1" x14ac:dyDescent="0.25">
      <c r="B246" s="12">
        <f>ROWS($B$4:B246)</f>
        <v>243</v>
      </c>
      <c r="C246" s="13">
        <f ca="1">IF(ĮvestosVertės,IF(Paskolos_grąžinimas[[#This Row],['#]]&lt;=PaskolosTrukmė,IF(ROW()-ROW(Paskolos_grąžinimas[[#Headers],['#]])=1,PaskolosPradžia,IF(I245&gt;0,EDATE(C245,1),"")),""),"")</f>
        <v>50608</v>
      </c>
      <c r="D246" s="32">
        <f ca="1">IF(ROW()-ROW(Paskolos_grąžinimas[[#Headers],[pradinis
balansas]])=1,PaskolosSuma,IF(Paskolos_grąžinimas[[#This Row],[įmokos 
data]]="",0,INDEX(Paskolos_grąžinimas[], ROW()-4,8)))</f>
        <v>99918.070162500531</v>
      </c>
      <c r="E246" s="32">
        <f ca="1">IF(ĮvestosVertės,IF(ROW()-ROW(Paskolos_grąžinimas[[#Headers],[palūkanos]])=1,-IPMT(PalūkanųNorma/12,1,PaskolosTrukmė-ROWS($C$4:C246)+1,Paskolos_grąžinimas[[#This Row],[pradinis
balansas]]),IFERROR(-IPMT(PalūkanųNorma/12,1,Paskolos_grąžinimas[[#This Row],['#
liko]],D247),0)),0)</f>
        <v>413.58646753675004</v>
      </c>
      <c r="F246" s="32">
        <f ca="1">IFERROR(IF(AND(ĮvestosVertės,Paskolos_grąžinimas[[#This Row],[įmokos 
data]]&lt;&gt;""),-PPMT(PalūkanųNorma/12,1,PaskolosTrukmė-ROWS($C$4:C246)+1,Paskolos_grąžinimas[[#This Row],[pradinis
balansas]]),""),0)</f>
        <v>657.31795368052724</v>
      </c>
      <c r="G246" s="32">
        <f ca="1">IF(Paskolos_grąžinimas[[#This Row],[įmokos 
data]]="",0,NuosavybėsMokesčioSuma)</f>
        <v>375</v>
      </c>
      <c r="H246" s="32">
        <f ca="1">IF(Paskolos_grąžinimas[[#This Row],[įmokos 
data]]="",0,Paskolos_grąžinimas[[#This Row],[palūkanos]]+Paskolos_grąžinimas[[#This Row],[pagrindinis]]+Paskolos_grąžinimas[[#This Row],[nuosavybės
mokestis]])</f>
        <v>1445.9044212172773</v>
      </c>
      <c r="I246" s="32">
        <f ca="1">IF(Paskolos_grąžinimas[[#This Row],[įmokos 
data]]="",0,Paskolos_grąžinimas[[#This Row],[pradinis
balansas]]-Paskolos_grąžinimas[[#This Row],[pagrindinis]])</f>
        <v>99260.752208820006</v>
      </c>
      <c r="J246" s="14">
        <f ca="1">IF(Paskolos_grąžinimas[[#This Row],[galutinis
balansas]]&gt;0,PaskutinėEilutė-ROW(),0)</f>
        <v>117</v>
      </c>
    </row>
    <row r="247" spans="2:10" ht="15" customHeight="1" x14ac:dyDescent="0.25">
      <c r="B247" s="12">
        <f>ROWS($B$4:B247)</f>
        <v>244</v>
      </c>
      <c r="C247" s="13">
        <f ca="1">IF(ĮvestosVertės,IF(Paskolos_grąžinimas[[#This Row],['#]]&lt;=PaskolosTrukmė,IF(ROW()-ROW(Paskolos_grąžinimas[[#Headers],['#]])=1,PaskolosPradžia,IF(I246&gt;0,EDATE(C246,1),"")),""),"")</f>
        <v>50639</v>
      </c>
      <c r="D247" s="32">
        <f ca="1">IF(ROW()-ROW(Paskolos_grąžinimas[[#Headers],[pradinis
balansas]])=1,PaskolosSuma,IF(Paskolos_grąžinimas[[#This Row],[įmokos 
data]]="",0,INDEX(Paskolos_grąžinimas[], ROW()-4,8)))</f>
        <v>99260.752208820006</v>
      </c>
      <c r="E247" s="32">
        <f ca="1">IF(ĮvestosVertės,IF(ROW()-ROW(Paskolos_grąžinimas[[#Headers],[palūkanos]])=1,-IPMT(PalūkanųNorma/12,1,PaskolosTrukmė-ROWS($C$4:C247)+1,Paskolos_grąžinimas[[#This Row],[pradinis
balansas]]),IFERROR(-IPMT(PalūkanųNorma/12,1,Paskolos_grąžinimas[[#This Row],['#
liko]],D248),0)),0)</f>
        <v>410.83623095971865</v>
      </c>
      <c r="F247" s="32">
        <f ca="1">IFERROR(IF(AND(ĮvestosVertės,Paskolos_grąžinimas[[#This Row],[įmokos 
data]]&lt;&gt;""),-PPMT(PalūkanųNorma/12,1,PaskolosTrukmė-ROWS($C$4:C247)+1,Paskolos_grąžinimas[[#This Row],[pradinis
balansas]]),""),0)</f>
        <v>660.05677848752941</v>
      </c>
      <c r="G247" s="32">
        <f ca="1">IF(Paskolos_grąžinimas[[#This Row],[įmokos 
data]]="",0,NuosavybėsMokesčioSuma)</f>
        <v>375</v>
      </c>
      <c r="H247" s="32">
        <f ca="1">IF(Paskolos_grąžinimas[[#This Row],[įmokos 
data]]="",0,Paskolos_grąžinimas[[#This Row],[palūkanos]]+Paskolos_grąžinimas[[#This Row],[pagrindinis]]+Paskolos_grąžinimas[[#This Row],[nuosavybės
mokestis]])</f>
        <v>1445.893009447248</v>
      </c>
      <c r="I247" s="32">
        <f ca="1">IF(Paskolos_grąžinimas[[#This Row],[įmokos 
data]]="",0,Paskolos_grąžinimas[[#This Row],[pradinis
balansas]]-Paskolos_grąžinimas[[#This Row],[pagrindinis]])</f>
        <v>98600.695430332475</v>
      </c>
      <c r="J247" s="14">
        <f ca="1">IF(Paskolos_grąžinimas[[#This Row],[galutinis
balansas]]&gt;0,PaskutinėEilutė-ROW(),0)</f>
        <v>116</v>
      </c>
    </row>
    <row r="248" spans="2:10" ht="15" customHeight="1" x14ac:dyDescent="0.25">
      <c r="B248" s="12">
        <f>ROWS($B$4:B248)</f>
        <v>245</v>
      </c>
      <c r="C248" s="13">
        <f ca="1">IF(ĮvestosVertės,IF(Paskolos_grąžinimas[[#This Row],['#]]&lt;=PaskolosTrukmė,IF(ROW()-ROW(Paskolos_grąžinimas[[#Headers],['#]])=1,PaskolosPradžia,IF(I247&gt;0,EDATE(C247,1),"")),""),"")</f>
        <v>50670</v>
      </c>
      <c r="D248" s="32">
        <f ca="1">IF(ROW()-ROW(Paskolos_grąžinimas[[#Headers],[pradinis
balansas]])=1,PaskolosSuma,IF(Paskolos_grąžinimas[[#This Row],[įmokos 
data]]="",0,INDEX(Paskolos_grąžinimas[], ROW()-4,8)))</f>
        <v>98600.695430332475</v>
      </c>
      <c r="E248" s="32">
        <f ca="1">IF(ĮvestosVertės,IF(ROW()-ROW(Paskolos_grąžinimas[[#Headers],[palūkanos]])=1,-IPMT(PalūkanųNorma/12,1,PaskolosTrukmė-ROWS($C$4:C248)+1,Paskolos_grąžinimas[[#This Row],[pradinis
balansas]]),IFERROR(-IPMT(PalūkanųNorma/12,1,Paskolos_grąžinimas[[#This Row],['#
liko]],D249),0)),0)</f>
        <v>408.07453506361628</v>
      </c>
      <c r="F248" s="32">
        <f ca="1">IFERROR(IF(AND(ĮvestosVertės,Paskolos_grąžinimas[[#This Row],[įmokos 
data]]&lt;&gt;""),-PPMT(PalūkanųNorma/12,1,PaskolosTrukmė-ROWS($C$4:C248)+1,Paskolos_grąžinimas[[#This Row],[pradinis
balansas]]),""),0)</f>
        <v>662.80701506456057</v>
      </c>
      <c r="G248" s="32">
        <f ca="1">IF(Paskolos_grąžinimas[[#This Row],[įmokos 
data]]="",0,NuosavybėsMokesčioSuma)</f>
        <v>375</v>
      </c>
      <c r="H248" s="32">
        <f ca="1">IF(Paskolos_grąžinimas[[#This Row],[įmokos 
data]]="",0,Paskolos_grąžinimas[[#This Row],[palūkanos]]+Paskolos_grąžinimas[[#This Row],[pagrindinis]]+Paskolos_grąžinimas[[#This Row],[nuosavybės
mokestis]])</f>
        <v>1445.881550128177</v>
      </c>
      <c r="I248" s="32">
        <f ca="1">IF(Paskolos_grąžinimas[[#This Row],[įmokos 
data]]="",0,Paskolos_grąžinimas[[#This Row],[pradinis
balansas]]-Paskolos_grąžinimas[[#This Row],[pagrindinis]])</f>
        <v>97937.888415267909</v>
      </c>
      <c r="J248" s="14">
        <f ca="1">IF(Paskolos_grąžinimas[[#This Row],[galutinis
balansas]]&gt;0,PaskutinėEilutė-ROW(),0)</f>
        <v>115</v>
      </c>
    </row>
    <row r="249" spans="2:10" ht="15" customHeight="1" x14ac:dyDescent="0.25">
      <c r="B249" s="12">
        <f>ROWS($B$4:B249)</f>
        <v>246</v>
      </c>
      <c r="C249" s="13">
        <f ca="1">IF(ĮvestosVertės,IF(Paskolos_grąžinimas[[#This Row],['#]]&lt;=PaskolosTrukmė,IF(ROW()-ROW(Paskolos_grąžinimas[[#Headers],['#]])=1,PaskolosPradžia,IF(I248&gt;0,EDATE(C248,1),"")),""),"")</f>
        <v>50700</v>
      </c>
      <c r="D249" s="32">
        <f ca="1">IF(ROW()-ROW(Paskolos_grąžinimas[[#Headers],[pradinis
balansas]])=1,PaskolosSuma,IF(Paskolos_grąžinimas[[#This Row],[įmokos 
data]]="",0,INDEX(Paskolos_grąžinimas[], ROW()-4,8)))</f>
        <v>97937.888415267909</v>
      </c>
      <c r="E249" s="32">
        <f ca="1">IF(ĮvestosVertės,IF(ROW()-ROW(Paskolos_grąžinimas[[#Headers],[palūkanos]])=1,-IPMT(PalūkanųNorma/12,1,PaskolosTrukmė-ROWS($C$4:C249)+1,Paskolos_grąžinimas[[#This Row],[pradinis
balansas]]),IFERROR(-IPMT(PalūkanųNorma/12,1,Paskolos_grąžinimas[[#This Row],['#
liko]],D250),0)),0)</f>
        <v>405.3013321012802</v>
      </c>
      <c r="F249" s="32">
        <f ca="1">IFERROR(IF(AND(ĮvestosVertės,Paskolos_grąžinimas[[#This Row],[įmokos 
data]]&lt;&gt;""),-PPMT(PalūkanųNorma/12,1,PaskolosTrukmė-ROWS($C$4:C249)+1,Paskolos_grąžinimas[[#This Row],[pradinis
balansas]]),""),0)</f>
        <v>665.56871096066288</v>
      </c>
      <c r="G249" s="32">
        <f ca="1">IF(Paskolos_grąžinimas[[#This Row],[įmokos 
data]]="",0,NuosavybėsMokesčioSuma)</f>
        <v>375</v>
      </c>
      <c r="H249" s="32">
        <f ca="1">IF(Paskolos_grąžinimas[[#This Row],[įmokos 
data]]="",0,Paskolos_grąžinimas[[#This Row],[palūkanos]]+Paskolos_grąžinimas[[#This Row],[pagrindinis]]+Paskolos_grąžinimas[[#This Row],[nuosavybės
mokestis]])</f>
        <v>1445.8700430619431</v>
      </c>
      <c r="I249" s="32">
        <f ca="1">IF(Paskolos_grąžinimas[[#This Row],[įmokos 
data]]="",0,Paskolos_grąžinimas[[#This Row],[pradinis
balansas]]-Paskolos_grąžinimas[[#This Row],[pagrindinis]])</f>
        <v>97272.319704307243</v>
      </c>
      <c r="J249" s="14">
        <f ca="1">IF(Paskolos_grąžinimas[[#This Row],[galutinis
balansas]]&gt;0,PaskutinėEilutė-ROW(),0)</f>
        <v>114</v>
      </c>
    </row>
    <row r="250" spans="2:10" ht="15" customHeight="1" x14ac:dyDescent="0.25">
      <c r="B250" s="12">
        <f>ROWS($B$4:B250)</f>
        <v>247</v>
      </c>
      <c r="C250" s="13">
        <f ca="1">IF(ĮvestosVertės,IF(Paskolos_grąžinimas[[#This Row],['#]]&lt;=PaskolosTrukmė,IF(ROW()-ROW(Paskolos_grąžinimas[[#Headers],['#]])=1,PaskolosPradžia,IF(I249&gt;0,EDATE(C249,1),"")),""),"")</f>
        <v>50731</v>
      </c>
      <c r="D250" s="32">
        <f ca="1">IF(ROW()-ROW(Paskolos_grąžinimas[[#Headers],[pradinis
balansas]])=1,PaskolosSuma,IF(Paskolos_grąžinimas[[#This Row],[įmokos 
data]]="",0,INDEX(Paskolos_grąžinimas[], ROW()-4,8)))</f>
        <v>97272.319704307243</v>
      </c>
      <c r="E250" s="32">
        <f ca="1">IF(ĮvestosVertės,IF(ROW()-ROW(Paskolos_grąžinimas[[#Headers],[palūkanos]])=1,-IPMT(PalūkanųNorma/12,1,PaskolosTrukmė-ROWS($C$4:C250)+1,Paskolos_grąžinimas[[#This Row],[pradinis
balansas]]),IFERROR(-IPMT(PalūkanųNorma/12,1,Paskolos_grąžinimas[[#This Row],['#
liko]],D251),0)),0)</f>
        <v>402.51657412660103</v>
      </c>
      <c r="F250" s="32">
        <f ca="1">IFERROR(IF(AND(ĮvestosVertės,Paskolos_grąžinimas[[#This Row],[įmokos 
data]]&lt;&gt;""),-PPMT(PalūkanųNorma/12,1,PaskolosTrukmė-ROWS($C$4:C250)+1,Paskolos_grąžinimas[[#This Row],[pradinis
balansas]]),""),0)</f>
        <v>668.34191392299908</v>
      </c>
      <c r="G250" s="32">
        <f ca="1">IF(Paskolos_grąžinimas[[#This Row],[įmokos 
data]]="",0,NuosavybėsMokesčioSuma)</f>
        <v>375</v>
      </c>
      <c r="H250" s="32">
        <f ca="1">IF(Paskolos_grąžinimas[[#This Row],[įmokos 
data]]="",0,Paskolos_grąžinimas[[#This Row],[palūkanos]]+Paskolos_grąžinimas[[#This Row],[pagrindinis]]+Paskolos_grąžinimas[[#This Row],[nuosavybės
mokestis]])</f>
        <v>1445.8584880496001</v>
      </c>
      <c r="I250" s="32">
        <f ca="1">IF(Paskolos_grąžinimas[[#This Row],[įmokos 
data]]="",0,Paskolos_grąžinimas[[#This Row],[pradinis
balansas]]-Paskolos_grąžinimas[[#This Row],[pagrindinis]])</f>
        <v>96603.977790384248</v>
      </c>
      <c r="J250" s="14">
        <f ca="1">IF(Paskolos_grąžinimas[[#This Row],[galutinis
balansas]]&gt;0,PaskutinėEilutė-ROW(),0)</f>
        <v>113</v>
      </c>
    </row>
    <row r="251" spans="2:10" ht="15" customHeight="1" x14ac:dyDescent="0.25">
      <c r="B251" s="12">
        <f>ROWS($B$4:B251)</f>
        <v>248</v>
      </c>
      <c r="C251" s="13">
        <f ca="1">IF(ĮvestosVertės,IF(Paskolos_grąžinimas[[#This Row],['#]]&lt;=PaskolosTrukmė,IF(ROW()-ROW(Paskolos_grąžinimas[[#Headers],['#]])=1,PaskolosPradžia,IF(I250&gt;0,EDATE(C250,1),"")),""),"")</f>
        <v>50761</v>
      </c>
      <c r="D251" s="32">
        <f ca="1">IF(ROW()-ROW(Paskolos_grąžinimas[[#Headers],[pradinis
balansas]])=1,PaskolosSuma,IF(Paskolos_grąžinimas[[#This Row],[įmokos 
data]]="",0,INDEX(Paskolos_grąžinimas[], ROW()-4,8)))</f>
        <v>96603.977790384248</v>
      </c>
      <c r="E251" s="32">
        <f ca="1">IF(ĮvestosVertės,IF(ROW()-ROW(Paskolos_grąžinimas[[#Headers],[palūkanos]])=1,-IPMT(PalūkanųNorma/12,1,PaskolosTrukmė-ROWS($C$4:C251)+1,Paskolos_grąžinimas[[#This Row],[pradinis
balansas]]),IFERROR(-IPMT(PalūkanųNorma/12,1,Paskolos_grąžinimas[[#This Row],['#
liko]],D252),0)),0)</f>
        <v>399.72021299369402</v>
      </c>
      <c r="F251" s="32">
        <f ca="1">IFERROR(IF(AND(ĮvestosVertės,Paskolos_grąžinimas[[#This Row],[įmokos 
data]]&lt;&gt;""),-PPMT(PalūkanųNorma/12,1,PaskolosTrukmė-ROWS($C$4:C251)+1,Paskolos_grąžinimas[[#This Row],[pradinis
balansas]]),""),0)</f>
        <v>671.12667189767831</v>
      </c>
      <c r="G251" s="32">
        <f ca="1">IF(Paskolos_grąžinimas[[#This Row],[įmokos 
data]]="",0,NuosavybėsMokesčioSuma)</f>
        <v>375</v>
      </c>
      <c r="H251" s="32">
        <f ca="1">IF(Paskolos_grąžinimas[[#This Row],[įmokos 
data]]="",0,Paskolos_grąžinimas[[#This Row],[palūkanos]]+Paskolos_grąžinimas[[#This Row],[pagrindinis]]+Paskolos_grąžinimas[[#This Row],[nuosavybės
mokestis]])</f>
        <v>1445.8468848913724</v>
      </c>
      <c r="I251" s="32">
        <f ca="1">IF(Paskolos_grąžinimas[[#This Row],[įmokos 
data]]="",0,Paskolos_grąžinimas[[#This Row],[pradinis
balansas]]-Paskolos_grąžinimas[[#This Row],[pagrindinis]])</f>
        <v>95932.851118486564</v>
      </c>
      <c r="J251" s="14">
        <f ca="1">IF(Paskolos_grąžinimas[[#This Row],[galutinis
balansas]]&gt;0,PaskutinėEilutė-ROW(),0)</f>
        <v>112</v>
      </c>
    </row>
    <row r="252" spans="2:10" ht="15" customHeight="1" x14ac:dyDescent="0.25">
      <c r="B252" s="12">
        <f>ROWS($B$4:B252)</f>
        <v>249</v>
      </c>
      <c r="C252" s="13">
        <f ca="1">IF(ĮvestosVertės,IF(Paskolos_grąžinimas[[#This Row],['#]]&lt;=PaskolosTrukmė,IF(ROW()-ROW(Paskolos_grąžinimas[[#Headers],['#]])=1,PaskolosPradžia,IF(I251&gt;0,EDATE(C251,1),"")),""),"")</f>
        <v>50792</v>
      </c>
      <c r="D252" s="32">
        <f ca="1">IF(ROW()-ROW(Paskolos_grąžinimas[[#Headers],[pradinis
balansas]])=1,PaskolosSuma,IF(Paskolos_grąžinimas[[#This Row],[įmokos 
data]]="",0,INDEX(Paskolos_grąžinimas[], ROW()-4,8)))</f>
        <v>95932.851118486564</v>
      </c>
      <c r="E252" s="32">
        <f ca="1">IF(ĮvestosVertės,IF(ROW()-ROW(Paskolos_grąžinimas[[#Headers],[palūkanos]])=1,-IPMT(PalūkanųNorma/12,1,PaskolosTrukmė-ROWS($C$4:C252)+1,Paskolos_grąžinimas[[#This Row],[pradinis
balansas]]),IFERROR(-IPMT(PalūkanųNorma/12,1,Paskolos_grąžinimas[[#This Row],['#
liko]],D253),0)),0)</f>
        <v>396.91220035606659</v>
      </c>
      <c r="F252" s="32">
        <f ca="1">IFERROR(IF(AND(ĮvestosVertės,Paskolos_grąžinimas[[#This Row],[įmokos 
data]]&lt;&gt;""),-PPMT(PalūkanųNorma/12,1,PaskolosTrukmė-ROWS($C$4:C252)+1,Paskolos_grąžinimas[[#This Row],[pradinis
balansas]]),""),0)</f>
        <v>673.92303303058509</v>
      </c>
      <c r="G252" s="32">
        <f ca="1">IF(Paskolos_grąžinimas[[#This Row],[įmokos 
data]]="",0,NuosavybėsMokesčioSuma)</f>
        <v>375</v>
      </c>
      <c r="H252" s="32">
        <f ca="1">IF(Paskolos_grąžinimas[[#This Row],[įmokos 
data]]="",0,Paskolos_grąžinimas[[#This Row],[palūkanos]]+Paskolos_grąžinimas[[#This Row],[pagrindinis]]+Paskolos_grąžinimas[[#This Row],[nuosavybės
mokestis]])</f>
        <v>1445.8352333866517</v>
      </c>
      <c r="I252" s="32">
        <f ca="1">IF(Paskolos_grąžinimas[[#This Row],[įmokos 
data]]="",0,Paskolos_grąžinimas[[#This Row],[pradinis
balansas]]-Paskolos_grąžinimas[[#This Row],[pagrindinis]])</f>
        <v>95258.928085455977</v>
      </c>
      <c r="J252" s="14">
        <f ca="1">IF(Paskolos_grąžinimas[[#This Row],[galutinis
balansas]]&gt;0,PaskutinėEilutė-ROW(),0)</f>
        <v>111</v>
      </c>
    </row>
    <row r="253" spans="2:10" ht="15" customHeight="1" x14ac:dyDescent="0.25">
      <c r="B253" s="12">
        <f>ROWS($B$4:B253)</f>
        <v>250</v>
      </c>
      <c r="C253" s="13">
        <f ca="1">IF(ĮvestosVertės,IF(Paskolos_grąžinimas[[#This Row],['#]]&lt;=PaskolosTrukmė,IF(ROW()-ROW(Paskolos_grąžinimas[[#Headers],['#]])=1,PaskolosPradžia,IF(I252&gt;0,EDATE(C252,1),"")),""),"")</f>
        <v>50823</v>
      </c>
      <c r="D253" s="32">
        <f ca="1">IF(ROW()-ROW(Paskolos_grąžinimas[[#Headers],[pradinis
balansas]])=1,PaskolosSuma,IF(Paskolos_grąžinimas[[#This Row],[įmokos 
data]]="",0,INDEX(Paskolos_grąžinimas[], ROW()-4,8)))</f>
        <v>95258.928085455977</v>
      </c>
      <c r="E253" s="32">
        <f ca="1">IF(ĮvestosVertės,IF(ROW()-ROW(Paskolos_grąžinimas[[#Headers],[palūkanos]])=1,-IPMT(PalūkanųNorma/12,1,PaskolosTrukmė-ROWS($C$4:C253)+1,Paskolos_grąžinimas[[#This Row],[pradinis
balansas]]),IFERROR(-IPMT(PalūkanųNorma/12,1,Paskolos_grąžinimas[[#This Row],['#
liko]],D254),0)),0)</f>
        <v>394.0924876657823</v>
      </c>
      <c r="F253" s="32">
        <f ca="1">IFERROR(IF(AND(ĮvestosVertės,Paskolos_grąžinimas[[#This Row],[įmokos 
data]]&lt;&gt;""),-PPMT(PalūkanųNorma/12,1,PaskolosTrukmė-ROWS($C$4:C253)+1,Paskolos_grąžinimas[[#This Row],[pradinis
balansas]]),""),0)</f>
        <v>676.73104566821257</v>
      </c>
      <c r="G253" s="32">
        <f ca="1">IF(Paskolos_grąžinimas[[#This Row],[įmokos 
data]]="",0,NuosavybėsMokesčioSuma)</f>
        <v>375</v>
      </c>
      <c r="H253" s="32">
        <f ca="1">IF(Paskolos_grąžinimas[[#This Row],[įmokos 
data]]="",0,Paskolos_grąžinimas[[#This Row],[palūkanos]]+Paskolos_grąžinimas[[#This Row],[pagrindinis]]+Paskolos_grąžinimas[[#This Row],[nuosavybės
mokestis]])</f>
        <v>1445.8235333339949</v>
      </c>
      <c r="I253" s="32">
        <f ca="1">IF(Paskolos_grąžinimas[[#This Row],[įmokos 
data]]="",0,Paskolos_grąžinimas[[#This Row],[pradinis
balansas]]-Paskolos_grąžinimas[[#This Row],[pagrindinis]])</f>
        <v>94582.197039787759</v>
      </c>
      <c r="J253" s="14">
        <f ca="1">IF(Paskolos_grąžinimas[[#This Row],[galutinis
balansas]]&gt;0,PaskutinėEilutė-ROW(),0)</f>
        <v>110</v>
      </c>
    </row>
    <row r="254" spans="2:10" ht="15" customHeight="1" x14ac:dyDescent="0.25">
      <c r="B254" s="12">
        <f>ROWS($B$4:B254)</f>
        <v>251</v>
      </c>
      <c r="C254" s="13">
        <f ca="1">IF(ĮvestosVertės,IF(Paskolos_grąžinimas[[#This Row],['#]]&lt;=PaskolosTrukmė,IF(ROW()-ROW(Paskolos_grąžinimas[[#Headers],['#]])=1,PaskolosPradžia,IF(I253&gt;0,EDATE(C253,1),"")),""),"")</f>
        <v>50851</v>
      </c>
      <c r="D254" s="32">
        <f ca="1">IF(ROW()-ROW(Paskolos_grąžinimas[[#Headers],[pradinis
balansas]])=1,PaskolosSuma,IF(Paskolos_grąžinimas[[#This Row],[įmokos 
data]]="",0,INDEX(Paskolos_grąžinimas[], ROW()-4,8)))</f>
        <v>94582.197039787759</v>
      </c>
      <c r="E254" s="32">
        <f ca="1">IF(ĮvestosVertės,IF(ROW()-ROW(Paskolos_grąžinimas[[#Headers],[palūkanos]])=1,-IPMT(PalūkanųNorma/12,1,PaskolosTrukmė-ROWS($C$4:C254)+1,Paskolos_grąžinimas[[#This Row],[pradinis
balansas]]),IFERROR(-IPMT(PalūkanųNorma/12,1,Paskolos_grąžinimas[[#This Row],['#
liko]],D255),0)),0)</f>
        <v>391.26102617262194</v>
      </c>
      <c r="F254" s="32">
        <f ca="1">IFERROR(IF(AND(ĮvestosVertės,Paskolos_grąžinimas[[#This Row],[įmokos 
data]]&lt;&gt;""),-PPMT(PalūkanųNorma/12,1,PaskolosTrukmė-ROWS($C$4:C254)+1,Paskolos_grąžinimas[[#This Row],[pradinis
balansas]]),""),0)</f>
        <v>679.55075835849686</v>
      </c>
      <c r="G254" s="32">
        <f ca="1">IF(Paskolos_grąžinimas[[#This Row],[įmokos 
data]]="",0,NuosavybėsMokesčioSuma)</f>
        <v>375</v>
      </c>
      <c r="H254" s="32">
        <f ca="1">IF(Paskolos_grąžinimas[[#This Row],[įmokos 
data]]="",0,Paskolos_grąžinimas[[#This Row],[palūkanos]]+Paskolos_grąžinimas[[#This Row],[pagrindinis]]+Paskolos_grąžinimas[[#This Row],[nuosavybės
mokestis]])</f>
        <v>1445.8117845311187</v>
      </c>
      <c r="I254" s="32">
        <f ca="1">IF(Paskolos_grąžinimas[[#This Row],[įmokos 
data]]="",0,Paskolos_grąžinimas[[#This Row],[pradinis
balansas]]-Paskolos_grąžinimas[[#This Row],[pagrindinis]])</f>
        <v>93902.646281429261</v>
      </c>
      <c r="J254" s="14">
        <f ca="1">IF(Paskolos_grąžinimas[[#This Row],[galutinis
balansas]]&gt;0,PaskutinėEilutė-ROW(),0)</f>
        <v>109</v>
      </c>
    </row>
    <row r="255" spans="2:10" ht="15" customHeight="1" x14ac:dyDescent="0.25">
      <c r="B255" s="12">
        <f>ROWS($B$4:B255)</f>
        <v>252</v>
      </c>
      <c r="C255" s="13">
        <f ca="1">IF(ĮvestosVertės,IF(Paskolos_grąžinimas[[#This Row],['#]]&lt;=PaskolosTrukmė,IF(ROW()-ROW(Paskolos_grąžinimas[[#Headers],['#]])=1,PaskolosPradžia,IF(I254&gt;0,EDATE(C254,1),"")),""),"")</f>
        <v>50882</v>
      </c>
      <c r="D255" s="32">
        <f ca="1">IF(ROW()-ROW(Paskolos_grąžinimas[[#Headers],[pradinis
balansas]])=1,PaskolosSuma,IF(Paskolos_grąžinimas[[#This Row],[įmokos 
data]]="",0,INDEX(Paskolos_grąžinimas[], ROW()-4,8)))</f>
        <v>93902.646281429261</v>
      </c>
      <c r="E255" s="32">
        <f ca="1">IF(ĮvestosVertės,IF(ROW()-ROW(Paskolos_grąžinimas[[#Headers],[palūkanos]])=1,-IPMT(PalūkanųNorma/12,1,PaskolosTrukmė-ROWS($C$4:C255)+1,Paskolos_grąžinimas[[#This Row],[pradinis
balansas]]),IFERROR(-IPMT(PalūkanųNorma/12,1,Paskolos_grąžinimas[[#This Row],['#
liko]],D256),0)),0)</f>
        <v>388.41776692324004</v>
      </c>
      <c r="F255" s="32">
        <f ca="1">IFERROR(IF(AND(ĮvestosVertės,Paskolos_grąžinimas[[#This Row],[įmokos 
data]]&lt;&gt;""),-PPMT(PalūkanųNorma/12,1,PaskolosTrukmė-ROWS($C$4:C255)+1,Paskolos_grąžinimas[[#This Row],[pradinis
balansas]]),""),0)</f>
        <v>682.38221985165728</v>
      </c>
      <c r="G255" s="32">
        <f ca="1">IF(Paskolos_grąžinimas[[#This Row],[įmokos 
data]]="",0,NuosavybėsMokesčioSuma)</f>
        <v>375</v>
      </c>
      <c r="H255" s="32">
        <f ca="1">IF(Paskolos_grąžinimas[[#This Row],[įmokos 
data]]="",0,Paskolos_grąžinimas[[#This Row],[palūkanos]]+Paskolos_grąžinimas[[#This Row],[pagrindinis]]+Paskolos_grąžinimas[[#This Row],[nuosavybės
mokestis]])</f>
        <v>1445.7999867748972</v>
      </c>
      <c r="I255" s="32">
        <f ca="1">IF(Paskolos_grąžinimas[[#This Row],[įmokos 
data]]="",0,Paskolos_grąžinimas[[#This Row],[pradinis
balansas]]-Paskolos_grąžinimas[[#This Row],[pagrindinis]])</f>
        <v>93220.264061577604</v>
      </c>
      <c r="J255" s="14">
        <f ca="1">IF(Paskolos_grąžinimas[[#This Row],[galutinis
balansas]]&gt;0,PaskutinėEilutė-ROW(),0)</f>
        <v>108</v>
      </c>
    </row>
    <row r="256" spans="2:10" ht="15" customHeight="1" x14ac:dyDescent="0.25">
      <c r="B256" s="12">
        <f>ROWS($B$4:B256)</f>
        <v>253</v>
      </c>
      <c r="C256" s="13">
        <f ca="1">IF(ĮvestosVertės,IF(Paskolos_grąžinimas[[#This Row],['#]]&lt;=PaskolosTrukmė,IF(ROW()-ROW(Paskolos_grąžinimas[[#Headers],['#]])=1,PaskolosPradžia,IF(I255&gt;0,EDATE(C255,1),"")),""),"")</f>
        <v>50912</v>
      </c>
      <c r="D256" s="32">
        <f ca="1">IF(ROW()-ROW(Paskolos_grąžinimas[[#Headers],[pradinis
balansas]])=1,PaskolosSuma,IF(Paskolos_grąžinimas[[#This Row],[įmokos 
data]]="",0,INDEX(Paskolos_grąžinimas[], ROW()-4,8)))</f>
        <v>93220.264061577604</v>
      </c>
      <c r="E256" s="32">
        <f ca="1">IF(ĮvestosVertės,IF(ROW()-ROW(Paskolos_grąžinimas[[#Headers],[palūkanos]])=1,-IPMT(PalūkanųNorma/12,1,PaskolosTrukmė-ROWS($C$4:C256)+1,Paskolos_grąžinimas[[#This Row],[pradinis
balansas]]),IFERROR(-IPMT(PalūkanųNorma/12,1,Paskolos_grąžinimas[[#This Row],['#
liko]],D257),0)),0)</f>
        <v>385.56266076031903</v>
      </c>
      <c r="F256" s="32">
        <f ca="1">IFERROR(IF(AND(ĮvestosVertės,Paskolos_grąžinimas[[#This Row],[įmokos 
data]]&lt;&gt;""),-PPMT(PalūkanųNorma/12,1,PaskolosTrukmė-ROWS($C$4:C256)+1,Paskolos_grąžinimas[[#This Row],[pradinis
balansas]]),""),0)</f>
        <v>685.22547910103913</v>
      </c>
      <c r="G256" s="32">
        <f ca="1">IF(Paskolos_grąžinimas[[#This Row],[įmokos 
data]]="",0,NuosavybėsMokesčioSuma)</f>
        <v>375</v>
      </c>
      <c r="H256" s="32">
        <f ca="1">IF(Paskolos_grąžinimas[[#This Row],[įmokos 
data]]="",0,Paskolos_grąžinimas[[#This Row],[palūkanos]]+Paskolos_grąžinimas[[#This Row],[pagrindinis]]+Paskolos_grąžinimas[[#This Row],[nuosavybės
mokestis]])</f>
        <v>1445.7881398613581</v>
      </c>
      <c r="I256" s="32">
        <f ca="1">IF(Paskolos_grąžinimas[[#This Row],[įmokos 
data]]="",0,Paskolos_grąžinimas[[#This Row],[pradinis
balansas]]-Paskolos_grąžinimas[[#This Row],[pagrindinis]])</f>
        <v>92535.038582476569</v>
      </c>
      <c r="J256" s="14">
        <f ca="1">IF(Paskolos_grąžinimas[[#This Row],[galutinis
balansas]]&gt;0,PaskutinėEilutė-ROW(),0)</f>
        <v>107</v>
      </c>
    </row>
    <row r="257" spans="2:10" ht="15" customHeight="1" x14ac:dyDescent="0.25">
      <c r="B257" s="12">
        <f>ROWS($B$4:B257)</f>
        <v>254</v>
      </c>
      <c r="C257" s="13">
        <f ca="1">IF(ĮvestosVertės,IF(Paskolos_grąžinimas[[#This Row],['#]]&lt;=PaskolosTrukmė,IF(ROW()-ROW(Paskolos_grąžinimas[[#Headers],['#]])=1,PaskolosPradžia,IF(I256&gt;0,EDATE(C256,1),"")),""),"")</f>
        <v>50943</v>
      </c>
      <c r="D257" s="32">
        <f ca="1">IF(ROW()-ROW(Paskolos_grąžinimas[[#Headers],[pradinis
balansas]])=1,PaskolosSuma,IF(Paskolos_grąžinimas[[#This Row],[įmokos 
data]]="",0,INDEX(Paskolos_grąžinimas[], ROW()-4,8)))</f>
        <v>92535.038582476569</v>
      </c>
      <c r="E257" s="32">
        <f ca="1">IF(ĮvestosVertės,IF(ROW()-ROW(Paskolos_grąžinimas[[#Headers],[palūkanos]])=1,-IPMT(PalūkanųNorma/12,1,PaskolosTrukmė-ROWS($C$4:C257)+1,Paskolos_grąžinimas[[#This Row],[pradinis
balansas]]),IFERROR(-IPMT(PalūkanųNorma/12,1,Paskolos_grąžinimas[[#This Row],['#
liko]],D258),0)),0)</f>
        <v>382.69565832171918</v>
      </c>
      <c r="F257" s="32">
        <f ca="1">IFERROR(IF(AND(ĮvestosVertės,Paskolos_grąžinimas[[#This Row],[įmokos 
data]]&lt;&gt;""),-PPMT(PalūkanųNorma/12,1,PaskolosTrukmė-ROWS($C$4:C257)+1,Paskolos_grąžinimas[[#This Row],[pradinis
balansas]]),""),0)</f>
        <v>688.08058526396007</v>
      </c>
      <c r="G257" s="32">
        <f ca="1">IF(Paskolos_grąžinimas[[#This Row],[įmokos 
data]]="",0,NuosavybėsMokesčioSuma)</f>
        <v>375</v>
      </c>
      <c r="H257" s="32">
        <f ca="1">IF(Paskolos_grąžinimas[[#This Row],[įmokos 
data]]="",0,Paskolos_grąžinimas[[#This Row],[palūkanos]]+Paskolos_grąžinimas[[#This Row],[pagrindinis]]+Paskolos_grąžinimas[[#This Row],[nuosavybės
mokestis]])</f>
        <v>1445.7762435856794</v>
      </c>
      <c r="I257" s="32">
        <f ca="1">IF(Paskolos_grąžinimas[[#This Row],[įmokos 
data]]="",0,Paskolos_grąžinimas[[#This Row],[pradinis
balansas]]-Paskolos_grąžinimas[[#This Row],[pagrindinis]])</f>
        <v>91846.957997212608</v>
      </c>
      <c r="J257" s="14">
        <f ca="1">IF(Paskolos_grąžinimas[[#This Row],[galutinis
balansas]]&gt;0,PaskutinėEilutė-ROW(),0)</f>
        <v>106</v>
      </c>
    </row>
    <row r="258" spans="2:10" ht="15" customHeight="1" x14ac:dyDescent="0.25">
      <c r="B258" s="12">
        <f>ROWS($B$4:B258)</f>
        <v>255</v>
      </c>
      <c r="C258" s="13">
        <f ca="1">IF(ĮvestosVertės,IF(Paskolos_grąžinimas[[#This Row],['#]]&lt;=PaskolosTrukmė,IF(ROW()-ROW(Paskolos_grąžinimas[[#Headers],['#]])=1,PaskolosPradžia,IF(I257&gt;0,EDATE(C257,1),"")),""),"")</f>
        <v>50973</v>
      </c>
      <c r="D258" s="32">
        <f ca="1">IF(ROW()-ROW(Paskolos_grąžinimas[[#Headers],[pradinis
balansas]])=1,PaskolosSuma,IF(Paskolos_grąžinimas[[#This Row],[įmokos 
data]]="",0,INDEX(Paskolos_grąžinimas[], ROW()-4,8)))</f>
        <v>91846.957997212608</v>
      </c>
      <c r="E258" s="32">
        <f ca="1">IF(ĮvestosVertės,IF(ROW()-ROW(Paskolos_grąžinimas[[#Headers],[palūkanos]])=1,-IPMT(PalūkanųNorma/12,1,PaskolosTrukmė-ROWS($C$4:C258)+1,Paskolos_grąžinimas[[#This Row],[pradinis
balansas]]),IFERROR(-IPMT(PalūkanųNorma/12,1,Paskolos_grąžinimas[[#This Row],['#
liko]],D259),0)),0)</f>
        <v>379.81671003962521</v>
      </c>
      <c r="F258" s="32">
        <f ca="1">IFERROR(IF(AND(ĮvestosVertės,Paskolos_grąžinimas[[#This Row],[įmokos 
data]]&lt;&gt;""),-PPMT(PalūkanųNorma/12,1,PaskolosTrukmė-ROWS($C$4:C258)+1,Paskolos_grąžinimas[[#This Row],[pradinis
balansas]]),""),0)</f>
        <v>690.94758770255987</v>
      </c>
      <c r="G258" s="32">
        <f ca="1">IF(Paskolos_grąžinimas[[#This Row],[įmokos 
data]]="",0,NuosavybėsMokesčioSuma)</f>
        <v>375</v>
      </c>
      <c r="H258" s="32">
        <f ca="1">IF(Paskolos_grąžinimas[[#This Row],[įmokos 
data]]="",0,Paskolos_grąžinimas[[#This Row],[palūkanos]]+Paskolos_grąžinimas[[#This Row],[pagrindinis]]+Paskolos_grąžinimas[[#This Row],[nuosavybės
mokestis]])</f>
        <v>1445.7642977421851</v>
      </c>
      <c r="I258" s="32">
        <f ca="1">IF(Paskolos_grąžinimas[[#This Row],[įmokos 
data]]="",0,Paskolos_grąžinimas[[#This Row],[pradinis
balansas]]-Paskolos_grąžinimas[[#This Row],[pagrindinis]])</f>
        <v>91156.010409510054</v>
      </c>
      <c r="J258" s="14">
        <f ca="1">IF(Paskolos_grąžinimas[[#This Row],[galutinis
balansas]]&gt;0,PaskutinėEilutė-ROW(),0)</f>
        <v>105</v>
      </c>
    </row>
    <row r="259" spans="2:10" ht="15" customHeight="1" x14ac:dyDescent="0.25">
      <c r="B259" s="12">
        <f>ROWS($B$4:B259)</f>
        <v>256</v>
      </c>
      <c r="C259" s="13">
        <f ca="1">IF(ĮvestosVertės,IF(Paskolos_grąžinimas[[#This Row],['#]]&lt;=PaskolosTrukmė,IF(ROW()-ROW(Paskolos_grąžinimas[[#Headers],['#]])=1,PaskolosPradžia,IF(I258&gt;0,EDATE(C258,1),"")),""),"")</f>
        <v>51004</v>
      </c>
      <c r="D259" s="32">
        <f ca="1">IF(ROW()-ROW(Paskolos_grąžinimas[[#Headers],[pradinis
balansas]])=1,PaskolosSuma,IF(Paskolos_grąžinimas[[#This Row],[įmokos 
data]]="",0,INDEX(Paskolos_grąžinimas[], ROW()-4,8)))</f>
        <v>91156.010409510054</v>
      </c>
      <c r="E259" s="32">
        <f ca="1">IF(ĮvestosVertės,IF(ROW()-ROW(Paskolos_grąžinimas[[#Headers],[palūkanos]])=1,-IPMT(PalūkanųNorma/12,1,PaskolosTrukmė-ROWS($C$4:C259)+1,Paskolos_grąžinimas[[#This Row],[pradinis
balansas]]),IFERROR(-IPMT(PalūkanųNorma/12,1,Paskolos_grąžinimas[[#This Row],['#
liko]],D260),0)),0)</f>
        <v>376.92576613968913</v>
      </c>
      <c r="F259" s="32">
        <f ca="1">IFERROR(IF(AND(ĮvestosVertės,Paskolos_grąžinimas[[#This Row],[įmokos 
data]]&lt;&gt;""),-PPMT(PalūkanųNorma/12,1,PaskolosTrukmė-ROWS($C$4:C259)+1,Paskolos_grąžinimas[[#This Row],[pradinis
balansas]]),""),0)</f>
        <v>693.82653598465402</v>
      </c>
      <c r="G259" s="32">
        <f ca="1">IF(Paskolos_grąžinimas[[#This Row],[įmokos 
data]]="",0,NuosavybėsMokesčioSuma)</f>
        <v>375</v>
      </c>
      <c r="H259" s="32">
        <f ca="1">IF(Paskolos_grąžinimas[[#This Row],[įmokos 
data]]="",0,Paskolos_grąžinimas[[#This Row],[palūkanos]]+Paskolos_grąžinimas[[#This Row],[pagrindinis]]+Paskolos_grąžinimas[[#This Row],[nuosavybės
mokestis]])</f>
        <v>1445.7523021243433</v>
      </c>
      <c r="I259" s="32">
        <f ca="1">IF(Paskolos_grąžinimas[[#This Row],[įmokos 
data]]="",0,Paskolos_grąžinimas[[#This Row],[pradinis
balansas]]-Paskolos_grąžinimas[[#This Row],[pagrindinis]])</f>
        <v>90462.183873525399</v>
      </c>
      <c r="J259" s="14">
        <f ca="1">IF(Paskolos_grąžinimas[[#This Row],[galutinis
balansas]]&gt;0,PaskutinėEilutė-ROW(),0)</f>
        <v>104</v>
      </c>
    </row>
    <row r="260" spans="2:10" ht="15" customHeight="1" x14ac:dyDescent="0.25">
      <c r="B260" s="12">
        <f>ROWS($B$4:B260)</f>
        <v>257</v>
      </c>
      <c r="C260" s="13">
        <f ca="1">IF(ĮvestosVertės,IF(Paskolos_grąžinimas[[#This Row],['#]]&lt;=PaskolosTrukmė,IF(ROW()-ROW(Paskolos_grąžinimas[[#Headers],['#]])=1,PaskolosPradžia,IF(I259&gt;0,EDATE(C259,1),"")),""),"")</f>
        <v>51035</v>
      </c>
      <c r="D260" s="32">
        <f ca="1">IF(ROW()-ROW(Paskolos_grąžinimas[[#Headers],[pradinis
balansas]])=1,PaskolosSuma,IF(Paskolos_grąžinimas[[#This Row],[įmokos 
data]]="",0,INDEX(Paskolos_grąžinimas[], ROW()-4,8)))</f>
        <v>90462.183873525399</v>
      </c>
      <c r="E260" s="32">
        <f ca="1">IF(ĮvestosVertės,IF(ROW()-ROW(Paskolos_grąžinimas[[#Headers],[palūkanos]])=1,-IPMT(PalūkanųNorma/12,1,PaskolosTrukmė-ROWS($C$4:C260)+1,Paskolos_grąžinimas[[#This Row],[pradinis
balansas]]),IFERROR(-IPMT(PalūkanųNorma/12,1,Paskolos_grąžinimas[[#This Row],['#
liko]],D261),0)),0)</f>
        <v>374.02277664017004</v>
      </c>
      <c r="F260" s="32">
        <f ca="1">IFERROR(IF(AND(ĮvestosVertės,Paskolos_grąžinimas[[#This Row],[įmokos 
data]]&lt;&gt;""),-PPMT(PalūkanųNorma/12,1,PaskolosTrukmė-ROWS($C$4:C260)+1,Paskolos_grąžinimas[[#This Row],[pradinis
balansas]]),""),0)</f>
        <v>696.71747988459003</v>
      </c>
      <c r="G260" s="32">
        <f ca="1">IF(Paskolos_grąžinimas[[#This Row],[įmokos 
data]]="",0,NuosavybėsMokesčioSuma)</f>
        <v>375</v>
      </c>
      <c r="H260" s="32">
        <f ca="1">IF(Paskolos_grąžinimas[[#This Row],[įmokos 
data]]="",0,Paskolos_grąžinimas[[#This Row],[palūkanos]]+Paskolos_grąžinimas[[#This Row],[pagrindinis]]+Paskolos_grąžinimas[[#This Row],[nuosavybės
mokestis]])</f>
        <v>1445.7402565247601</v>
      </c>
      <c r="I260" s="32">
        <f ca="1">IF(Paskolos_grąžinimas[[#This Row],[įmokos 
data]]="",0,Paskolos_grąžinimas[[#This Row],[pradinis
balansas]]-Paskolos_grąžinimas[[#This Row],[pagrindinis]])</f>
        <v>89765.466393640803</v>
      </c>
      <c r="J260" s="14">
        <f ca="1">IF(Paskolos_grąžinimas[[#This Row],[galutinis
balansas]]&gt;0,PaskutinėEilutė-ROW(),0)</f>
        <v>103</v>
      </c>
    </row>
    <row r="261" spans="2:10" ht="15" customHeight="1" x14ac:dyDescent="0.25">
      <c r="B261" s="12">
        <f>ROWS($B$4:B261)</f>
        <v>258</v>
      </c>
      <c r="C261" s="13">
        <f ca="1">IF(ĮvestosVertės,IF(Paskolos_grąžinimas[[#This Row],['#]]&lt;=PaskolosTrukmė,IF(ROW()-ROW(Paskolos_grąžinimas[[#Headers],['#]])=1,PaskolosPradžia,IF(I260&gt;0,EDATE(C260,1),"")),""),"")</f>
        <v>51065</v>
      </c>
      <c r="D261" s="32">
        <f ca="1">IF(ROW()-ROW(Paskolos_grąžinimas[[#Headers],[pradinis
balansas]])=1,PaskolosSuma,IF(Paskolos_grąžinimas[[#This Row],[įmokos 
data]]="",0,INDEX(Paskolos_grąžinimas[], ROW()-4,8)))</f>
        <v>89765.466393640803</v>
      </c>
      <c r="E261" s="32">
        <f ca="1">IF(ĮvestosVertės,IF(ROW()-ROW(Paskolos_grąžinimas[[#Headers],[palūkanos]])=1,-IPMT(PalūkanųNorma/12,1,PaskolosTrukmė-ROWS($C$4:C261)+1,Paskolos_grąžinimas[[#This Row],[pradinis
balansas]]),IFERROR(-IPMT(PalūkanųNorma/12,1,Paskolos_grąžinimas[[#This Row],['#
liko]],D262),0)),0)</f>
        <v>371.10769135106955</v>
      </c>
      <c r="F261" s="32">
        <f ca="1">IFERROR(IF(AND(ĮvestosVertės,Paskolos_grąžinimas[[#This Row],[įmokos 
data]]&lt;&gt;""),-PPMT(PalūkanųNorma/12,1,PaskolosTrukmė-ROWS($C$4:C261)+1,Paskolos_grąžinimas[[#This Row],[pradinis
balansas]]),""),0)</f>
        <v>699.62046938410901</v>
      </c>
      <c r="G261" s="32">
        <f ca="1">IF(Paskolos_grąžinimas[[#This Row],[įmokos 
data]]="",0,NuosavybėsMokesčioSuma)</f>
        <v>375</v>
      </c>
      <c r="H261" s="32">
        <f ca="1">IF(Paskolos_grąžinimas[[#This Row],[įmokos 
data]]="",0,Paskolos_grąžinimas[[#This Row],[palūkanos]]+Paskolos_grąžinimas[[#This Row],[pagrindinis]]+Paskolos_grąžinimas[[#This Row],[nuosavybės
mokestis]])</f>
        <v>1445.7281607351786</v>
      </c>
      <c r="I261" s="32">
        <f ca="1">IF(Paskolos_grąžinimas[[#This Row],[įmokos 
data]]="",0,Paskolos_grąžinimas[[#This Row],[pradinis
balansas]]-Paskolos_grąžinimas[[#This Row],[pagrindinis]])</f>
        <v>89065.84592425669</v>
      </c>
      <c r="J261" s="14">
        <f ca="1">IF(Paskolos_grąžinimas[[#This Row],[galutinis
balansas]]&gt;0,PaskutinėEilutė-ROW(),0)</f>
        <v>102</v>
      </c>
    </row>
    <row r="262" spans="2:10" ht="15" customHeight="1" x14ac:dyDescent="0.25">
      <c r="B262" s="12">
        <f>ROWS($B$4:B262)</f>
        <v>259</v>
      </c>
      <c r="C262" s="13">
        <f ca="1">IF(ĮvestosVertės,IF(Paskolos_grąžinimas[[#This Row],['#]]&lt;=PaskolosTrukmė,IF(ROW()-ROW(Paskolos_grąžinimas[[#Headers],['#]])=1,PaskolosPradžia,IF(I261&gt;0,EDATE(C261,1),"")),""),"")</f>
        <v>51096</v>
      </c>
      <c r="D262" s="32">
        <f ca="1">IF(ROW()-ROW(Paskolos_grąžinimas[[#Headers],[pradinis
balansas]])=1,PaskolosSuma,IF(Paskolos_grąžinimas[[#This Row],[įmokos 
data]]="",0,INDEX(Paskolos_grąžinimas[], ROW()-4,8)))</f>
        <v>89065.84592425669</v>
      </c>
      <c r="E262" s="32">
        <f ca="1">IF(ĮvestosVertės,IF(ROW()-ROW(Paskolos_grąžinimas[[#Headers],[palūkanos]])=1,-IPMT(PalūkanųNorma/12,1,PaskolosTrukmė-ROWS($C$4:C262)+1,Paskolos_grąžinimas[[#This Row],[pradinis
balansas]]),IFERROR(-IPMT(PalūkanųNorma/12,1,Paskolos_grąžinimas[[#This Row],['#
liko]],D263),0)),0)</f>
        <v>368.18045987326451</v>
      </c>
      <c r="F262" s="32">
        <f ca="1">IFERROR(IF(AND(ĮvestosVertės,Paskolos_grąžinimas[[#This Row],[įmokos 
data]]&lt;&gt;""),-PPMT(PalūkanųNorma/12,1,PaskolosTrukmė-ROWS($C$4:C262)+1,Paskolos_grąžinimas[[#This Row],[pradinis
balansas]]),""),0)</f>
        <v>702.5355546732095</v>
      </c>
      <c r="G262" s="32">
        <f ca="1">IF(Paskolos_grąžinimas[[#This Row],[įmokos 
data]]="",0,NuosavybėsMokesčioSuma)</f>
        <v>375</v>
      </c>
      <c r="H262" s="32">
        <f ca="1">IF(Paskolos_grąžinimas[[#This Row],[įmokos 
data]]="",0,Paskolos_grąžinimas[[#This Row],[palūkanos]]+Paskolos_grąžinimas[[#This Row],[pagrindinis]]+Paskolos_grąžinimas[[#This Row],[nuosavybės
mokestis]])</f>
        <v>1445.7160145464741</v>
      </c>
      <c r="I262" s="32">
        <f ca="1">IF(Paskolos_grąžinimas[[#This Row],[įmokos 
data]]="",0,Paskolos_grąžinimas[[#This Row],[pradinis
balansas]]-Paskolos_grąžinimas[[#This Row],[pagrindinis]])</f>
        <v>88363.310369583487</v>
      </c>
      <c r="J262" s="14">
        <f ca="1">IF(Paskolos_grąžinimas[[#This Row],[galutinis
balansas]]&gt;0,PaskutinėEilutė-ROW(),0)</f>
        <v>101</v>
      </c>
    </row>
    <row r="263" spans="2:10" ht="15" customHeight="1" x14ac:dyDescent="0.25">
      <c r="B263" s="12">
        <f>ROWS($B$4:B263)</f>
        <v>260</v>
      </c>
      <c r="C263" s="13">
        <f ca="1">IF(ĮvestosVertės,IF(Paskolos_grąžinimas[[#This Row],['#]]&lt;=PaskolosTrukmė,IF(ROW()-ROW(Paskolos_grąžinimas[[#Headers],['#]])=1,PaskolosPradžia,IF(I262&gt;0,EDATE(C262,1),"")),""),"")</f>
        <v>51126</v>
      </c>
      <c r="D263" s="32">
        <f ca="1">IF(ROW()-ROW(Paskolos_grąžinimas[[#Headers],[pradinis
balansas]])=1,PaskolosSuma,IF(Paskolos_grąžinimas[[#This Row],[įmokos 
data]]="",0,INDEX(Paskolos_grąžinimas[], ROW()-4,8)))</f>
        <v>88363.310369583487</v>
      </c>
      <c r="E263" s="32">
        <f ca="1">IF(ĮvestosVertės,IF(ROW()-ROW(Paskolos_grąžinimas[[#Headers],[palūkanos]])=1,-IPMT(PalūkanųNorma/12,1,PaskolosTrukmė-ROWS($C$4:C263)+1,Paskolos_grąžinimas[[#This Row],[pradinis
balansas]]),IFERROR(-IPMT(PalūkanųNorma/12,1,Paskolos_grąžinimas[[#This Row],['#
liko]],D264),0)),0)</f>
        <v>365.2410315976353</v>
      </c>
      <c r="F263" s="32">
        <f ca="1">IFERROR(IF(AND(ĮvestosVertės,Paskolos_grąžinimas[[#This Row],[įmokos 
data]]&lt;&gt;""),-PPMT(PalūkanųNorma/12,1,PaskolosTrukmė-ROWS($C$4:C263)+1,Paskolos_grąžinimas[[#This Row],[pradinis
balansas]]),""),0)</f>
        <v>705.4627861510146</v>
      </c>
      <c r="G263" s="32">
        <f ca="1">IF(Paskolos_grąžinimas[[#This Row],[įmokos 
data]]="",0,NuosavybėsMokesčioSuma)</f>
        <v>375</v>
      </c>
      <c r="H263" s="32">
        <f ca="1">IF(Paskolos_grąžinimas[[#This Row],[įmokos 
data]]="",0,Paskolos_grąžinimas[[#This Row],[palūkanos]]+Paskolos_grąžinimas[[#This Row],[pagrindinis]]+Paskolos_grąžinimas[[#This Row],[nuosavybės
mokestis]])</f>
        <v>1445.70381774865</v>
      </c>
      <c r="I263" s="32">
        <f ca="1">IF(Paskolos_grąžinimas[[#This Row],[įmokos 
data]]="",0,Paskolos_grąžinimas[[#This Row],[pradinis
balansas]]-Paskolos_grąžinimas[[#This Row],[pagrindinis]])</f>
        <v>87657.847583432478</v>
      </c>
      <c r="J263" s="14">
        <f ca="1">IF(Paskolos_grąžinimas[[#This Row],[galutinis
balansas]]&gt;0,PaskutinėEilutė-ROW(),0)</f>
        <v>100</v>
      </c>
    </row>
    <row r="264" spans="2:10" ht="15" customHeight="1" x14ac:dyDescent="0.25">
      <c r="B264" s="12">
        <f>ROWS($B$4:B264)</f>
        <v>261</v>
      </c>
      <c r="C264" s="13">
        <f ca="1">IF(ĮvestosVertės,IF(Paskolos_grąžinimas[[#This Row],['#]]&lt;=PaskolosTrukmė,IF(ROW()-ROW(Paskolos_grąžinimas[[#Headers],['#]])=1,PaskolosPradžia,IF(I263&gt;0,EDATE(C263,1),"")),""),"")</f>
        <v>51157</v>
      </c>
      <c r="D264" s="32">
        <f ca="1">IF(ROW()-ROW(Paskolos_grąžinimas[[#Headers],[pradinis
balansas]])=1,PaskolosSuma,IF(Paskolos_grąžinimas[[#This Row],[įmokos 
data]]="",0,INDEX(Paskolos_grąžinimas[], ROW()-4,8)))</f>
        <v>87657.847583432478</v>
      </c>
      <c r="E264" s="32">
        <f ca="1">IF(ĮvestosVertės,IF(ROW()-ROW(Paskolos_grąžinimas[[#Headers],[palūkanos]])=1,-IPMT(PalūkanųNorma/12,1,PaskolosTrukmė-ROWS($C$4:C264)+1,Paskolos_grąžinimas[[#This Row],[pradinis
balansas]]),IFERROR(-IPMT(PalūkanųNorma/12,1,Paskolos_grąžinimas[[#This Row],['#
liko]],D265),0)),0)</f>
        <v>362.28935570419094</v>
      </c>
      <c r="F264" s="32">
        <f ca="1">IFERROR(IF(AND(ĮvestosVertės,Paskolos_grąžinimas[[#This Row],[įmokos 
data]]&lt;&gt;""),-PPMT(PalūkanųNorma/12,1,PaskolosTrukmė-ROWS($C$4:C264)+1,Paskolos_grąžinimas[[#This Row],[pradinis
balansas]]),""),0)</f>
        <v>708.40221442664392</v>
      </c>
      <c r="G264" s="32">
        <f ca="1">IF(Paskolos_grąžinimas[[#This Row],[įmokos 
data]]="",0,NuosavybėsMokesčioSuma)</f>
        <v>375</v>
      </c>
      <c r="H264" s="32">
        <f ca="1">IF(Paskolos_grąžinimas[[#This Row],[įmokos 
data]]="",0,Paskolos_grąžinimas[[#This Row],[palūkanos]]+Paskolos_grąžinimas[[#This Row],[pagrindinis]]+Paskolos_grąžinimas[[#This Row],[nuosavybės
mokestis]])</f>
        <v>1445.6915701308349</v>
      </c>
      <c r="I264" s="32">
        <f ca="1">IF(Paskolos_grąžinimas[[#This Row],[įmokos 
data]]="",0,Paskolos_grąžinimas[[#This Row],[pradinis
balansas]]-Paskolos_grąžinimas[[#This Row],[pagrindinis]])</f>
        <v>86949.445369005829</v>
      </c>
      <c r="J264" s="14">
        <f ca="1">IF(Paskolos_grąžinimas[[#This Row],[galutinis
balansas]]&gt;0,PaskutinėEilutė-ROW(),0)</f>
        <v>99</v>
      </c>
    </row>
    <row r="265" spans="2:10" ht="15" customHeight="1" x14ac:dyDescent="0.25">
      <c r="B265" s="12">
        <f>ROWS($B$4:B265)</f>
        <v>262</v>
      </c>
      <c r="C265" s="13">
        <f ca="1">IF(ĮvestosVertės,IF(Paskolos_grąžinimas[[#This Row],['#]]&lt;=PaskolosTrukmė,IF(ROW()-ROW(Paskolos_grąžinimas[[#Headers],['#]])=1,PaskolosPradžia,IF(I264&gt;0,EDATE(C264,1),"")),""),"")</f>
        <v>51188</v>
      </c>
      <c r="D265" s="32">
        <f ca="1">IF(ROW()-ROW(Paskolos_grąžinimas[[#Headers],[pradinis
balansas]])=1,PaskolosSuma,IF(Paskolos_grąžinimas[[#This Row],[įmokos 
data]]="",0,INDEX(Paskolos_grąžinimas[], ROW()-4,8)))</f>
        <v>86949.445369005829</v>
      </c>
      <c r="E265" s="32">
        <f ca="1">IF(ĮvestosVertės,IF(ROW()-ROW(Paskolos_grąžinimas[[#Headers],[palūkanos]])=1,-IPMT(PalūkanųNorma/12,1,PaskolosTrukmė-ROWS($C$4:C265)+1,Paskolos_grąžinimas[[#This Row],[pradinis
balansas]]),IFERROR(-IPMT(PalūkanųNorma/12,1,Paskolos_grąžinimas[[#This Row],['#
liko]],D266),0)),0)</f>
        <v>359.32538116119059</v>
      </c>
      <c r="F265" s="32">
        <f ca="1">IFERROR(IF(AND(ĮvestosVertės,Paskolos_grąžinimas[[#This Row],[įmokos 
data]]&lt;&gt;""),-PPMT(PalūkanųNorma/12,1,PaskolosTrukmė-ROWS($C$4:C265)+1,Paskolos_grąžinimas[[#This Row],[pradinis
balansas]]),""),0)</f>
        <v>711.35389032008823</v>
      </c>
      <c r="G265" s="32">
        <f ca="1">IF(Paskolos_grąžinimas[[#This Row],[įmokos 
data]]="",0,NuosavybėsMokesčioSuma)</f>
        <v>375</v>
      </c>
      <c r="H265" s="32">
        <f ca="1">IF(Paskolos_grąžinimas[[#This Row],[įmokos 
data]]="",0,Paskolos_grąžinimas[[#This Row],[palūkanos]]+Paskolos_grąžinimas[[#This Row],[pagrindinis]]+Paskolos_grąžinimas[[#This Row],[nuosavybės
mokestis]])</f>
        <v>1445.6792714812789</v>
      </c>
      <c r="I265" s="32">
        <f ca="1">IF(Paskolos_grąžinimas[[#This Row],[įmokos 
data]]="",0,Paskolos_grąžinimas[[#This Row],[pradinis
balansas]]-Paskolos_grąžinimas[[#This Row],[pagrindinis]])</f>
        <v>86238.091478685747</v>
      </c>
      <c r="J265" s="14">
        <f ca="1">IF(Paskolos_grąžinimas[[#This Row],[galutinis
balansas]]&gt;0,PaskutinėEilutė-ROW(),0)</f>
        <v>98</v>
      </c>
    </row>
    <row r="266" spans="2:10" ht="15" customHeight="1" x14ac:dyDescent="0.25">
      <c r="B266" s="12">
        <f>ROWS($B$4:B266)</f>
        <v>263</v>
      </c>
      <c r="C266" s="13">
        <f ca="1">IF(ĮvestosVertės,IF(Paskolos_grąžinimas[[#This Row],['#]]&lt;=PaskolosTrukmė,IF(ROW()-ROW(Paskolos_grąžinimas[[#Headers],['#]])=1,PaskolosPradžia,IF(I265&gt;0,EDATE(C265,1),"")),""),"")</f>
        <v>51217</v>
      </c>
      <c r="D266" s="32">
        <f ca="1">IF(ROW()-ROW(Paskolos_grąžinimas[[#Headers],[pradinis
balansas]])=1,PaskolosSuma,IF(Paskolos_grąžinimas[[#This Row],[įmokos 
data]]="",0,INDEX(Paskolos_grąžinimas[], ROW()-4,8)))</f>
        <v>86238.091478685747</v>
      </c>
      <c r="E266" s="32">
        <f ca="1">IF(ĮvestosVertės,IF(ROW()-ROW(Paskolos_grąžinimas[[#Headers],[palūkanos]])=1,-IPMT(PalūkanųNorma/12,1,PaskolosTrukmė-ROWS($C$4:C266)+1,Paskolos_grąžinimas[[#This Row],[pradinis
balansas]]),IFERROR(-IPMT(PalūkanųNorma/12,1,Paskolos_grąžinimas[[#This Row],['#
liko]],D267),0)),0)</f>
        <v>356.34905672426106</v>
      </c>
      <c r="F266" s="32">
        <f ca="1">IFERROR(IF(AND(ĮvestosVertės,Paskolos_grąžinimas[[#This Row],[įmokos 
data]]&lt;&gt;""),-PPMT(PalūkanųNorma/12,1,PaskolosTrukmė-ROWS($C$4:C266)+1,Paskolos_grąžinimas[[#This Row],[pradinis
balansas]]),""),0)</f>
        <v>714.31786486308874</v>
      </c>
      <c r="G266" s="32">
        <f ca="1">IF(Paskolos_grąžinimas[[#This Row],[įmokos 
data]]="",0,NuosavybėsMokesčioSuma)</f>
        <v>375</v>
      </c>
      <c r="H266" s="32">
        <f ca="1">IF(Paskolos_grąžinimas[[#This Row],[įmokos 
data]]="",0,Paskolos_grąžinimas[[#This Row],[palūkanos]]+Paskolos_grąžinimas[[#This Row],[pagrindinis]]+Paskolos_grąžinimas[[#This Row],[nuosavybės
mokestis]])</f>
        <v>1445.6669215873499</v>
      </c>
      <c r="I266" s="32">
        <f ca="1">IF(Paskolos_grąžinimas[[#This Row],[įmokos 
data]]="",0,Paskolos_grąžinimas[[#This Row],[pradinis
balansas]]-Paskolos_grąžinimas[[#This Row],[pagrindinis]])</f>
        <v>85523.773613822661</v>
      </c>
      <c r="J266" s="14">
        <f ca="1">IF(Paskolos_grąžinimas[[#This Row],[galutinis
balansas]]&gt;0,PaskutinėEilutė-ROW(),0)</f>
        <v>97</v>
      </c>
    </row>
    <row r="267" spans="2:10" ht="15" customHeight="1" x14ac:dyDescent="0.25">
      <c r="B267" s="12">
        <f>ROWS($B$4:B267)</f>
        <v>264</v>
      </c>
      <c r="C267" s="13">
        <f ca="1">IF(ĮvestosVertės,IF(Paskolos_grąžinimas[[#This Row],['#]]&lt;=PaskolosTrukmė,IF(ROW()-ROW(Paskolos_grąžinimas[[#Headers],['#]])=1,PaskolosPradžia,IF(I266&gt;0,EDATE(C266,1),"")),""),"")</f>
        <v>51248</v>
      </c>
      <c r="D267" s="32">
        <f ca="1">IF(ROW()-ROW(Paskolos_grąžinimas[[#Headers],[pradinis
balansas]])=1,PaskolosSuma,IF(Paskolos_grąžinimas[[#This Row],[įmokos 
data]]="",0,INDEX(Paskolos_grąžinimas[], ROW()-4,8)))</f>
        <v>85523.773613822661</v>
      </c>
      <c r="E267" s="32">
        <f ca="1">IF(ĮvestosVertės,IF(ROW()-ROW(Paskolos_grąžinimas[[#Headers],[palūkanos]])=1,-IPMT(PalūkanųNorma/12,1,PaskolosTrukmė-ROWS($C$4:C267)+1,Paskolos_grąžinimas[[#This Row],[pradinis
balansas]]),IFERROR(-IPMT(PalūkanųNorma/12,1,Paskolos_grąžinimas[[#This Row],['#
liko]],D268),0)),0)</f>
        <v>353.360330935511</v>
      </c>
      <c r="F267" s="32">
        <f ca="1">IFERROR(IF(AND(ĮvestosVertės,Paskolos_grąžinimas[[#This Row],[įmokos 
data]]&lt;&gt;""),-PPMT(PalūkanųNorma/12,1,PaskolosTrukmė-ROWS($C$4:C267)+1,Paskolos_grąžinimas[[#This Row],[pradinis
balansas]]),""),0)</f>
        <v>717.29418930001827</v>
      </c>
      <c r="G267" s="32">
        <f ca="1">IF(Paskolos_grąžinimas[[#This Row],[įmokos 
data]]="",0,NuosavybėsMokesčioSuma)</f>
        <v>375</v>
      </c>
      <c r="H267" s="32">
        <f ca="1">IF(Paskolos_grąžinimas[[#This Row],[įmokos 
data]]="",0,Paskolos_grąžinimas[[#This Row],[palūkanos]]+Paskolos_grąžinimas[[#This Row],[pagrindinis]]+Paskolos_grąžinimas[[#This Row],[nuosavybės
mokestis]])</f>
        <v>1445.6545202355292</v>
      </c>
      <c r="I267" s="32">
        <f ca="1">IF(Paskolos_grąžinimas[[#This Row],[įmokos 
data]]="",0,Paskolos_grąžinimas[[#This Row],[pradinis
balansas]]-Paskolos_grąžinimas[[#This Row],[pagrindinis]])</f>
        <v>84806.479424522637</v>
      </c>
      <c r="J267" s="14">
        <f ca="1">IF(Paskolos_grąžinimas[[#This Row],[galutinis
balansas]]&gt;0,PaskutinėEilutė-ROW(),0)</f>
        <v>96</v>
      </c>
    </row>
    <row r="268" spans="2:10" ht="15" customHeight="1" x14ac:dyDescent="0.25">
      <c r="B268" s="12">
        <f>ROWS($B$4:B268)</f>
        <v>265</v>
      </c>
      <c r="C268" s="13">
        <f ca="1">IF(ĮvestosVertės,IF(Paskolos_grąžinimas[[#This Row],['#]]&lt;=PaskolosTrukmė,IF(ROW()-ROW(Paskolos_grąžinimas[[#Headers],['#]])=1,PaskolosPradžia,IF(I267&gt;0,EDATE(C267,1),"")),""),"")</f>
        <v>51278</v>
      </c>
      <c r="D268" s="32">
        <f ca="1">IF(ROW()-ROW(Paskolos_grąžinimas[[#Headers],[pradinis
balansas]])=1,PaskolosSuma,IF(Paskolos_grąžinimas[[#This Row],[įmokos 
data]]="",0,INDEX(Paskolos_grąžinimas[], ROW()-4,8)))</f>
        <v>84806.479424522637</v>
      </c>
      <c r="E268" s="32">
        <f ca="1">IF(ĮvestosVertės,IF(ROW()-ROW(Paskolos_grąžinimas[[#Headers],[palūkanos]])=1,-IPMT(PalūkanųNorma/12,1,PaskolosTrukmė-ROWS($C$4:C268)+1,Paskolos_grąžinimas[[#This Row],[pradinis
balansas]]),IFERROR(-IPMT(PalūkanųNorma/12,1,Paskolos_grąžinimas[[#This Row],['#
liko]],D269),0)),0)</f>
        <v>350.35915212264109</v>
      </c>
      <c r="F268" s="32">
        <f ca="1">IFERROR(IF(AND(ĮvestosVertės,Paskolos_grąžinimas[[#This Row],[įmokos 
data]]&lt;&gt;""),-PPMT(PalūkanųNorma/12,1,PaskolosTrukmė-ROWS($C$4:C268)+1,Paskolos_grąžinimas[[#This Row],[pradinis
balansas]]),""),0)</f>
        <v>720.28291508876816</v>
      </c>
      <c r="G268" s="32">
        <f ca="1">IF(Paskolos_grąžinimas[[#This Row],[įmokos 
data]]="",0,NuosavybėsMokesčioSuma)</f>
        <v>375</v>
      </c>
      <c r="H268" s="32">
        <f ca="1">IF(Paskolos_grąžinimas[[#This Row],[įmokos 
data]]="",0,Paskolos_grąžinimas[[#This Row],[palūkanos]]+Paskolos_grąžinimas[[#This Row],[pagrindinis]]+Paskolos_grąžinimas[[#This Row],[nuosavybės
mokestis]])</f>
        <v>1445.6420672114093</v>
      </c>
      <c r="I268" s="32">
        <f ca="1">IF(Paskolos_grąžinimas[[#This Row],[įmokos 
data]]="",0,Paskolos_grąžinimas[[#This Row],[pradinis
balansas]]-Paskolos_grąžinimas[[#This Row],[pagrindinis]])</f>
        <v>84086.196509433867</v>
      </c>
      <c r="J268" s="14">
        <f ca="1">IF(Paskolos_grąžinimas[[#This Row],[galutinis
balansas]]&gt;0,PaskutinėEilutė-ROW(),0)</f>
        <v>95</v>
      </c>
    </row>
    <row r="269" spans="2:10" ht="15" customHeight="1" x14ac:dyDescent="0.25">
      <c r="B269" s="12">
        <f>ROWS($B$4:B269)</f>
        <v>266</v>
      </c>
      <c r="C269" s="13">
        <f ca="1">IF(ĮvestosVertės,IF(Paskolos_grąžinimas[[#This Row],['#]]&lt;=PaskolosTrukmė,IF(ROW()-ROW(Paskolos_grąžinimas[[#Headers],['#]])=1,PaskolosPradžia,IF(I268&gt;0,EDATE(C268,1),"")),""),"")</f>
        <v>51309</v>
      </c>
      <c r="D269" s="32">
        <f ca="1">IF(ROW()-ROW(Paskolos_grąžinimas[[#Headers],[pradinis
balansas]])=1,PaskolosSuma,IF(Paskolos_grąžinimas[[#This Row],[įmokos 
data]]="",0,INDEX(Paskolos_grąžinimas[], ROW()-4,8)))</f>
        <v>84086.196509433867</v>
      </c>
      <c r="E269" s="32">
        <f ca="1">IF(ĮvestosVertės,IF(ROW()-ROW(Paskolos_grąžinimas[[#Headers],[palūkanos]])=1,-IPMT(PalūkanųNorma/12,1,PaskolosTrukmė-ROWS($C$4:C269)+1,Paskolos_grąžinimas[[#This Row],[pradinis
balansas]]),IFERROR(-IPMT(PalūkanųNorma/12,1,Paskolos_grąžinimas[[#This Row],['#
liko]],D270),0)),0)</f>
        <v>347.34546839805097</v>
      </c>
      <c r="F269" s="32">
        <f ca="1">IFERROR(IF(AND(ĮvestosVertės,Paskolos_grąžinimas[[#This Row],[įmokos 
data]]&lt;&gt;""),-PPMT(PalūkanųNorma/12,1,PaskolosTrukmė-ROWS($C$4:C269)+1,Paskolos_grąžinimas[[#This Row],[pradinis
balansas]]),""),0)</f>
        <v>723.28409390163813</v>
      </c>
      <c r="G269" s="32">
        <f ca="1">IF(Paskolos_grąžinimas[[#This Row],[įmokos 
data]]="",0,NuosavybėsMokesčioSuma)</f>
        <v>375</v>
      </c>
      <c r="H269" s="32">
        <f ca="1">IF(Paskolos_grąžinimas[[#This Row],[įmokos 
data]]="",0,Paskolos_grąžinimas[[#This Row],[palūkanos]]+Paskolos_grąžinimas[[#This Row],[pagrindinis]]+Paskolos_grąžinimas[[#This Row],[nuosavybės
mokestis]])</f>
        <v>1445.629562299689</v>
      </c>
      <c r="I269" s="32">
        <f ca="1">IF(Paskolos_grąžinimas[[#This Row],[įmokos 
data]]="",0,Paskolos_grąžinimas[[#This Row],[pradinis
balansas]]-Paskolos_grąžinimas[[#This Row],[pagrindinis]])</f>
        <v>83362.912415532235</v>
      </c>
      <c r="J269" s="14">
        <f ca="1">IF(Paskolos_grąžinimas[[#This Row],[galutinis
balansas]]&gt;0,PaskutinėEilutė-ROW(),0)</f>
        <v>94</v>
      </c>
    </row>
    <row r="270" spans="2:10" ht="15" customHeight="1" x14ac:dyDescent="0.25">
      <c r="B270" s="12">
        <f>ROWS($B$4:B270)</f>
        <v>267</v>
      </c>
      <c r="C270" s="13">
        <f ca="1">IF(ĮvestosVertės,IF(Paskolos_grąžinimas[[#This Row],['#]]&lt;=PaskolosTrukmė,IF(ROW()-ROW(Paskolos_grąžinimas[[#Headers],['#]])=1,PaskolosPradžia,IF(I269&gt;0,EDATE(C269,1),"")),""),"")</f>
        <v>51339</v>
      </c>
      <c r="D270" s="32">
        <f ca="1">IF(ROW()-ROW(Paskolos_grąžinimas[[#Headers],[pradinis
balansas]])=1,PaskolosSuma,IF(Paskolos_grąžinimas[[#This Row],[įmokos 
data]]="",0,INDEX(Paskolos_grąžinimas[], ROW()-4,8)))</f>
        <v>83362.912415532235</v>
      </c>
      <c r="E270" s="32">
        <f ca="1">IF(ĮvestosVertės,IF(ROW()-ROW(Paskolos_grąžinimas[[#Headers],[palūkanos]])=1,-IPMT(PalūkanųNorma/12,1,PaskolosTrukmė-ROWS($C$4:C270)+1,Paskolos_grąžinimas[[#This Row],[pradinis
balansas]]),IFERROR(-IPMT(PalūkanųNorma/12,1,Paskolos_grąžinimas[[#This Row],['#
liko]],D271),0)),0)</f>
        <v>344.31922765794172</v>
      </c>
      <c r="F270" s="32">
        <f ca="1">IFERROR(IF(AND(ĮvestosVertės,Paskolos_grąžinimas[[#This Row],[įmokos 
data]]&lt;&gt;""),-PPMT(PalūkanųNorma/12,1,PaskolosTrukmė-ROWS($C$4:C270)+1,Paskolos_grąžinimas[[#This Row],[pradinis
balansas]]),""),0)</f>
        <v>726.29777762622825</v>
      </c>
      <c r="G270" s="32">
        <f ca="1">IF(Paskolos_grąžinimas[[#This Row],[įmokos 
data]]="",0,NuosavybėsMokesčioSuma)</f>
        <v>375</v>
      </c>
      <c r="H270" s="32">
        <f ca="1">IF(Paskolos_grąžinimas[[#This Row],[įmokos 
data]]="",0,Paskolos_grąžinimas[[#This Row],[palūkanos]]+Paskolos_grąžinimas[[#This Row],[pagrindinis]]+Paskolos_grąžinimas[[#This Row],[nuosavybės
mokestis]])</f>
        <v>1445.6170052841699</v>
      </c>
      <c r="I270" s="32">
        <f ca="1">IF(Paskolos_grąžinimas[[#This Row],[įmokos 
data]]="",0,Paskolos_grąžinimas[[#This Row],[pradinis
balansas]]-Paskolos_grąžinimas[[#This Row],[pagrindinis]])</f>
        <v>82636.614637906008</v>
      </c>
      <c r="J270" s="14">
        <f ca="1">IF(Paskolos_grąžinimas[[#This Row],[galutinis
balansas]]&gt;0,PaskutinėEilutė-ROW(),0)</f>
        <v>93</v>
      </c>
    </row>
    <row r="271" spans="2:10" ht="15" customHeight="1" x14ac:dyDescent="0.25">
      <c r="B271" s="12">
        <f>ROWS($B$4:B271)</f>
        <v>268</v>
      </c>
      <c r="C271" s="13">
        <f ca="1">IF(ĮvestosVertės,IF(Paskolos_grąžinimas[[#This Row],['#]]&lt;=PaskolosTrukmė,IF(ROW()-ROW(Paskolos_grąžinimas[[#Headers],['#]])=1,PaskolosPradžia,IF(I270&gt;0,EDATE(C270,1),"")),""),"")</f>
        <v>51370</v>
      </c>
      <c r="D271" s="32">
        <f ca="1">IF(ROW()-ROW(Paskolos_grąžinimas[[#Headers],[pradinis
balansas]])=1,PaskolosSuma,IF(Paskolos_grąžinimas[[#This Row],[įmokos 
data]]="",0,INDEX(Paskolos_grąžinimas[], ROW()-4,8)))</f>
        <v>82636.614637906008</v>
      </c>
      <c r="E271" s="32">
        <f ca="1">IF(ĮvestosVertės,IF(ROW()-ROW(Paskolos_grąžinimas[[#Headers],[palūkanos]])=1,-IPMT(PalūkanųNorma/12,1,PaskolosTrukmė-ROWS($C$4:C271)+1,Paskolos_grąžinimas[[#This Row],[pradinis
balansas]]),IFERROR(-IPMT(PalūkanųNorma/12,1,Paskolos_grąžinimas[[#This Row],['#
liko]],D272),0)),0)</f>
        <v>341.28037758141528</v>
      </c>
      <c r="F271" s="32">
        <f ca="1">IFERROR(IF(AND(ĮvestosVertės,Paskolos_grąžinimas[[#This Row],[įmokos 
data]]&lt;&gt;""),-PPMT(PalūkanųNorma/12,1,PaskolosTrukmė-ROWS($C$4:C271)+1,Paskolos_grąžinimas[[#This Row],[pradinis
balansas]]),""),0)</f>
        <v>729.32401836633744</v>
      </c>
      <c r="G271" s="32">
        <f ca="1">IF(Paskolos_grąžinimas[[#This Row],[įmokos 
data]]="",0,NuosavybėsMokesčioSuma)</f>
        <v>375</v>
      </c>
      <c r="H271" s="32">
        <f ca="1">IF(Paskolos_grąžinimas[[#This Row],[įmokos 
data]]="",0,Paskolos_grąžinimas[[#This Row],[palūkanos]]+Paskolos_grąžinimas[[#This Row],[pagrindinis]]+Paskolos_grąžinimas[[#This Row],[nuosavybės
mokestis]])</f>
        <v>1445.6043959477527</v>
      </c>
      <c r="I271" s="32">
        <f ca="1">IF(Paskolos_grąžinimas[[#This Row],[įmokos 
data]]="",0,Paskolos_grąžinimas[[#This Row],[pradinis
balansas]]-Paskolos_grąžinimas[[#This Row],[pagrindinis]])</f>
        <v>81907.290619539664</v>
      </c>
      <c r="J271" s="14">
        <f ca="1">IF(Paskolos_grąžinimas[[#This Row],[galutinis
balansas]]&gt;0,PaskutinėEilutė-ROW(),0)</f>
        <v>92</v>
      </c>
    </row>
    <row r="272" spans="2:10" ht="15" customHeight="1" x14ac:dyDescent="0.25">
      <c r="B272" s="12">
        <f>ROWS($B$4:B272)</f>
        <v>269</v>
      </c>
      <c r="C272" s="13">
        <f ca="1">IF(ĮvestosVertės,IF(Paskolos_grąžinimas[[#This Row],['#]]&lt;=PaskolosTrukmė,IF(ROW()-ROW(Paskolos_grąžinimas[[#Headers],['#]])=1,PaskolosPradžia,IF(I271&gt;0,EDATE(C271,1),"")),""),"")</f>
        <v>51401</v>
      </c>
      <c r="D272" s="32">
        <f ca="1">IF(ROW()-ROW(Paskolos_grąžinimas[[#Headers],[pradinis
balansas]])=1,PaskolosSuma,IF(Paskolos_grąžinimas[[#This Row],[įmokos 
data]]="",0,INDEX(Paskolos_grąžinimas[], ROW()-4,8)))</f>
        <v>81907.290619539664</v>
      </c>
      <c r="E272" s="32">
        <f ca="1">IF(ĮvestosVertės,IF(ROW()-ROW(Paskolos_grąžinimas[[#Headers],[palūkanos]])=1,-IPMT(PalūkanųNorma/12,1,PaskolosTrukmė-ROWS($C$4:C272)+1,Paskolos_grąžinimas[[#This Row],[pradinis
balansas]]),IFERROR(-IPMT(PalūkanųNorma/12,1,Paskolos_grąžinimas[[#This Row],['#
liko]],D273),0)),0)</f>
        <v>338.22886562956995</v>
      </c>
      <c r="F272" s="32">
        <f ca="1">IFERROR(IF(AND(ĮvestosVertės,Paskolos_grąžinimas[[#This Row],[įmokos 
data]]&lt;&gt;""),-PPMT(PalūkanųNorma/12,1,PaskolosTrukmė-ROWS($C$4:C272)+1,Paskolos_grąžinimas[[#This Row],[pradinis
balansas]]),""),0)</f>
        <v>732.36286844286394</v>
      </c>
      <c r="G272" s="32">
        <f ca="1">IF(Paskolos_grąžinimas[[#This Row],[įmokos 
data]]="",0,NuosavybėsMokesčioSuma)</f>
        <v>375</v>
      </c>
      <c r="H272" s="32">
        <f ca="1">IF(Paskolos_grąžinimas[[#This Row],[įmokos 
data]]="",0,Paskolos_grąžinimas[[#This Row],[palūkanos]]+Paskolos_grąžinimas[[#This Row],[pagrindinis]]+Paskolos_grąžinimas[[#This Row],[nuosavybės
mokestis]])</f>
        <v>1445.5917340724338</v>
      </c>
      <c r="I272" s="32">
        <f ca="1">IF(Paskolos_grąžinimas[[#This Row],[įmokos 
data]]="",0,Paskolos_grąžinimas[[#This Row],[pradinis
balansas]]-Paskolos_grąžinimas[[#This Row],[pagrindinis]])</f>
        <v>81174.927751096795</v>
      </c>
      <c r="J272" s="14">
        <f ca="1">IF(Paskolos_grąžinimas[[#This Row],[galutinis
balansas]]&gt;0,PaskutinėEilutė-ROW(),0)</f>
        <v>91</v>
      </c>
    </row>
    <row r="273" spans="2:10" ht="15" customHeight="1" x14ac:dyDescent="0.25">
      <c r="B273" s="12">
        <f>ROWS($B$4:B273)</f>
        <v>270</v>
      </c>
      <c r="C273" s="13">
        <f ca="1">IF(ĮvestosVertės,IF(Paskolos_grąžinimas[[#This Row],['#]]&lt;=PaskolosTrukmė,IF(ROW()-ROW(Paskolos_grąžinimas[[#Headers],['#]])=1,PaskolosPradžia,IF(I272&gt;0,EDATE(C272,1),"")),""),"")</f>
        <v>51431</v>
      </c>
      <c r="D273" s="32">
        <f ca="1">IF(ROW()-ROW(Paskolos_grąžinimas[[#Headers],[pradinis
balansas]])=1,PaskolosSuma,IF(Paskolos_grąžinimas[[#This Row],[įmokos 
data]]="",0,INDEX(Paskolos_grąžinimas[], ROW()-4,8)))</f>
        <v>81174.927751096795</v>
      </c>
      <c r="E273" s="32">
        <f ca="1">IF(ĮvestosVertės,IF(ROW()-ROW(Paskolos_grąžinimas[[#Headers],[palūkanos]])=1,-IPMT(PalūkanųNorma/12,1,PaskolosTrukmė-ROWS($C$4:C273)+1,Paskolos_grąžinimas[[#This Row],[pradinis
balansas]]),IFERROR(-IPMT(PalūkanųNorma/12,1,Paskolos_grąžinimas[[#This Row],['#
liko]],D274),0)),0)</f>
        <v>335.16463904459204</v>
      </c>
      <c r="F273" s="32">
        <f ca="1">IFERROR(IF(AND(ĮvestosVertės,Paskolos_grąžinimas[[#This Row],[įmokos 
data]]&lt;&gt;""),-PPMT(PalūkanųNorma/12,1,PaskolosTrukmė-ROWS($C$4:C273)+1,Paskolos_grąžinimas[[#This Row],[pradinis
balansas]]),""),0)</f>
        <v>735.41438039470904</v>
      </c>
      <c r="G273" s="32">
        <f ca="1">IF(Paskolos_grąžinimas[[#This Row],[įmokos 
data]]="",0,NuosavybėsMokesčioSuma)</f>
        <v>375</v>
      </c>
      <c r="H273" s="32">
        <f ca="1">IF(Paskolos_grąžinimas[[#This Row],[įmokos 
data]]="",0,Paskolos_grąžinimas[[#This Row],[palūkanos]]+Paskolos_grąžinimas[[#This Row],[pagrindinis]]+Paskolos_grąžinimas[[#This Row],[nuosavybės
mokestis]])</f>
        <v>1445.5790194393012</v>
      </c>
      <c r="I273" s="32">
        <f ca="1">IF(Paskolos_grąžinimas[[#This Row],[įmokos 
data]]="",0,Paskolos_grąžinimas[[#This Row],[pradinis
balansas]]-Paskolos_grąžinimas[[#This Row],[pagrindinis]])</f>
        <v>80439.513370702087</v>
      </c>
      <c r="J273" s="14">
        <f ca="1">IF(Paskolos_grąžinimas[[#This Row],[galutinis
balansas]]&gt;0,PaskutinėEilutė-ROW(),0)</f>
        <v>90</v>
      </c>
    </row>
    <row r="274" spans="2:10" ht="15" customHeight="1" x14ac:dyDescent="0.25">
      <c r="B274" s="12">
        <f>ROWS($B$4:B274)</f>
        <v>271</v>
      </c>
      <c r="C274" s="13">
        <f ca="1">IF(ĮvestosVertės,IF(Paskolos_grąžinimas[[#This Row],['#]]&lt;=PaskolosTrukmė,IF(ROW()-ROW(Paskolos_grąžinimas[[#Headers],['#]])=1,PaskolosPradžia,IF(I273&gt;0,EDATE(C273,1),"")),""),"")</f>
        <v>51462</v>
      </c>
      <c r="D274" s="32">
        <f ca="1">IF(ROW()-ROW(Paskolos_grąžinimas[[#Headers],[pradinis
balansas]])=1,PaskolosSuma,IF(Paskolos_grąžinimas[[#This Row],[įmokos 
data]]="",0,INDEX(Paskolos_grąžinimas[], ROW()-4,8)))</f>
        <v>80439.513370702087</v>
      </c>
      <c r="E274" s="32">
        <f ca="1">IF(ĮvestosVertės,IF(ROW()-ROW(Paskolos_grąžinimas[[#Headers],[palūkanos]])=1,-IPMT(PalūkanųNorma/12,1,PaskolosTrukmė-ROWS($C$4:C274)+1,Paskolos_grąžinimas[[#This Row],[pradinis
balansas]]),IFERROR(-IPMT(PalūkanųNorma/12,1,Paskolos_grąžinimas[[#This Row],['#
liko]],D275),0)),0)</f>
        <v>332.08764484884335</v>
      </c>
      <c r="F274" s="32">
        <f ca="1">IFERROR(IF(AND(ĮvestosVertės,Paskolos_grąžinimas[[#This Row],[įmokos 
data]]&lt;&gt;""),-PPMT(PalūkanųNorma/12,1,PaskolosTrukmė-ROWS($C$4:C274)+1,Paskolos_grąžinimas[[#This Row],[pradinis
balansas]]),""),0)</f>
        <v>738.47860697968702</v>
      </c>
      <c r="G274" s="32">
        <f ca="1">IF(Paskolos_grąžinimas[[#This Row],[įmokos 
data]]="",0,NuosavybėsMokesčioSuma)</f>
        <v>375</v>
      </c>
      <c r="H274" s="32">
        <f ca="1">IF(Paskolos_grąžinimas[[#This Row],[įmokos 
data]]="",0,Paskolos_grąžinimas[[#This Row],[palūkanos]]+Paskolos_grąžinimas[[#This Row],[pagrindinis]]+Paskolos_grąžinimas[[#This Row],[nuosavybės
mokestis]])</f>
        <v>1445.5662518285303</v>
      </c>
      <c r="I274" s="32">
        <f ca="1">IF(Paskolos_grąžinimas[[#This Row],[įmokos 
data]]="",0,Paskolos_grąžinimas[[#This Row],[pradinis
balansas]]-Paskolos_grąžinimas[[#This Row],[pagrindinis]])</f>
        <v>79701.034763722404</v>
      </c>
      <c r="J274" s="14">
        <f ca="1">IF(Paskolos_grąžinimas[[#This Row],[galutinis
balansas]]&gt;0,PaskutinėEilutė-ROW(),0)</f>
        <v>89</v>
      </c>
    </row>
    <row r="275" spans="2:10" ht="15" customHeight="1" x14ac:dyDescent="0.25">
      <c r="B275" s="12">
        <f>ROWS($B$4:B275)</f>
        <v>272</v>
      </c>
      <c r="C275" s="13">
        <f ca="1">IF(ĮvestosVertės,IF(Paskolos_grąžinimas[[#This Row],['#]]&lt;=PaskolosTrukmė,IF(ROW()-ROW(Paskolos_grąžinimas[[#Headers],['#]])=1,PaskolosPradžia,IF(I274&gt;0,EDATE(C274,1),"")),""),"")</f>
        <v>51492</v>
      </c>
      <c r="D275" s="32">
        <f ca="1">IF(ROW()-ROW(Paskolos_grąžinimas[[#Headers],[pradinis
balansas]])=1,PaskolosSuma,IF(Paskolos_grąžinimas[[#This Row],[įmokos 
data]]="",0,INDEX(Paskolos_grąžinimas[], ROW()-4,8)))</f>
        <v>79701.034763722404</v>
      </c>
      <c r="E275" s="32">
        <f ca="1">IF(ĮvestosVertės,IF(ROW()-ROW(Paskolos_grąžinimas[[#Headers],[palūkanos]])=1,-IPMT(PalūkanųNorma/12,1,PaskolosTrukmė-ROWS($C$4:C275)+1,Paskolos_grąžinimas[[#This Row],[pradinis
balansas]]),IFERROR(-IPMT(PalūkanųNorma/12,1,Paskolos_grąžinimas[[#This Row],['#
liko]],D276),0)),0)</f>
        <v>328.99782984394568</v>
      </c>
      <c r="F275" s="32">
        <f ca="1">IFERROR(IF(AND(ĮvestosVertės,Paskolos_grąžinimas[[#This Row],[įmokos 
data]]&lt;&gt;""),-PPMT(PalūkanųNorma/12,1,PaskolosTrukmė-ROWS($C$4:C275)+1,Paskolos_grąžinimas[[#This Row],[pradinis
balansas]]),""),0)</f>
        <v>741.55560117543587</v>
      </c>
      <c r="G275" s="32">
        <f ca="1">IF(Paskolos_grąžinimas[[#This Row],[įmokos 
data]]="",0,NuosavybėsMokesčioSuma)</f>
        <v>375</v>
      </c>
      <c r="H275" s="32">
        <f ca="1">IF(Paskolos_grąžinimas[[#This Row],[įmokos 
data]]="",0,Paskolos_grąžinimas[[#This Row],[palūkanos]]+Paskolos_grąžinimas[[#This Row],[pagrindinis]]+Paskolos_grąžinimas[[#This Row],[nuosavybės
mokestis]])</f>
        <v>1445.5534310193816</v>
      </c>
      <c r="I275" s="32">
        <f ca="1">IF(Paskolos_grąžinimas[[#This Row],[įmokos 
data]]="",0,Paskolos_grąžinimas[[#This Row],[pradinis
balansas]]-Paskolos_grąžinimas[[#This Row],[pagrindinis]])</f>
        <v>78959.479162546966</v>
      </c>
      <c r="J275" s="14">
        <f ca="1">IF(Paskolos_grąžinimas[[#This Row],[galutinis
balansas]]&gt;0,PaskutinėEilutė-ROW(),0)</f>
        <v>88</v>
      </c>
    </row>
    <row r="276" spans="2:10" ht="15" customHeight="1" x14ac:dyDescent="0.25">
      <c r="B276" s="12">
        <f>ROWS($B$4:B276)</f>
        <v>273</v>
      </c>
      <c r="C276" s="13">
        <f ca="1">IF(ĮvestosVertės,IF(Paskolos_grąžinimas[[#This Row],['#]]&lt;=PaskolosTrukmė,IF(ROW()-ROW(Paskolos_grąžinimas[[#Headers],['#]])=1,PaskolosPradžia,IF(I275&gt;0,EDATE(C275,1),"")),""),"")</f>
        <v>51523</v>
      </c>
      <c r="D276" s="32">
        <f ca="1">IF(ROW()-ROW(Paskolos_grąžinimas[[#Headers],[pradinis
balansas]])=1,PaskolosSuma,IF(Paskolos_grąžinimas[[#This Row],[įmokos 
data]]="",0,INDEX(Paskolos_grąžinimas[], ROW()-4,8)))</f>
        <v>78959.479162546966</v>
      </c>
      <c r="E276" s="32">
        <f ca="1">IF(ĮvestosVertės,IF(ROW()-ROW(Paskolos_grąžinimas[[#Headers],[palūkanos]])=1,-IPMT(PalūkanųNorma/12,1,PaskolosTrukmė-ROWS($C$4:C276)+1,Paskolos_grąžinimas[[#This Row],[pradinis
balansas]]),IFERROR(-IPMT(PalūkanųNorma/12,1,Paskolos_grąžinimas[[#This Row],['#
liko]],D277),0)),0)</f>
        <v>325.89514060986102</v>
      </c>
      <c r="F276" s="32">
        <f ca="1">IFERROR(IF(AND(ĮvestosVertės,Paskolos_grąžinimas[[#This Row],[įmokos 
data]]&lt;&gt;""),-PPMT(PalūkanųNorma/12,1,PaskolosTrukmė-ROWS($C$4:C276)+1,Paskolos_grąžinimas[[#This Row],[pradinis
balansas]]),""),0)</f>
        <v>744.64541618033354</v>
      </c>
      <c r="G276" s="32">
        <f ca="1">IF(Paskolos_grąžinimas[[#This Row],[įmokos 
data]]="",0,NuosavybėsMokesčioSuma)</f>
        <v>375</v>
      </c>
      <c r="H276" s="32">
        <f ca="1">IF(Paskolos_grąžinimas[[#This Row],[įmokos 
data]]="",0,Paskolos_grąžinimas[[#This Row],[palūkanos]]+Paskolos_grąžinimas[[#This Row],[pagrindinis]]+Paskolos_grąžinimas[[#This Row],[nuosavybės
mokestis]])</f>
        <v>1445.5405567901946</v>
      </c>
      <c r="I276" s="32">
        <f ca="1">IF(Paskolos_grąžinimas[[#This Row],[įmokos 
data]]="",0,Paskolos_grąžinimas[[#This Row],[pradinis
balansas]]-Paskolos_grąžinimas[[#This Row],[pagrindinis]])</f>
        <v>78214.833746366639</v>
      </c>
      <c r="J276" s="14">
        <f ca="1">IF(Paskolos_grąžinimas[[#This Row],[galutinis
balansas]]&gt;0,PaskutinėEilutė-ROW(),0)</f>
        <v>87</v>
      </c>
    </row>
    <row r="277" spans="2:10" ht="15" customHeight="1" x14ac:dyDescent="0.25">
      <c r="B277" s="12">
        <f>ROWS($B$4:B277)</f>
        <v>274</v>
      </c>
      <c r="C277" s="13">
        <f ca="1">IF(ĮvestosVertės,IF(Paskolos_grąžinimas[[#This Row],['#]]&lt;=PaskolosTrukmė,IF(ROW()-ROW(Paskolos_grąžinimas[[#Headers],['#]])=1,PaskolosPradžia,IF(I276&gt;0,EDATE(C276,1),"")),""),"")</f>
        <v>51554</v>
      </c>
      <c r="D277" s="32">
        <f ca="1">IF(ROW()-ROW(Paskolos_grąžinimas[[#Headers],[pradinis
balansas]])=1,PaskolosSuma,IF(Paskolos_grąžinimas[[#This Row],[įmokos 
data]]="",0,INDEX(Paskolos_grąžinimas[], ROW()-4,8)))</f>
        <v>78214.833746366639</v>
      </c>
      <c r="E277" s="32">
        <f ca="1">IF(ĮvestosVertės,IF(ROW()-ROW(Paskolos_grąžinimas[[#Headers],[palūkanos]])=1,-IPMT(PalūkanųNorma/12,1,PaskolosTrukmė-ROWS($C$4:C277)+1,Paskolos_grąžinimas[[#This Row],[pradinis
balansas]]),IFERROR(-IPMT(PalūkanųNorma/12,1,Paskolos_grąžinimas[[#This Row],['#
liko]],D278),0)),0)</f>
        <v>322.7795235039676</v>
      </c>
      <c r="F277" s="32">
        <f ca="1">IFERROR(IF(AND(ĮvestosVertės,Paskolos_grąžinimas[[#This Row],[įmokos 
data]]&lt;&gt;""),-PPMT(PalūkanųNorma/12,1,PaskolosTrukmė-ROWS($C$4:C277)+1,Paskolos_grąžinimas[[#This Row],[pradinis
balansas]]),""),0)</f>
        <v>747.74810541441821</v>
      </c>
      <c r="G277" s="32">
        <f ca="1">IF(Paskolos_grąžinimas[[#This Row],[įmokos 
data]]="",0,NuosavybėsMokesčioSuma)</f>
        <v>375</v>
      </c>
      <c r="H277" s="32">
        <f ca="1">IF(Paskolos_grąžinimas[[#This Row],[įmokos 
data]]="",0,Paskolos_grąžinimas[[#This Row],[palūkanos]]+Paskolos_grąžinimas[[#This Row],[pagrindinis]]+Paskolos_grąžinimas[[#This Row],[nuosavybės
mokestis]])</f>
        <v>1445.5276289183857</v>
      </c>
      <c r="I277" s="32">
        <f ca="1">IF(Paskolos_grąžinimas[[#This Row],[įmokos 
data]]="",0,Paskolos_grąžinimas[[#This Row],[pradinis
balansas]]-Paskolos_grąžinimas[[#This Row],[pagrindinis]])</f>
        <v>77467.085640952224</v>
      </c>
      <c r="J277" s="14">
        <f ca="1">IF(Paskolos_grąžinimas[[#This Row],[galutinis
balansas]]&gt;0,PaskutinėEilutė-ROW(),0)</f>
        <v>86</v>
      </c>
    </row>
    <row r="278" spans="2:10" ht="15" customHeight="1" x14ac:dyDescent="0.25">
      <c r="B278" s="12">
        <f>ROWS($B$4:B278)</f>
        <v>275</v>
      </c>
      <c r="C278" s="13">
        <f ca="1">IF(ĮvestosVertės,IF(Paskolos_grąžinimas[[#This Row],['#]]&lt;=PaskolosTrukmė,IF(ROW()-ROW(Paskolos_grąžinimas[[#Headers],['#]])=1,PaskolosPradžia,IF(I277&gt;0,EDATE(C277,1),"")),""),"")</f>
        <v>51582</v>
      </c>
      <c r="D278" s="32">
        <f ca="1">IF(ROW()-ROW(Paskolos_grąžinimas[[#Headers],[pradinis
balansas]])=1,PaskolosSuma,IF(Paskolos_grąžinimas[[#This Row],[įmokos 
data]]="",0,INDEX(Paskolos_grąžinimas[], ROW()-4,8)))</f>
        <v>77467.085640952224</v>
      </c>
      <c r="E278" s="32">
        <f ca="1">IF(ĮvestosVertės,IF(ROW()-ROW(Paskolos_grąžinimas[[#Headers],[palūkanos]])=1,-IPMT(PalūkanųNorma/12,1,PaskolosTrukmė-ROWS($C$4:C278)+1,Paskolos_grąžinimas[[#This Row],[pradinis
balansas]]),IFERROR(-IPMT(PalūkanųNorma/12,1,Paskolos_grąžinimas[[#This Row],['#
liko]],D279),0)),0)</f>
        <v>319.65092466013294</v>
      </c>
      <c r="F278" s="32">
        <f ca="1">IFERROR(IF(AND(ĮvestosVertės,Paskolos_grąžinimas[[#This Row],[įmokos 
data]]&lt;&gt;""),-PPMT(PalūkanųNorma/12,1,PaskolosTrukmė-ROWS($C$4:C278)+1,Paskolos_grąžinimas[[#This Row],[pradinis
balansas]]),""),0)</f>
        <v>750.86372252031174</v>
      </c>
      <c r="G278" s="32">
        <f ca="1">IF(Paskolos_grąžinimas[[#This Row],[įmokos 
data]]="",0,NuosavybėsMokesčioSuma)</f>
        <v>375</v>
      </c>
      <c r="H278" s="32">
        <f ca="1">IF(Paskolos_grąžinimas[[#This Row],[įmokos 
data]]="",0,Paskolos_grąžinimas[[#This Row],[palūkanos]]+Paskolos_grąžinimas[[#This Row],[pagrindinis]]+Paskolos_grąžinimas[[#This Row],[nuosavybės
mokestis]])</f>
        <v>1445.5146471804446</v>
      </c>
      <c r="I278" s="32">
        <f ca="1">IF(Paskolos_grąžinimas[[#This Row],[įmokos 
data]]="",0,Paskolos_grąžinimas[[#This Row],[pradinis
balansas]]-Paskolos_grąžinimas[[#This Row],[pagrindinis]])</f>
        <v>76716.221918431911</v>
      </c>
      <c r="J278" s="14">
        <f ca="1">IF(Paskolos_grąžinimas[[#This Row],[galutinis
balansas]]&gt;0,PaskutinėEilutė-ROW(),0)</f>
        <v>85</v>
      </c>
    </row>
    <row r="279" spans="2:10" ht="15" customHeight="1" x14ac:dyDescent="0.25">
      <c r="B279" s="12">
        <f>ROWS($B$4:B279)</f>
        <v>276</v>
      </c>
      <c r="C279" s="13">
        <f ca="1">IF(ĮvestosVertės,IF(Paskolos_grąžinimas[[#This Row],['#]]&lt;=PaskolosTrukmė,IF(ROW()-ROW(Paskolos_grąžinimas[[#Headers],['#]])=1,PaskolosPradžia,IF(I278&gt;0,EDATE(C278,1),"")),""),"")</f>
        <v>51613</v>
      </c>
      <c r="D279" s="32">
        <f ca="1">IF(ROW()-ROW(Paskolos_grąžinimas[[#Headers],[pradinis
balansas]])=1,PaskolosSuma,IF(Paskolos_grąžinimas[[#This Row],[įmokos 
data]]="",0,INDEX(Paskolos_grąžinimas[], ROW()-4,8)))</f>
        <v>76716.221918431911</v>
      </c>
      <c r="E279" s="32">
        <f ca="1">IF(ĮvestosVertės,IF(ROW()-ROW(Paskolos_grąžinimas[[#Headers],[palūkanos]])=1,-IPMT(PalūkanųNorma/12,1,PaskolosTrukmė-ROWS($C$4:C279)+1,Paskolos_grąžinimas[[#This Row],[pradinis
balansas]]),IFERROR(-IPMT(PalūkanųNorma/12,1,Paskolos_grąžinimas[[#This Row],['#
liko]],D280),0)),0)</f>
        <v>316.50928998778238</v>
      </c>
      <c r="F279" s="32">
        <f ca="1">IFERROR(IF(AND(ĮvestosVertės,Paskolos_grąžinimas[[#This Row],[įmokos 
data]]&lt;&gt;""),-PPMT(PalūkanųNorma/12,1,PaskolosTrukmė-ROWS($C$4:C279)+1,Paskolos_grąžinimas[[#This Row],[pradinis
balansas]]),""),0)</f>
        <v>753.99232136414628</v>
      </c>
      <c r="G279" s="32">
        <f ca="1">IF(Paskolos_grąžinimas[[#This Row],[įmokos 
data]]="",0,NuosavybėsMokesčioSuma)</f>
        <v>375</v>
      </c>
      <c r="H279" s="32">
        <f ca="1">IF(Paskolos_grąžinimas[[#This Row],[įmokos 
data]]="",0,Paskolos_grąžinimas[[#This Row],[palūkanos]]+Paskolos_grąžinimas[[#This Row],[pagrindinis]]+Paskolos_grąžinimas[[#This Row],[nuosavybės
mokestis]])</f>
        <v>1445.5016113519287</v>
      </c>
      <c r="I279" s="32">
        <f ca="1">IF(Paskolos_grąžinimas[[#This Row],[įmokos 
data]]="",0,Paskolos_grąžinimas[[#This Row],[pradinis
balansas]]-Paskolos_grąžinimas[[#This Row],[pagrindinis]])</f>
        <v>75962.229597067766</v>
      </c>
      <c r="J279" s="14">
        <f ca="1">IF(Paskolos_grąžinimas[[#This Row],[galutinis
balansas]]&gt;0,PaskutinėEilutė-ROW(),0)</f>
        <v>84</v>
      </c>
    </row>
    <row r="280" spans="2:10" ht="15" customHeight="1" x14ac:dyDescent="0.25">
      <c r="B280" s="12">
        <f>ROWS($B$4:B280)</f>
        <v>277</v>
      </c>
      <c r="C280" s="13">
        <f ca="1">IF(ĮvestosVertės,IF(Paskolos_grąžinimas[[#This Row],['#]]&lt;=PaskolosTrukmė,IF(ROW()-ROW(Paskolos_grąžinimas[[#Headers],['#]])=1,PaskolosPradžia,IF(I279&gt;0,EDATE(C279,1),"")),""),"")</f>
        <v>51643</v>
      </c>
      <c r="D280" s="32">
        <f ca="1">IF(ROW()-ROW(Paskolos_grąžinimas[[#Headers],[pradinis
balansas]])=1,PaskolosSuma,IF(Paskolos_grąžinimas[[#This Row],[įmokos 
data]]="",0,INDEX(Paskolos_grąžinimas[], ROW()-4,8)))</f>
        <v>75962.229597067766</v>
      </c>
      <c r="E280" s="32">
        <f ca="1">IF(ĮvestosVertės,IF(ROW()-ROW(Paskolos_grąžinimas[[#Headers],[palūkanos]])=1,-IPMT(PalūkanųNorma/12,1,PaskolosTrukmė-ROWS($C$4:C280)+1,Paskolos_grąžinimas[[#This Row],[pradinis
balansas]]),IFERROR(-IPMT(PalūkanųNorma/12,1,Paskolos_grąžinimas[[#This Row],['#
liko]],D281),0)),0)</f>
        <v>313.35456517096361</v>
      </c>
      <c r="F280" s="32">
        <f ca="1">IFERROR(IF(AND(ĮvestosVertės,Paskolos_grąžinimas[[#This Row],[įmokos 
data]]&lt;&gt;""),-PPMT(PalūkanųNorma/12,1,PaskolosTrukmė-ROWS($C$4:C280)+1,Paskolos_grąžinimas[[#This Row],[pradinis
balansas]]),""),0)</f>
        <v>757.13395603649678</v>
      </c>
      <c r="G280" s="32">
        <f ca="1">IF(Paskolos_grąžinimas[[#This Row],[įmokos 
data]]="",0,NuosavybėsMokesčioSuma)</f>
        <v>375</v>
      </c>
      <c r="H280" s="32">
        <f ca="1">IF(Paskolos_grąžinimas[[#This Row],[įmokos 
data]]="",0,Paskolos_grąžinimas[[#This Row],[palūkanos]]+Paskolos_grąžinimas[[#This Row],[pagrindinis]]+Paskolos_grąžinimas[[#This Row],[nuosavybės
mokestis]])</f>
        <v>1445.4885212074605</v>
      </c>
      <c r="I280" s="32">
        <f ca="1">IF(Paskolos_grąžinimas[[#This Row],[įmokos 
data]]="",0,Paskolos_grąžinimas[[#This Row],[pradinis
balansas]]-Paskolos_grąžinimas[[#This Row],[pagrindinis]])</f>
        <v>75205.095641031265</v>
      </c>
      <c r="J280" s="14">
        <f ca="1">IF(Paskolos_grąžinimas[[#This Row],[galutinis
balansas]]&gt;0,PaskutinėEilutė-ROW(),0)</f>
        <v>83</v>
      </c>
    </row>
    <row r="281" spans="2:10" ht="15" customHeight="1" x14ac:dyDescent="0.25">
      <c r="B281" s="12">
        <f>ROWS($B$4:B281)</f>
        <v>278</v>
      </c>
      <c r="C281" s="13">
        <f ca="1">IF(ĮvestosVertės,IF(Paskolos_grąžinimas[[#This Row],['#]]&lt;=PaskolosTrukmė,IF(ROW()-ROW(Paskolos_grąžinimas[[#Headers],['#]])=1,PaskolosPradžia,IF(I280&gt;0,EDATE(C280,1),"")),""),"")</f>
        <v>51674</v>
      </c>
      <c r="D281" s="32">
        <f ca="1">IF(ROW()-ROW(Paskolos_grąžinimas[[#Headers],[pradinis
balansas]])=1,PaskolosSuma,IF(Paskolos_grąžinimas[[#This Row],[įmokos 
data]]="",0,INDEX(Paskolos_grąžinimas[], ROW()-4,8)))</f>
        <v>75205.095641031265</v>
      </c>
      <c r="E281" s="32">
        <f ca="1">IF(ĮvestosVertės,IF(ROW()-ROW(Paskolos_grąžinimas[[#Headers],[palūkanos]])=1,-IPMT(PalūkanųNorma/12,1,PaskolosTrukmė-ROWS($C$4:C281)+1,Paskolos_grąžinimas[[#This Row],[pradinis
balansas]]),IFERROR(-IPMT(PalūkanųNorma/12,1,Paskolos_grąžinimas[[#This Row],['#
liko]],D282),0)),0)</f>
        <v>310.18669566740812</v>
      </c>
      <c r="F281" s="32">
        <f ca="1">IFERROR(IF(AND(ĮvestosVertės,Paskolos_grąžinimas[[#This Row],[įmokos 
data]]&lt;&gt;""),-PPMT(PalūkanųNorma/12,1,PaskolosTrukmė-ROWS($C$4:C281)+1,Paskolos_grąžinimas[[#This Row],[pradinis
balansas]]),""),0)</f>
        <v>760.28868085331555</v>
      </c>
      <c r="G281" s="32">
        <f ca="1">IF(Paskolos_grąžinimas[[#This Row],[įmokos 
data]]="",0,NuosavybėsMokesčioSuma)</f>
        <v>375</v>
      </c>
      <c r="H281" s="32">
        <f ca="1">IF(Paskolos_grąžinimas[[#This Row],[įmokos 
data]]="",0,Paskolos_grąžinimas[[#This Row],[palūkanos]]+Paskolos_grąžinimas[[#This Row],[pagrindinis]]+Paskolos_grąžinimas[[#This Row],[nuosavybės
mokestis]])</f>
        <v>1445.4753765207238</v>
      </c>
      <c r="I281" s="32">
        <f ca="1">IF(Paskolos_grąžinimas[[#This Row],[įmokos 
data]]="",0,Paskolos_grąžinimas[[#This Row],[pradinis
balansas]]-Paskolos_grąžinimas[[#This Row],[pagrindinis]])</f>
        <v>74444.806960177943</v>
      </c>
      <c r="J281" s="14">
        <f ca="1">IF(Paskolos_grąžinimas[[#This Row],[galutinis
balansas]]&gt;0,PaskutinėEilutė-ROW(),0)</f>
        <v>82</v>
      </c>
    </row>
    <row r="282" spans="2:10" ht="15" customHeight="1" x14ac:dyDescent="0.25">
      <c r="B282" s="12">
        <f>ROWS($B$4:B282)</f>
        <v>279</v>
      </c>
      <c r="C282" s="13">
        <f ca="1">IF(ĮvestosVertės,IF(Paskolos_grąžinimas[[#This Row],['#]]&lt;=PaskolosTrukmė,IF(ROW()-ROW(Paskolos_grąžinimas[[#Headers],['#]])=1,PaskolosPradžia,IF(I281&gt;0,EDATE(C281,1),"")),""),"")</f>
        <v>51704</v>
      </c>
      <c r="D282" s="32">
        <f ca="1">IF(ROW()-ROW(Paskolos_grąžinimas[[#Headers],[pradinis
balansas]])=1,PaskolosSuma,IF(Paskolos_grąžinimas[[#This Row],[įmokos 
data]]="",0,INDEX(Paskolos_grąžinimas[], ROW()-4,8)))</f>
        <v>74444.806960177943</v>
      </c>
      <c r="E282" s="32">
        <f ca="1">IF(ĮvestosVertės,IF(ROW()-ROW(Paskolos_grąžinimas[[#Headers],[palūkanos]])=1,-IPMT(PalūkanųNorma/12,1,PaskolosTrukmė-ROWS($C$4:C282)+1,Paskolos_grąžinimas[[#This Row],[pradinis
balansas]]),IFERROR(-IPMT(PalūkanųNorma/12,1,Paskolos_grąžinimas[[#This Row],['#
liko]],D283),0)),0)</f>
        <v>307.00562670758779</v>
      </c>
      <c r="F282" s="32">
        <f ca="1">IFERROR(IF(AND(ĮvestosVertės,Paskolos_grąžinimas[[#This Row],[įmokos 
data]]&lt;&gt;""),-PPMT(PalūkanųNorma/12,1,PaskolosTrukmė-ROWS($C$4:C282)+1,Paskolos_grąžinimas[[#This Row],[pradinis
balansas]]),""),0)</f>
        <v>763.45655035687093</v>
      </c>
      <c r="G282" s="32">
        <f ca="1">IF(Paskolos_grąžinimas[[#This Row],[įmokos 
data]]="",0,NuosavybėsMokesčioSuma)</f>
        <v>375</v>
      </c>
      <c r="H282" s="32">
        <f ca="1">IF(Paskolos_grąžinimas[[#This Row],[įmokos 
data]]="",0,Paskolos_grąžinimas[[#This Row],[palūkanos]]+Paskolos_grąžinimas[[#This Row],[pagrindinis]]+Paskolos_grąžinimas[[#This Row],[nuosavybės
mokestis]])</f>
        <v>1445.4621770644587</v>
      </c>
      <c r="I282" s="32">
        <f ca="1">IF(Paskolos_grąžinimas[[#This Row],[įmokos 
data]]="",0,Paskolos_grąžinimas[[#This Row],[pradinis
balansas]]-Paskolos_grąžinimas[[#This Row],[pagrindinis]])</f>
        <v>73681.350409821069</v>
      </c>
      <c r="J282" s="14">
        <f ca="1">IF(Paskolos_grąžinimas[[#This Row],[galutinis
balansas]]&gt;0,PaskutinėEilutė-ROW(),0)</f>
        <v>81</v>
      </c>
    </row>
    <row r="283" spans="2:10" ht="15" customHeight="1" x14ac:dyDescent="0.25">
      <c r="B283" s="12">
        <f>ROWS($B$4:B283)</f>
        <v>280</v>
      </c>
      <c r="C283" s="13">
        <f ca="1">IF(ĮvestosVertės,IF(Paskolos_grąžinimas[[#This Row],['#]]&lt;=PaskolosTrukmė,IF(ROW()-ROW(Paskolos_grąžinimas[[#Headers],['#]])=1,PaskolosPradžia,IF(I282&gt;0,EDATE(C282,1),"")),""),"")</f>
        <v>51735</v>
      </c>
      <c r="D283" s="32">
        <f ca="1">IF(ROW()-ROW(Paskolos_grąžinimas[[#Headers],[pradinis
balansas]])=1,PaskolosSuma,IF(Paskolos_grąžinimas[[#This Row],[įmokos 
data]]="",0,INDEX(Paskolos_grąžinimas[], ROW()-4,8)))</f>
        <v>73681.350409821069</v>
      </c>
      <c r="E283" s="32">
        <f ca="1">IF(ĮvestosVertės,IF(ROW()-ROW(Paskolos_grąžinimas[[#Headers],[palūkanos]])=1,-IPMT(PalūkanųNorma/12,1,PaskolosTrukmė-ROWS($C$4:C283)+1,Paskolos_grąžinimas[[#This Row],[pradinis
balansas]]),IFERROR(-IPMT(PalūkanųNorma/12,1,Paskolos_grąžinimas[[#This Row],['#
liko]],D284),0)),0)</f>
        <v>303.81130329376822</v>
      </c>
      <c r="F283" s="32">
        <f ca="1">IFERROR(IF(AND(ĮvestosVertės,Paskolos_grąžinimas[[#This Row],[įmokos 
data]]&lt;&gt;""),-PPMT(PalūkanųNorma/12,1,PaskolosTrukmė-ROWS($C$4:C283)+1,Paskolos_grąžinimas[[#This Row],[pradinis
balansas]]),""),0)</f>
        <v>766.63761931669126</v>
      </c>
      <c r="G283" s="32">
        <f ca="1">IF(Paskolos_grąžinimas[[#This Row],[įmokos 
data]]="",0,NuosavybėsMokesčioSuma)</f>
        <v>375</v>
      </c>
      <c r="H283" s="32">
        <f ca="1">IF(Paskolos_grąžinimas[[#This Row],[įmokos 
data]]="",0,Paskolos_grąžinimas[[#This Row],[palūkanos]]+Paskolos_grąžinimas[[#This Row],[pagrindinis]]+Paskolos_grąžinimas[[#This Row],[nuosavybės
mokestis]])</f>
        <v>1445.4489226104595</v>
      </c>
      <c r="I283" s="32">
        <f ca="1">IF(Paskolos_grąžinimas[[#This Row],[įmokos 
data]]="",0,Paskolos_grąžinimas[[#This Row],[pradinis
balansas]]-Paskolos_grąžinimas[[#This Row],[pagrindinis]])</f>
        <v>72914.712790504374</v>
      </c>
      <c r="J283" s="14">
        <f ca="1">IF(Paskolos_grąžinimas[[#This Row],[galutinis
balansas]]&gt;0,PaskutinėEilutė-ROW(),0)</f>
        <v>80</v>
      </c>
    </row>
    <row r="284" spans="2:10" ht="15" customHeight="1" x14ac:dyDescent="0.25">
      <c r="B284" s="12">
        <f>ROWS($B$4:B284)</f>
        <v>281</v>
      </c>
      <c r="C284" s="13">
        <f ca="1">IF(ĮvestosVertės,IF(Paskolos_grąžinimas[[#This Row],['#]]&lt;=PaskolosTrukmė,IF(ROW()-ROW(Paskolos_grąžinimas[[#Headers],['#]])=1,PaskolosPradžia,IF(I283&gt;0,EDATE(C283,1),"")),""),"")</f>
        <v>51766</v>
      </c>
      <c r="D284" s="32">
        <f ca="1">IF(ROW()-ROW(Paskolos_grąžinimas[[#Headers],[pradinis
balansas]])=1,PaskolosSuma,IF(Paskolos_grąžinimas[[#This Row],[įmokos 
data]]="",0,INDEX(Paskolos_grąžinimas[], ROW()-4,8)))</f>
        <v>72914.712790504374</v>
      </c>
      <c r="E284" s="32">
        <f ca="1">IF(ĮvestosVertės,IF(ROW()-ROW(Paskolos_grąžinimas[[#Headers],[palūkanos]])=1,-IPMT(PalūkanųNorma/12,1,PaskolosTrukmė-ROWS($C$4:C284)+1,Paskolos_grąžinimas[[#This Row],[pradinis
balansas]]),IFERROR(-IPMT(PalūkanųNorma/12,1,Paskolos_grąžinimas[[#This Row],['#
liko]],D285),0)),0)</f>
        <v>300.60367019905777</v>
      </c>
      <c r="F284" s="32">
        <f ca="1">IFERROR(IF(AND(ĮvestosVertės,Paskolos_grąžinimas[[#This Row],[įmokos 
data]]&lt;&gt;""),-PPMT(PalūkanųNorma/12,1,PaskolosTrukmė-ROWS($C$4:C284)+1,Paskolos_grąžinimas[[#This Row],[pradinis
balansas]]),""),0)</f>
        <v>769.83194273051083</v>
      </c>
      <c r="G284" s="32">
        <f ca="1">IF(Paskolos_grąžinimas[[#This Row],[įmokos 
data]]="",0,NuosavybėsMokesčioSuma)</f>
        <v>375</v>
      </c>
      <c r="H284" s="32">
        <f ca="1">IF(Paskolos_grąžinimas[[#This Row],[įmokos 
data]]="",0,Paskolos_grąžinimas[[#This Row],[palūkanos]]+Paskolos_grąžinimas[[#This Row],[pagrindinis]]+Paskolos_grąžinimas[[#This Row],[nuosavybės
mokestis]])</f>
        <v>1445.4356129295686</v>
      </c>
      <c r="I284" s="32">
        <f ca="1">IF(Paskolos_grąžinimas[[#This Row],[įmokos 
data]]="",0,Paskolos_grąžinimas[[#This Row],[pradinis
balansas]]-Paskolos_grąžinimas[[#This Row],[pagrindinis]])</f>
        <v>72144.880847773864</v>
      </c>
      <c r="J284" s="14">
        <f ca="1">IF(Paskolos_grąžinimas[[#This Row],[galutinis
balansas]]&gt;0,PaskutinėEilutė-ROW(),0)</f>
        <v>79</v>
      </c>
    </row>
    <row r="285" spans="2:10" ht="15" customHeight="1" x14ac:dyDescent="0.25">
      <c r="B285" s="12">
        <f>ROWS($B$4:B285)</f>
        <v>282</v>
      </c>
      <c r="C285" s="13">
        <f ca="1">IF(ĮvestosVertės,IF(Paskolos_grąžinimas[[#This Row],['#]]&lt;=PaskolosTrukmė,IF(ROW()-ROW(Paskolos_grąžinimas[[#Headers],['#]])=1,PaskolosPradžia,IF(I284&gt;0,EDATE(C284,1),"")),""),"")</f>
        <v>51796</v>
      </c>
      <c r="D285" s="32">
        <f ca="1">IF(ROW()-ROW(Paskolos_grąžinimas[[#Headers],[pradinis
balansas]])=1,PaskolosSuma,IF(Paskolos_grąžinimas[[#This Row],[įmokos 
data]]="",0,INDEX(Paskolos_grąžinimas[], ROW()-4,8)))</f>
        <v>72144.880847773864</v>
      </c>
      <c r="E285" s="32">
        <f ca="1">IF(ĮvestosVertės,IF(ROW()-ROW(Paskolos_grąžinimas[[#Headers],[palūkanos]])=1,-IPMT(PalūkanųNorma/12,1,PaskolosTrukmė-ROWS($C$4:C285)+1,Paskolos_grąžinimas[[#This Row],[pradinis
balansas]]),IFERROR(-IPMT(PalūkanųNorma/12,1,Paskolos_grąžinimas[[#This Row],['#
liko]],D286),0)),0)</f>
        <v>297.38267196645268</v>
      </c>
      <c r="F285" s="32">
        <f ca="1">IFERROR(IF(AND(ĮvestosVertės,Paskolos_grąžinimas[[#This Row],[įmokos 
data]]&lt;&gt;""),-PPMT(PalūkanųNorma/12,1,PaskolosTrukmė-ROWS($C$4:C285)+1,Paskolos_grąžinimas[[#This Row],[pradinis
balansas]]),""),0)</f>
        <v>773.03957582522128</v>
      </c>
      <c r="G285" s="32">
        <f ca="1">IF(Paskolos_grąžinimas[[#This Row],[įmokos 
data]]="",0,NuosavybėsMokesčioSuma)</f>
        <v>375</v>
      </c>
      <c r="H285" s="32">
        <f ca="1">IF(Paskolos_grąžinimas[[#This Row],[įmokos 
data]]="",0,Paskolos_grąžinimas[[#This Row],[palūkanos]]+Paskolos_grąžinimas[[#This Row],[pagrindinis]]+Paskolos_grąžinimas[[#This Row],[nuosavybės
mokestis]])</f>
        <v>1445.422247791674</v>
      </c>
      <c r="I285" s="32">
        <f ca="1">IF(Paskolos_grąžinimas[[#This Row],[įmokos 
data]]="",0,Paskolos_grąžinimas[[#This Row],[pradinis
balansas]]-Paskolos_grąžinimas[[#This Row],[pagrindinis]])</f>
        <v>71371.841271948637</v>
      </c>
      <c r="J285" s="14">
        <f ca="1">IF(Paskolos_grąžinimas[[#This Row],[galutinis
balansas]]&gt;0,PaskutinėEilutė-ROW(),0)</f>
        <v>78</v>
      </c>
    </row>
    <row r="286" spans="2:10" ht="15" customHeight="1" x14ac:dyDescent="0.25">
      <c r="B286" s="12">
        <f>ROWS($B$4:B286)</f>
        <v>283</v>
      </c>
      <c r="C286" s="13">
        <f ca="1">IF(ĮvestosVertės,IF(Paskolos_grąžinimas[[#This Row],['#]]&lt;=PaskolosTrukmė,IF(ROW()-ROW(Paskolos_grąžinimas[[#Headers],['#]])=1,PaskolosPradžia,IF(I285&gt;0,EDATE(C285,1),"")),""),"")</f>
        <v>51827</v>
      </c>
      <c r="D286" s="32">
        <f ca="1">IF(ROW()-ROW(Paskolos_grąžinimas[[#Headers],[pradinis
balansas]])=1,PaskolosSuma,IF(Paskolos_grąžinimas[[#This Row],[įmokos 
data]]="",0,INDEX(Paskolos_grąžinimas[], ROW()-4,8)))</f>
        <v>71371.841271948637</v>
      </c>
      <c r="E286" s="32">
        <f ca="1">IF(ĮvestosVertės,IF(ROW()-ROW(Paskolos_grąžinimas[[#Headers],[palūkanos]])=1,-IPMT(PalūkanųNorma/12,1,PaskolosTrukmė-ROWS($C$4:C286)+1,Paskolos_grąžinimas[[#This Row],[pradinis
balansas]]),IFERROR(-IPMT(PalūkanųNorma/12,1,Paskolos_grąžinimas[[#This Row],['#
liko]],D287),0)),0)</f>
        <v>294.14825290787837</v>
      </c>
      <c r="F286" s="32">
        <f ca="1">IFERROR(IF(AND(ĮvestosVertės,Paskolos_grąžinimas[[#This Row],[įmokos 
data]]&lt;&gt;""),-PPMT(PalūkanųNorma/12,1,PaskolosTrukmė-ROWS($C$4:C286)+1,Paskolos_grąžinimas[[#This Row],[pradinis
balansas]]),""),0)</f>
        <v>776.26057405782615</v>
      </c>
      <c r="G286" s="32">
        <f ca="1">IF(Paskolos_grąžinimas[[#This Row],[įmokos 
data]]="",0,NuosavybėsMokesčioSuma)</f>
        <v>375</v>
      </c>
      <c r="H286" s="32">
        <f ca="1">IF(Paskolos_grąžinimas[[#This Row],[įmokos 
data]]="",0,Paskolos_grąžinimas[[#This Row],[palūkanos]]+Paskolos_grąžinimas[[#This Row],[pagrindinis]]+Paskolos_grąžinimas[[#This Row],[nuosavybės
mokestis]])</f>
        <v>1445.4088269657045</v>
      </c>
      <c r="I286" s="32">
        <f ca="1">IF(Paskolos_grąžinimas[[#This Row],[įmokos 
data]]="",0,Paskolos_grąžinimas[[#This Row],[pradinis
balansas]]-Paskolos_grąžinimas[[#This Row],[pagrindinis]])</f>
        <v>70595.580697890808</v>
      </c>
      <c r="J286" s="14">
        <f ca="1">IF(Paskolos_grąžinimas[[#This Row],[galutinis
balansas]]&gt;0,PaskutinėEilutė-ROW(),0)</f>
        <v>77</v>
      </c>
    </row>
    <row r="287" spans="2:10" ht="15" customHeight="1" x14ac:dyDescent="0.25">
      <c r="B287" s="12">
        <f>ROWS($B$4:B287)</f>
        <v>284</v>
      </c>
      <c r="C287" s="13">
        <f ca="1">IF(ĮvestosVertės,IF(Paskolos_grąžinimas[[#This Row],['#]]&lt;=PaskolosTrukmė,IF(ROW()-ROW(Paskolos_grąžinimas[[#Headers],['#]])=1,PaskolosPradžia,IF(I286&gt;0,EDATE(C286,1),"")),""),"")</f>
        <v>51857</v>
      </c>
      <c r="D287" s="32">
        <f ca="1">IF(ROW()-ROW(Paskolos_grąžinimas[[#Headers],[pradinis
balansas]])=1,PaskolosSuma,IF(Paskolos_grąžinimas[[#This Row],[įmokos 
data]]="",0,INDEX(Paskolos_grąžinimas[], ROW()-4,8)))</f>
        <v>70595.580697890808</v>
      </c>
      <c r="E287" s="32">
        <f ca="1">IF(ĮvestosVertės,IF(ROW()-ROW(Paskolos_grąžinimas[[#Headers],[palūkanos]])=1,-IPMT(PalūkanųNorma/12,1,PaskolosTrukmė-ROWS($C$4:C287)+1,Paskolos_grąžinimas[[#This Row],[pradinis
balansas]]),IFERROR(-IPMT(PalūkanųNorma/12,1,Paskolos_grąžinimas[[#This Row],['#
liko]],D288),0)),0)</f>
        <v>290.90035710322667</v>
      </c>
      <c r="F287" s="32">
        <f ca="1">IFERROR(IF(AND(ĮvestosVertės,Paskolos_grąžinimas[[#This Row],[įmokos 
data]]&lt;&gt;""),-PPMT(PalūkanųNorma/12,1,PaskolosTrukmė-ROWS($C$4:C287)+1,Paskolos_grąžinimas[[#This Row],[pradinis
balansas]]),""),0)</f>
        <v>779.49499311640034</v>
      </c>
      <c r="G287" s="32">
        <f ca="1">IF(Paskolos_grąžinimas[[#This Row],[įmokos 
data]]="",0,NuosavybėsMokesčioSuma)</f>
        <v>375</v>
      </c>
      <c r="H287" s="32">
        <f ca="1">IF(Paskolos_grąžinimas[[#This Row],[įmokos 
data]]="",0,Paskolos_grąžinimas[[#This Row],[palūkanos]]+Paskolos_grąžinimas[[#This Row],[pagrindinis]]+Paskolos_grąžinimas[[#This Row],[nuosavybės
mokestis]])</f>
        <v>1445.3953502196271</v>
      </c>
      <c r="I287" s="32">
        <f ca="1">IF(Paskolos_grąžinimas[[#This Row],[įmokos 
data]]="",0,Paskolos_grąžinimas[[#This Row],[pradinis
balansas]]-Paskolos_grąžinimas[[#This Row],[pagrindinis]])</f>
        <v>69816.085704774407</v>
      </c>
      <c r="J287" s="14">
        <f ca="1">IF(Paskolos_grąžinimas[[#This Row],[galutinis
balansas]]&gt;0,PaskutinėEilutė-ROW(),0)</f>
        <v>76</v>
      </c>
    </row>
    <row r="288" spans="2:10" ht="15" customHeight="1" x14ac:dyDescent="0.25">
      <c r="B288" s="12">
        <f>ROWS($B$4:B288)</f>
        <v>285</v>
      </c>
      <c r="C288" s="13">
        <f ca="1">IF(ĮvestosVertės,IF(Paskolos_grąžinimas[[#This Row],['#]]&lt;=PaskolosTrukmė,IF(ROW()-ROW(Paskolos_grąžinimas[[#Headers],['#]])=1,PaskolosPradžia,IF(I287&gt;0,EDATE(C287,1),"")),""),"")</f>
        <v>51888</v>
      </c>
      <c r="D288" s="32">
        <f ca="1">IF(ROW()-ROW(Paskolos_grąžinimas[[#Headers],[pradinis
balansas]])=1,PaskolosSuma,IF(Paskolos_grąžinimas[[#This Row],[įmokos 
data]]="",0,INDEX(Paskolos_grąžinimas[], ROW()-4,8)))</f>
        <v>69816.085704774407</v>
      </c>
      <c r="E288" s="32">
        <f ca="1">IF(ĮvestosVertės,IF(ROW()-ROW(Paskolos_grąžinimas[[#Headers],[palūkanos]])=1,-IPMT(PalūkanųNorma/12,1,PaskolosTrukmė-ROWS($C$4:C288)+1,Paskolos_grąžinimas[[#This Row],[pradinis
balansas]]),IFERROR(-IPMT(PalūkanųNorma/12,1,Paskolos_grąžinimas[[#This Row],['#
liko]],D289),0)),0)</f>
        <v>287.63892839938893</v>
      </c>
      <c r="F288" s="32">
        <f ca="1">IFERROR(IF(AND(ĮvestosVertės,Paskolos_grąžinimas[[#This Row],[įmokos 
data]]&lt;&gt;""),-PPMT(PalūkanųNorma/12,1,PaskolosTrukmė-ROWS($C$4:C288)+1,Paskolos_grąžinimas[[#This Row],[pradinis
balansas]]),""),0)</f>
        <v>782.7428889210521</v>
      </c>
      <c r="G288" s="32">
        <f ca="1">IF(Paskolos_grąžinimas[[#This Row],[įmokos 
data]]="",0,NuosavybėsMokesčioSuma)</f>
        <v>375</v>
      </c>
      <c r="H288" s="32">
        <f ca="1">IF(Paskolos_grąžinimas[[#This Row],[įmokos 
data]]="",0,Paskolos_grąžinimas[[#This Row],[palūkanos]]+Paskolos_grąžinimas[[#This Row],[pagrindinis]]+Paskolos_grąžinimas[[#This Row],[nuosavybės
mokestis]])</f>
        <v>1445.3818173204411</v>
      </c>
      <c r="I288" s="32">
        <f ca="1">IF(Paskolos_grąžinimas[[#This Row],[įmokos 
data]]="",0,Paskolos_grąžinimas[[#This Row],[pradinis
balansas]]-Paskolos_grąžinimas[[#This Row],[pagrindinis]])</f>
        <v>69033.34281585335</v>
      </c>
      <c r="J288" s="14">
        <f ca="1">IF(Paskolos_grąžinimas[[#This Row],[galutinis
balansas]]&gt;0,PaskutinėEilutė-ROW(),0)</f>
        <v>75</v>
      </c>
    </row>
    <row r="289" spans="2:10" ht="15" customHeight="1" x14ac:dyDescent="0.25">
      <c r="B289" s="12">
        <f>ROWS($B$4:B289)</f>
        <v>286</v>
      </c>
      <c r="C289" s="13">
        <f ca="1">IF(ĮvestosVertės,IF(Paskolos_grąžinimas[[#This Row],['#]]&lt;=PaskolosTrukmė,IF(ROW()-ROW(Paskolos_grąžinimas[[#Headers],['#]])=1,PaskolosPradžia,IF(I288&gt;0,EDATE(C288,1),"")),""),"")</f>
        <v>51919</v>
      </c>
      <c r="D289" s="32">
        <f ca="1">IF(ROW()-ROW(Paskolos_grąžinimas[[#Headers],[pradinis
balansas]])=1,PaskolosSuma,IF(Paskolos_grąžinimas[[#This Row],[įmokos 
data]]="",0,INDEX(Paskolos_grąžinimas[], ROW()-4,8)))</f>
        <v>69033.34281585335</v>
      </c>
      <c r="E289" s="32">
        <f ca="1">IF(ĮvestosVertės,IF(ROW()-ROW(Paskolos_grąžinimas[[#Headers],[palūkanos]])=1,-IPMT(PalūkanųNorma/12,1,PaskolosTrukmė-ROWS($C$4:C289)+1,Paskolos_grąžinimas[[#This Row],[pradinis
balansas]]),IFERROR(-IPMT(PalūkanųNorma/12,1,Paskolos_grąžinimas[[#This Row],['#
liko]],D290),0)),0)</f>
        <v>284.36391040928527</v>
      </c>
      <c r="F289" s="32">
        <f ca="1">IFERROR(IF(AND(ĮvestosVertės,Paskolos_grąžinimas[[#This Row],[įmokos 
data]]&lt;&gt;""),-PPMT(PalūkanųNorma/12,1,PaskolosTrukmė-ROWS($C$4:C289)+1,Paskolos_grąžinimas[[#This Row],[pradinis
balansas]]),""),0)</f>
        <v>786.00431762488984</v>
      </c>
      <c r="G289" s="32">
        <f ca="1">IF(Paskolos_grąžinimas[[#This Row],[įmokos 
data]]="",0,NuosavybėsMokesčioSuma)</f>
        <v>375</v>
      </c>
      <c r="H289" s="32">
        <f ca="1">IF(Paskolos_grąžinimas[[#This Row],[įmokos 
data]]="",0,Paskolos_grąžinimas[[#This Row],[palūkanos]]+Paskolos_grąžinimas[[#This Row],[pagrindinis]]+Paskolos_grąžinimas[[#This Row],[nuosavybės
mokestis]])</f>
        <v>1445.368228034175</v>
      </c>
      <c r="I289" s="32">
        <f ca="1">IF(Paskolos_grąžinimas[[#This Row],[įmokos 
data]]="",0,Paskolos_grąžinimas[[#This Row],[pradinis
balansas]]-Paskolos_grąžinimas[[#This Row],[pagrindinis]])</f>
        <v>68247.338498228462</v>
      </c>
      <c r="J289" s="14">
        <f ca="1">IF(Paskolos_grąžinimas[[#This Row],[galutinis
balansas]]&gt;0,PaskutinėEilutė-ROW(),0)</f>
        <v>74</v>
      </c>
    </row>
    <row r="290" spans="2:10" ht="15" customHeight="1" x14ac:dyDescent="0.25">
      <c r="B290" s="12">
        <f>ROWS($B$4:B290)</f>
        <v>287</v>
      </c>
      <c r="C290" s="13">
        <f ca="1">IF(ĮvestosVertės,IF(Paskolos_grąžinimas[[#This Row],['#]]&lt;=PaskolosTrukmė,IF(ROW()-ROW(Paskolos_grąžinimas[[#Headers],['#]])=1,PaskolosPradžia,IF(I289&gt;0,EDATE(C289,1),"")),""),"")</f>
        <v>51947</v>
      </c>
      <c r="D290" s="32">
        <f ca="1">IF(ROW()-ROW(Paskolos_grąžinimas[[#Headers],[pradinis
balansas]])=1,PaskolosSuma,IF(Paskolos_grąžinimas[[#This Row],[įmokos 
data]]="",0,INDEX(Paskolos_grąžinimas[], ROW()-4,8)))</f>
        <v>68247.338498228462</v>
      </c>
      <c r="E290" s="32">
        <f ca="1">IF(ĮvestosVertės,IF(ROW()-ROW(Paskolos_grąžinimas[[#Headers],[palūkanos]])=1,-IPMT(PalūkanųNorma/12,1,PaskolosTrukmė-ROWS($C$4:C290)+1,Paskolos_grąžinimas[[#This Row],[pradinis
balansas]]),IFERROR(-IPMT(PalūkanųNorma/12,1,Paskolos_grąžinimas[[#This Row],['#
liko]],D291),0)),0)</f>
        <v>281.07524651088943</v>
      </c>
      <c r="F290" s="32">
        <f ca="1">IFERROR(IF(AND(ĮvestosVertės,Paskolos_grąžinimas[[#This Row],[įmokos 
data]]&lt;&gt;""),-PPMT(PalūkanųNorma/12,1,PaskolosTrukmė-ROWS($C$4:C290)+1,Paskolos_grąžinimas[[#This Row],[pradinis
balansas]]),""),0)</f>
        <v>789.27933561499356</v>
      </c>
      <c r="G290" s="32">
        <f ca="1">IF(Paskolos_grąžinimas[[#This Row],[įmokos 
data]]="",0,NuosavybėsMokesčioSuma)</f>
        <v>375</v>
      </c>
      <c r="H290" s="32">
        <f ca="1">IF(Paskolos_grąžinimas[[#This Row],[įmokos 
data]]="",0,Paskolos_grąžinimas[[#This Row],[palūkanos]]+Paskolos_grąžinimas[[#This Row],[pagrindinis]]+Paskolos_grąžinimas[[#This Row],[nuosavybės
mokestis]])</f>
        <v>1445.3545821258831</v>
      </c>
      <c r="I290" s="32">
        <f ca="1">IF(Paskolos_grąžinimas[[#This Row],[įmokos 
data]]="",0,Paskolos_grąžinimas[[#This Row],[pradinis
balansas]]-Paskolos_grąžinimas[[#This Row],[pagrindinis]])</f>
        <v>67458.05916261347</v>
      </c>
      <c r="J290" s="14">
        <f ca="1">IF(Paskolos_grąžinimas[[#This Row],[galutinis
balansas]]&gt;0,PaskutinėEilutė-ROW(),0)</f>
        <v>73</v>
      </c>
    </row>
    <row r="291" spans="2:10" ht="15" customHeight="1" x14ac:dyDescent="0.25">
      <c r="B291" s="12">
        <f>ROWS($B$4:B291)</f>
        <v>288</v>
      </c>
      <c r="C291" s="13">
        <f ca="1">IF(ĮvestosVertės,IF(Paskolos_grąžinimas[[#This Row],['#]]&lt;=PaskolosTrukmė,IF(ROW()-ROW(Paskolos_grąžinimas[[#Headers],['#]])=1,PaskolosPradžia,IF(I290&gt;0,EDATE(C290,1),"")),""),"")</f>
        <v>51978</v>
      </c>
      <c r="D291" s="32">
        <f ca="1">IF(ROW()-ROW(Paskolos_grąžinimas[[#Headers],[pradinis
balansas]])=1,PaskolosSuma,IF(Paskolos_grąžinimas[[#This Row],[įmokos 
data]]="",0,INDEX(Paskolos_grąžinimas[], ROW()-4,8)))</f>
        <v>67458.05916261347</v>
      </c>
      <c r="E291" s="32">
        <f ca="1">IF(ĮvestosVertės,IF(ROW()-ROW(Paskolos_grąžinimas[[#Headers],[palūkanos]])=1,-IPMT(PalūkanųNorma/12,1,PaskolosTrukmė-ROWS($C$4:C291)+1,Paskolos_grąžinimas[[#This Row],[pradinis
balansas]]),IFERROR(-IPMT(PalūkanųNorma/12,1,Paskolos_grąžinimas[[#This Row],['#
liko]],D292),0)),0)</f>
        <v>277.77287984625036</v>
      </c>
      <c r="F291" s="32">
        <f ca="1">IFERROR(IF(AND(ĮvestosVertės,Paskolos_grąžinimas[[#This Row],[įmokos 
data]]&lt;&gt;""),-PPMT(PalūkanųNorma/12,1,PaskolosTrukmė-ROWS($C$4:C291)+1,Paskolos_grąžinimas[[#This Row],[pradinis
balansas]]),""),0)</f>
        <v>792.5679995133894</v>
      </c>
      <c r="G291" s="32">
        <f ca="1">IF(Paskolos_grąžinimas[[#This Row],[įmokos 
data]]="",0,NuosavybėsMokesčioSuma)</f>
        <v>375</v>
      </c>
      <c r="H291" s="32">
        <f ca="1">IF(Paskolos_grąžinimas[[#This Row],[įmokos 
data]]="",0,Paskolos_grąžinimas[[#This Row],[palūkanos]]+Paskolos_grąžinimas[[#This Row],[pagrindinis]]+Paskolos_grąžinimas[[#This Row],[nuosavybės
mokestis]])</f>
        <v>1445.3408793596398</v>
      </c>
      <c r="I291" s="32">
        <f ca="1">IF(Paskolos_grąžinimas[[#This Row],[įmokos 
data]]="",0,Paskolos_grąžinimas[[#This Row],[pradinis
balansas]]-Paskolos_grąžinimas[[#This Row],[pagrindinis]])</f>
        <v>66665.491163100087</v>
      </c>
      <c r="J291" s="14">
        <f ca="1">IF(Paskolos_grąžinimas[[#This Row],[galutinis
balansas]]&gt;0,PaskutinėEilutė-ROW(),0)</f>
        <v>72</v>
      </c>
    </row>
    <row r="292" spans="2:10" ht="15" customHeight="1" x14ac:dyDescent="0.25">
      <c r="B292" s="12">
        <f>ROWS($B$4:B292)</f>
        <v>289</v>
      </c>
      <c r="C292" s="13">
        <f ca="1">IF(ĮvestosVertės,IF(Paskolos_grąžinimas[[#This Row],['#]]&lt;=PaskolosTrukmė,IF(ROW()-ROW(Paskolos_grąžinimas[[#Headers],['#]])=1,PaskolosPradžia,IF(I291&gt;0,EDATE(C291,1),"")),""),"")</f>
        <v>52008</v>
      </c>
      <c r="D292" s="32">
        <f ca="1">IF(ROW()-ROW(Paskolos_grąžinimas[[#Headers],[pradinis
balansas]])=1,PaskolosSuma,IF(Paskolos_grąžinimas[[#This Row],[įmokos 
data]]="",0,INDEX(Paskolos_grąžinimas[], ROW()-4,8)))</f>
        <v>66665.491163100087</v>
      </c>
      <c r="E292" s="32">
        <f ca="1">IF(ĮvestosVertės,IF(ROW()-ROW(Paskolos_grąžinimas[[#Headers],[palūkanos]])=1,-IPMT(PalūkanųNorma/12,1,PaskolosTrukmė-ROWS($C$4:C292)+1,Paskolos_grąžinimas[[#This Row],[pradinis
balansas]]),IFERROR(-IPMT(PalūkanųNorma/12,1,Paskolos_grąžinimas[[#This Row],['#
liko]],D293),0)),0)</f>
        <v>274.45675332050854</v>
      </c>
      <c r="F292" s="32">
        <f ca="1">IFERROR(IF(AND(ĮvestosVertės,Paskolos_grąžinimas[[#This Row],[įmokos 
data]]&lt;&gt;""),-PPMT(PalūkanųNorma/12,1,PaskolosTrukmė-ROWS($C$4:C292)+1,Paskolos_grąžinimas[[#This Row],[pradinis
balansas]]),""),0)</f>
        <v>795.87036617802869</v>
      </c>
      <c r="G292" s="32">
        <f ca="1">IF(Paskolos_grąžinimas[[#This Row],[įmokos 
data]]="",0,NuosavybėsMokesčioSuma)</f>
        <v>375</v>
      </c>
      <c r="H292" s="32">
        <f ca="1">IF(Paskolos_grąžinimas[[#This Row],[įmokos 
data]]="",0,Paskolos_grąžinimas[[#This Row],[palūkanos]]+Paskolos_grąžinimas[[#This Row],[pagrindinis]]+Paskolos_grąžinimas[[#This Row],[nuosavybės
mokestis]])</f>
        <v>1445.3271194985373</v>
      </c>
      <c r="I292" s="32">
        <f ca="1">IF(Paskolos_grąžinimas[[#This Row],[įmokos 
data]]="",0,Paskolos_grąžinimas[[#This Row],[pradinis
balansas]]-Paskolos_grąžinimas[[#This Row],[pagrindinis]])</f>
        <v>65869.620796922056</v>
      </c>
      <c r="J292" s="14">
        <f ca="1">IF(Paskolos_grąžinimas[[#This Row],[galutinis
balansas]]&gt;0,PaskutinėEilutė-ROW(),0)</f>
        <v>71</v>
      </c>
    </row>
    <row r="293" spans="2:10" ht="15" customHeight="1" x14ac:dyDescent="0.25">
      <c r="B293" s="12">
        <f>ROWS($B$4:B293)</f>
        <v>290</v>
      </c>
      <c r="C293" s="13">
        <f ca="1">IF(ĮvestosVertės,IF(Paskolos_grąžinimas[[#This Row],['#]]&lt;=PaskolosTrukmė,IF(ROW()-ROW(Paskolos_grąžinimas[[#Headers],['#]])=1,PaskolosPradžia,IF(I292&gt;0,EDATE(C292,1),"")),""),"")</f>
        <v>52039</v>
      </c>
      <c r="D293" s="32">
        <f ca="1">IF(ROW()-ROW(Paskolos_grąžinimas[[#Headers],[pradinis
balansas]])=1,PaskolosSuma,IF(Paskolos_grąžinimas[[#This Row],[įmokos 
data]]="",0,INDEX(Paskolos_grąžinimas[], ROW()-4,8)))</f>
        <v>65869.620796922056</v>
      </c>
      <c r="E293" s="32">
        <f ca="1">IF(ĮvestosVertės,IF(ROW()-ROW(Paskolos_grąžinimas[[#Headers],[palūkanos]])=1,-IPMT(PalūkanųNorma/12,1,PaskolosTrukmė-ROWS($C$4:C293)+1,Paskolos_grąžinimas[[#This Row],[pradinis
balansas]]),IFERROR(-IPMT(PalūkanųNorma/12,1,Paskolos_grąžinimas[[#This Row],['#
liko]],D294),0)),0)</f>
        <v>271.12680960090955</v>
      </c>
      <c r="F293" s="32">
        <f ca="1">IFERROR(IF(AND(ĮvestosVertės,Paskolos_grąžinimas[[#This Row],[įmokos 
data]]&lt;&gt;""),-PPMT(PalūkanųNorma/12,1,PaskolosTrukmė-ROWS($C$4:C293)+1,Paskolos_grąžinimas[[#This Row],[pradinis
balansas]]),""),0)</f>
        <v>799.18649270377034</v>
      </c>
      <c r="G293" s="32">
        <f ca="1">IF(Paskolos_grąžinimas[[#This Row],[įmokos 
data]]="",0,NuosavybėsMokesčioSuma)</f>
        <v>375</v>
      </c>
      <c r="H293" s="32">
        <f ca="1">IF(Paskolos_grąžinimas[[#This Row],[įmokos 
data]]="",0,Paskolos_grąžinimas[[#This Row],[palūkanos]]+Paskolos_grąžinimas[[#This Row],[pagrindinis]]+Paskolos_grąžinimas[[#This Row],[nuosavybės
mokestis]])</f>
        <v>1445.3133023046798</v>
      </c>
      <c r="I293" s="32">
        <f ca="1">IF(Paskolos_grąžinimas[[#This Row],[įmokos 
data]]="",0,Paskolos_grąžinimas[[#This Row],[pradinis
balansas]]-Paskolos_grąžinimas[[#This Row],[pagrindinis]])</f>
        <v>65070.434304218288</v>
      </c>
      <c r="J293" s="14">
        <f ca="1">IF(Paskolos_grąžinimas[[#This Row],[galutinis
balansas]]&gt;0,PaskutinėEilutė-ROW(),0)</f>
        <v>70</v>
      </c>
    </row>
    <row r="294" spans="2:10" ht="15" customHeight="1" x14ac:dyDescent="0.25">
      <c r="B294" s="12">
        <f>ROWS($B$4:B294)</f>
        <v>291</v>
      </c>
      <c r="C294" s="13">
        <f ca="1">IF(ĮvestosVertės,IF(Paskolos_grąžinimas[[#This Row],['#]]&lt;=PaskolosTrukmė,IF(ROW()-ROW(Paskolos_grąžinimas[[#Headers],['#]])=1,PaskolosPradžia,IF(I293&gt;0,EDATE(C293,1),"")),""),"")</f>
        <v>52069</v>
      </c>
      <c r="D294" s="32">
        <f ca="1">IF(ROW()-ROW(Paskolos_grąžinimas[[#Headers],[pradinis
balansas]])=1,PaskolosSuma,IF(Paskolos_grąžinimas[[#This Row],[įmokos 
data]]="",0,INDEX(Paskolos_grąžinimas[], ROW()-4,8)))</f>
        <v>65070.434304218288</v>
      </c>
      <c r="E294" s="32">
        <f ca="1">IF(ĮvestosVertės,IF(ROW()-ROW(Paskolos_grąžinimas[[#Headers],[palūkanos]])=1,-IPMT(PalūkanųNorma/12,1,PaskolosTrukmė-ROWS($C$4:C294)+1,Paskolos_grąžinimas[[#This Row],[pradinis
balansas]]),IFERROR(-IPMT(PalūkanųNorma/12,1,Paskolos_grąžinimas[[#This Row],['#
liko]],D295),0)),0)</f>
        <v>267.78299111581214</v>
      </c>
      <c r="F294" s="32">
        <f ca="1">IFERROR(IF(AND(ĮvestosVertės,Paskolos_grąžinimas[[#This Row],[įmokos 
data]]&lt;&gt;""),-PPMT(PalūkanųNorma/12,1,PaskolosTrukmė-ROWS($C$4:C294)+1,Paskolos_grąžinimas[[#This Row],[pradinis
balansas]]),""),0)</f>
        <v>802.51643642336933</v>
      </c>
      <c r="G294" s="32">
        <f ca="1">IF(Paskolos_grąžinimas[[#This Row],[įmokos 
data]]="",0,NuosavybėsMokesčioSuma)</f>
        <v>375</v>
      </c>
      <c r="H294" s="32">
        <f ca="1">IF(Paskolos_grąžinimas[[#This Row],[įmokos 
data]]="",0,Paskolos_grąžinimas[[#This Row],[palūkanos]]+Paskolos_grąžinimas[[#This Row],[pagrindinis]]+Paskolos_grąžinimas[[#This Row],[nuosavybės
mokestis]])</f>
        <v>1445.2994275391816</v>
      </c>
      <c r="I294" s="32">
        <f ca="1">IF(Paskolos_grąžinimas[[#This Row],[įmokos 
data]]="",0,Paskolos_grąžinimas[[#This Row],[pradinis
balansas]]-Paskolos_grąžinimas[[#This Row],[pagrindinis]])</f>
        <v>64267.917867794917</v>
      </c>
      <c r="J294" s="14">
        <f ca="1">IF(Paskolos_grąžinimas[[#This Row],[galutinis
balansas]]&gt;0,PaskutinėEilutė-ROW(),0)</f>
        <v>69</v>
      </c>
    </row>
    <row r="295" spans="2:10" ht="15" customHeight="1" x14ac:dyDescent="0.25">
      <c r="B295" s="12">
        <f>ROWS($B$4:B295)</f>
        <v>292</v>
      </c>
      <c r="C295" s="13">
        <f ca="1">IF(ĮvestosVertės,IF(Paskolos_grąžinimas[[#This Row],['#]]&lt;=PaskolosTrukmė,IF(ROW()-ROW(Paskolos_grąžinimas[[#Headers],['#]])=1,PaskolosPradžia,IF(I294&gt;0,EDATE(C294,1),"")),""),"")</f>
        <v>52100</v>
      </c>
      <c r="D295" s="32">
        <f ca="1">IF(ROW()-ROW(Paskolos_grąžinimas[[#Headers],[pradinis
balansas]])=1,PaskolosSuma,IF(Paskolos_grąžinimas[[#This Row],[įmokos 
data]]="",0,INDEX(Paskolos_grąžinimas[], ROW()-4,8)))</f>
        <v>64267.917867794917</v>
      </c>
      <c r="E295" s="32">
        <f ca="1">IF(ĮvestosVertės,IF(ROW()-ROW(Paskolos_grąžinimas[[#Headers],[palūkanos]])=1,-IPMT(PalūkanųNorma/12,1,PaskolosTrukmė-ROWS($C$4:C295)+1,Paskolos_grąžinimas[[#This Row],[pradinis
balansas]]),IFERROR(-IPMT(PalūkanųNorma/12,1,Paskolos_grąžinimas[[#This Row],['#
liko]],D296),0)),0)</f>
        <v>264.42524005369353</v>
      </c>
      <c r="F295" s="32">
        <f ca="1">IFERROR(IF(AND(ĮvestosVertės,Paskolos_grąžinimas[[#This Row],[įmokos 
data]]&lt;&gt;""),-PPMT(PalūkanųNorma/12,1,PaskolosTrukmė-ROWS($C$4:C295)+1,Paskolos_grąžinimas[[#This Row],[pradinis
balansas]]),""),0)</f>
        <v>805.86025490846669</v>
      </c>
      <c r="G295" s="32">
        <f ca="1">IF(Paskolos_grąžinimas[[#This Row],[įmokos 
data]]="",0,NuosavybėsMokesčioSuma)</f>
        <v>375</v>
      </c>
      <c r="H295" s="32">
        <f ca="1">IF(Paskolos_grąžinimas[[#This Row],[įmokos 
data]]="",0,Paskolos_grąžinimas[[#This Row],[palūkanos]]+Paskolos_grąžinimas[[#This Row],[pagrindinis]]+Paskolos_grąžinimas[[#This Row],[nuosavybės
mokestis]])</f>
        <v>1445.2854949621601</v>
      </c>
      <c r="I295" s="32">
        <f ca="1">IF(Paskolos_grąžinimas[[#This Row],[įmokos 
data]]="",0,Paskolos_grąžinimas[[#This Row],[pradinis
balansas]]-Paskolos_grąžinimas[[#This Row],[pagrindinis]])</f>
        <v>63462.057612886449</v>
      </c>
      <c r="J295" s="14">
        <f ca="1">IF(Paskolos_grąžinimas[[#This Row],[galutinis
balansas]]&gt;0,PaskutinėEilutė-ROW(),0)</f>
        <v>68</v>
      </c>
    </row>
    <row r="296" spans="2:10" ht="15" customHeight="1" x14ac:dyDescent="0.25">
      <c r="B296" s="12">
        <f>ROWS($B$4:B296)</f>
        <v>293</v>
      </c>
      <c r="C296" s="13">
        <f ca="1">IF(ĮvestosVertės,IF(Paskolos_grąžinimas[[#This Row],['#]]&lt;=PaskolosTrukmė,IF(ROW()-ROW(Paskolos_grąžinimas[[#Headers],['#]])=1,PaskolosPradžia,IF(I295&gt;0,EDATE(C295,1),"")),""),"")</f>
        <v>52131</v>
      </c>
      <c r="D296" s="32">
        <f ca="1">IF(ROW()-ROW(Paskolos_grąžinimas[[#Headers],[pradinis
balansas]])=1,PaskolosSuma,IF(Paskolos_grąžinimas[[#This Row],[įmokos 
data]]="",0,INDEX(Paskolos_grąžinimas[], ROW()-4,8)))</f>
        <v>63462.057612886449</v>
      </c>
      <c r="E296" s="32">
        <f ca="1">IF(ĮvestosVertės,IF(ROW()-ROW(Paskolos_grąžinimas[[#Headers],[palūkanos]])=1,-IPMT(PalūkanųNorma/12,1,PaskolosTrukmė-ROWS($C$4:C296)+1,Paskolos_grąžinimas[[#This Row],[pradinis
balansas]]),IFERROR(-IPMT(PalūkanųNorma/12,1,Paskolos_grąžinimas[[#This Row],['#
liko]],D297),0)),0)</f>
        <v>261.05349836214941</v>
      </c>
      <c r="F296" s="32">
        <f ca="1">IFERROR(IF(AND(ĮvestosVertės,Paskolos_grąžinimas[[#This Row],[įmokos 
data]]&lt;&gt;""),-PPMT(PalūkanųNorma/12,1,PaskolosTrukmė-ROWS($C$4:C296)+1,Paskolos_grąžinimas[[#This Row],[pradinis
balansas]]),""),0)</f>
        <v>809.21800597058541</v>
      </c>
      <c r="G296" s="32">
        <f ca="1">IF(Paskolos_grąžinimas[[#This Row],[įmokos 
data]]="",0,NuosavybėsMokesčioSuma)</f>
        <v>375</v>
      </c>
      <c r="H296" s="32">
        <f ca="1">IF(Paskolos_grąžinimas[[#This Row],[įmokos 
data]]="",0,Paskolos_grąžinimas[[#This Row],[palūkanos]]+Paskolos_grąžinimas[[#This Row],[pagrindinis]]+Paskolos_grąžinimas[[#This Row],[nuosavybės
mokestis]])</f>
        <v>1445.2715043327348</v>
      </c>
      <c r="I296" s="32">
        <f ca="1">IF(Paskolos_grąžinimas[[#This Row],[įmokos 
data]]="",0,Paskolos_grąžinimas[[#This Row],[pradinis
balansas]]-Paskolos_grąžinimas[[#This Row],[pagrindinis]])</f>
        <v>62652.839606915863</v>
      </c>
      <c r="J296" s="14">
        <f ca="1">IF(Paskolos_grąžinimas[[#This Row],[galutinis
balansas]]&gt;0,PaskutinėEilutė-ROW(),0)</f>
        <v>67</v>
      </c>
    </row>
    <row r="297" spans="2:10" ht="15" customHeight="1" x14ac:dyDescent="0.25">
      <c r="B297" s="12">
        <f>ROWS($B$4:B297)</f>
        <v>294</v>
      </c>
      <c r="C297" s="13">
        <f ca="1">IF(ĮvestosVertės,IF(Paskolos_grąžinimas[[#This Row],['#]]&lt;=PaskolosTrukmė,IF(ROW()-ROW(Paskolos_grąžinimas[[#Headers],['#]])=1,PaskolosPradžia,IF(I296&gt;0,EDATE(C296,1),"")),""),"")</f>
        <v>52161</v>
      </c>
      <c r="D297" s="32">
        <f ca="1">IF(ROW()-ROW(Paskolos_grąžinimas[[#Headers],[pradinis
balansas]])=1,PaskolosSuma,IF(Paskolos_grąžinimas[[#This Row],[įmokos 
data]]="",0,INDEX(Paskolos_grąžinimas[], ROW()-4,8)))</f>
        <v>62652.839606915863</v>
      </c>
      <c r="E297" s="32">
        <f ca="1">IF(ĮvestosVertės,IF(ROW()-ROW(Paskolos_grąžinimas[[#Headers],[palūkanos]])=1,-IPMT(PalūkanųNorma/12,1,PaskolosTrukmė-ROWS($C$4:C297)+1,Paskolos_grąžinimas[[#This Row],[pradinis
balansas]]),IFERROR(-IPMT(PalūkanųNorma/12,1,Paskolos_grąžinimas[[#This Row],['#
liko]],D298),0)),0)</f>
        <v>257.66770774689053</v>
      </c>
      <c r="F297" s="32">
        <f ca="1">IFERROR(IF(AND(ĮvestosVertės,Paskolos_grąžinimas[[#This Row],[įmokos 
data]]&lt;&gt;""),-PPMT(PalūkanųNorma/12,1,PaskolosTrukmė-ROWS($C$4:C297)+1,Paskolos_grąžinimas[[#This Row],[pradinis
balansas]]),""),0)</f>
        <v>812.58974766212964</v>
      </c>
      <c r="G297" s="32">
        <f ca="1">IF(Paskolos_grąžinimas[[#This Row],[įmokos 
data]]="",0,NuosavybėsMokesčioSuma)</f>
        <v>375</v>
      </c>
      <c r="H297" s="32">
        <f ca="1">IF(Paskolos_grąžinimas[[#This Row],[įmokos 
data]]="",0,Paskolos_grąžinimas[[#This Row],[palūkanos]]+Paskolos_grąžinimas[[#This Row],[pagrindinis]]+Paskolos_grąžinimas[[#This Row],[nuosavybės
mokestis]])</f>
        <v>1445.2574554090202</v>
      </c>
      <c r="I297" s="32">
        <f ca="1">IF(Paskolos_grąžinimas[[#This Row],[įmokos 
data]]="",0,Paskolos_grąžinimas[[#This Row],[pradinis
balansas]]-Paskolos_grąžinimas[[#This Row],[pagrindinis]])</f>
        <v>61840.24985925373</v>
      </c>
      <c r="J297" s="14">
        <f ca="1">IF(Paskolos_grąžinimas[[#This Row],[galutinis
balansas]]&gt;0,PaskutinėEilutė-ROW(),0)</f>
        <v>66</v>
      </c>
    </row>
    <row r="298" spans="2:10" ht="15" customHeight="1" x14ac:dyDescent="0.25">
      <c r="B298" s="12">
        <f>ROWS($B$4:B298)</f>
        <v>295</v>
      </c>
      <c r="C298" s="13">
        <f ca="1">IF(ĮvestosVertės,IF(Paskolos_grąžinimas[[#This Row],['#]]&lt;=PaskolosTrukmė,IF(ROW()-ROW(Paskolos_grąžinimas[[#Headers],['#]])=1,PaskolosPradžia,IF(I297&gt;0,EDATE(C297,1),"")),""),"")</f>
        <v>52192</v>
      </c>
      <c r="D298" s="32">
        <f ca="1">IF(ROW()-ROW(Paskolos_grąžinimas[[#Headers],[pradinis
balansas]])=1,PaskolosSuma,IF(Paskolos_grąžinimas[[#This Row],[įmokos 
data]]="",0,INDEX(Paskolos_grąžinimas[], ROW()-4,8)))</f>
        <v>61840.24985925373</v>
      </c>
      <c r="E298" s="32">
        <f ca="1">IF(ĮvestosVertės,IF(ROW()-ROW(Paskolos_grąžinimas[[#Headers],[palūkanos]])=1,-IPMT(PalūkanųNorma/12,1,PaskolosTrukmė-ROWS($C$4:C298)+1,Paskolos_grąžinimas[[#This Row],[pradinis
balansas]]),IFERROR(-IPMT(PalūkanųNorma/12,1,Paskolos_grąžinimas[[#This Row],['#
liko]],D299),0)),0)</f>
        <v>254.26780967073475</v>
      </c>
      <c r="F298" s="32">
        <f ca="1">IFERROR(IF(AND(ĮvestosVertės,Paskolos_grąžinimas[[#This Row],[įmokos 
data]]&lt;&gt;""),-PPMT(PalūkanųNorma/12,1,PaskolosTrukmė-ROWS($C$4:C298)+1,Paskolos_grąžinimas[[#This Row],[pradinis
balansas]]),""),0)</f>
        <v>815.97553827738852</v>
      </c>
      <c r="G298" s="32">
        <f ca="1">IF(Paskolos_grąžinimas[[#This Row],[įmokos 
data]]="",0,NuosavybėsMokesčioSuma)</f>
        <v>375</v>
      </c>
      <c r="H298" s="32">
        <f ca="1">IF(Paskolos_grąžinimas[[#This Row],[įmokos 
data]]="",0,Paskolos_grąžinimas[[#This Row],[palūkanos]]+Paskolos_grąžinimas[[#This Row],[pagrindinis]]+Paskolos_grąžinimas[[#This Row],[nuosavybės
mokestis]])</f>
        <v>1445.2433479481233</v>
      </c>
      <c r="I298" s="32">
        <f ca="1">IF(Paskolos_grąžinimas[[#This Row],[įmokos 
data]]="",0,Paskolos_grąžinimas[[#This Row],[pradinis
balansas]]-Paskolos_grąžinimas[[#This Row],[pagrindinis]])</f>
        <v>61024.274320976343</v>
      </c>
      <c r="J298" s="14">
        <f ca="1">IF(Paskolos_grąžinimas[[#This Row],[galutinis
balansas]]&gt;0,PaskutinėEilutė-ROW(),0)</f>
        <v>65</v>
      </c>
    </row>
    <row r="299" spans="2:10" ht="15" customHeight="1" x14ac:dyDescent="0.25">
      <c r="B299" s="12">
        <f>ROWS($B$4:B299)</f>
        <v>296</v>
      </c>
      <c r="C299" s="13">
        <f ca="1">IF(ĮvestosVertės,IF(Paskolos_grąžinimas[[#This Row],['#]]&lt;=PaskolosTrukmė,IF(ROW()-ROW(Paskolos_grąžinimas[[#Headers],['#]])=1,PaskolosPradžia,IF(I298&gt;0,EDATE(C298,1),"")),""),"")</f>
        <v>52222</v>
      </c>
      <c r="D299" s="32">
        <f ca="1">IF(ROW()-ROW(Paskolos_grąžinimas[[#Headers],[pradinis
balansas]])=1,PaskolosSuma,IF(Paskolos_grąžinimas[[#This Row],[įmokos 
data]]="",0,INDEX(Paskolos_grąžinimas[], ROW()-4,8)))</f>
        <v>61024.274320976343</v>
      </c>
      <c r="E299" s="32">
        <f ca="1">IF(ĮvestosVertės,IF(ROW()-ROW(Paskolos_grąžinimas[[#Headers],[palūkanos]])=1,-IPMT(PalūkanųNorma/12,1,PaskolosTrukmė-ROWS($C$4:C299)+1,Paskolos_grąžinimas[[#This Row],[pradinis
balansas]]),IFERROR(-IPMT(PalūkanųNorma/12,1,Paskolos_grąžinimas[[#This Row],['#
liko]],D300),0)),0)</f>
        <v>250.85374535259501</v>
      </c>
      <c r="F299" s="32">
        <f ca="1">IFERROR(IF(AND(ĮvestosVertės,Paskolos_grąžinimas[[#This Row],[įmokos 
data]]&lt;&gt;""),-PPMT(PalūkanųNorma/12,1,PaskolosTrukmė-ROWS($C$4:C299)+1,Paskolos_grąžinimas[[#This Row],[pradinis
balansas]]),""),0)</f>
        <v>819.37543635354427</v>
      </c>
      <c r="G299" s="32">
        <f ca="1">IF(Paskolos_grąžinimas[[#This Row],[įmokos 
data]]="",0,NuosavybėsMokesčioSuma)</f>
        <v>375</v>
      </c>
      <c r="H299" s="32">
        <f ca="1">IF(Paskolos_grąžinimas[[#This Row],[įmokos 
data]]="",0,Paskolos_grąžinimas[[#This Row],[palūkanos]]+Paskolos_grąžinimas[[#This Row],[pagrindinis]]+Paskolos_grąžinimas[[#This Row],[nuosavybės
mokestis]])</f>
        <v>1445.2291817061393</v>
      </c>
      <c r="I299" s="32">
        <f ca="1">IF(Paskolos_grąžinimas[[#This Row],[įmokos 
data]]="",0,Paskolos_grąžinimas[[#This Row],[pradinis
balansas]]-Paskolos_grąžinimas[[#This Row],[pagrindinis]])</f>
        <v>60204.898884622802</v>
      </c>
      <c r="J299" s="14">
        <f ca="1">IF(Paskolos_grąžinimas[[#This Row],[galutinis
balansas]]&gt;0,PaskutinėEilutė-ROW(),0)</f>
        <v>64</v>
      </c>
    </row>
    <row r="300" spans="2:10" ht="15" customHeight="1" x14ac:dyDescent="0.25">
      <c r="B300" s="12">
        <f>ROWS($B$4:B300)</f>
        <v>297</v>
      </c>
      <c r="C300" s="13">
        <f ca="1">IF(ĮvestosVertės,IF(Paskolos_grąžinimas[[#This Row],['#]]&lt;=PaskolosTrukmė,IF(ROW()-ROW(Paskolos_grąžinimas[[#Headers],['#]])=1,PaskolosPradžia,IF(I299&gt;0,EDATE(C299,1),"")),""),"")</f>
        <v>52253</v>
      </c>
      <c r="D300" s="32">
        <f ca="1">IF(ROW()-ROW(Paskolos_grąžinimas[[#Headers],[pradinis
balansas]])=1,PaskolosSuma,IF(Paskolos_grąžinimas[[#This Row],[įmokos 
data]]="",0,INDEX(Paskolos_grąžinimas[], ROW()-4,8)))</f>
        <v>60204.898884622802</v>
      </c>
      <c r="E300" s="32">
        <f ca="1">IF(ĮvestosVertės,IF(ROW()-ROW(Paskolos_grąžinimas[[#Headers],[palūkanos]])=1,-IPMT(PalūkanųNorma/12,1,PaskolosTrukmė-ROWS($C$4:C300)+1,Paskolos_grąžinimas[[#This Row],[pradinis
balansas]]),IFERROR(-IPMT(PalūkanųNorma/12,1,Paskolos_grąžinimas[[#This Row],['#
liko]],D301),0)),0)</f>
        <v>247.42545576646299</v>
      </c>
      <c r="F300" s="32">
        <f ca="1">IFERROR(IF(AND(ĮvestosVertės,Paskolos_grąžinimas[[#This Row],[įmokos 
data]]&lt;&gt;""),-PPMT(PalūkanųNorma/12,1,PaskolosTrukmė-ROWS($C$4:C300)+1,Paskolos_grąžinimas[[#This Row],[pradinis
balansas]]),""),0)</f>
        <v>822.78950067168387</v>
      </c>
      <c r="G300" s="32">
        <f ca="1">IF(Paskolos_grąžinimas[[#This Row],[įmokos 
data]]="",0,NuosavybėsMokesčioSuma)</f>
        <v>375</v>
      </c>
      <c r="H300" s="32">
        <f ca="1">IF(Paskolos_grąžinimas[[#This Row],[įmokos 
data]]="",0,Paskolos_grąžinimas[[#This Row],[palūkanos]]+Paskolos_grąžinimas[[#This Row],[pagrindinis]]+Paskolos_grąžinimas[[#This Row],[nuosavybės
mokestis]])</f>
        <v>1445.2149564381468</v>
      </c>
      <c r="I300" s="32">
        <f ca="1">IF(Paskolos_grąžinimas[[#This Row],[įmokos 
data]]="",0,Paskolos_grąžinimas[[#This Row],[pradinis
balansas]]-Paskolos_grąžinimas[[#This Row],[pagrindinis]])</f>
        <v>59382.109383951116</v>
      </c>
      <c r="J300" s="14">
        <f ca="1">IF(Paskolos_grąžinimas[[#This Row],[galutinis
balansas]]&gt;0,PaskutinėEilutė-ROW(),0)</f>
        <v>63</v>
      </c>
    </row>
    <row r="301" spans="2:10" ht="15" customHeight="1" x14ac:dyDescent="0.25">
      <c r="B301" s="12">
        <f>ROWS($B$4:B301)</f>
        <v>298</v>
      </c>
      <c r="C301" s="13">
        <f ca="1">IF(ĮvestosVertės,IF(Paskolos_grąžinimas[[#This Row],['#]]&lt;=PaskolosTrukmė,IF(ROW()-ROW(Paskolos_grąžinimas[[#Headers],['#]])=1,PaskolosPradžia,IF(I300&gt;0,EDATE(C300,1),"")),""),"")</f>
        <v>52284</v>
      </c>
      <c r="D301" s="32">
        <f ca="1">IF(ROW()-ROW(Paskolos_grąžinimas[[#Headers],[pradinis
balansas]])=1,PaskolosSuma,IF(Paskolos_grąžinimas[[#This Row],[įmokos 
data]]="",0,INDEX(Paskolos_grąžinimas[], ROW()-4,8)))</f>
        <v>59382.109383951116</v>
      </c>
      <c r="E301" s="32">
        <f ca="1">IF(ĮvestosVertės,IF(ROW()-ROW(Paskolos_grąžinimas[[#Headers],[palūkanos]])=1,-IPMT(PalūkanųNorma/12,1,PaskolosTrukmė-ROWS($C$4:C301)+1,Paskolos_grąžinimas[[#This Row],[pradinis
balansas]]),IFERROR(-IPMT(PalūkanųNorma/12,1,Paskolos_grąžinimas[[#This Row],['#
liko]],D302),0)),0)</f>
        <v>243.98288164038874</v>
      </c>
      <c r="F301" s="32">
        <f ca="1">IFERROR(IF(AND(ĮvestosVertės,Paskolos_grąžinimas[[#This Row],[įmokos 
data]]&lt;&gt;""),-PPMT(PalūkanųNorma/12,1,PaskolosTrukmė-ROWS($C$4:C301)+1,Paskolos_grąžinimas[[#This Row],[pradinis
balansas]]),""),0)</f>
        <v>826.21779025781575</v>
      </c>
      <c r="G301" s="32">
        <f ca="1">IF(Paskolos_grąžinimas[[#This Row],[įmokos 
data]]="",0,NuosavybėsMokesčioSuma)</f>
        <v>375</v>
      </c>
      <c r="H301" s="32">
        <f ca="1">IF(Paskolos_grąžinimas[[#This Row],[įmokos 
data]]="",0,Paskolos_grąžinimas[[#This Row],[palūkanos]]+Paskolos_grąžinimas[[#This Row],[pagrindinis]]+Paskolos_grąžinimas[[#This Row],[nuosavybės
mokestis]])</f>
        <v>1445.2006718982045</v>
      </c>
      <c r="I301" s="32">
        <f ca="1">IF(Paskolos_grąžinimas[[#This Row],[įmokos 
data]]="",0,Paskolos_grąžinimas[[#This Row],[pradinis
balansas]]-Paskolos_grąžinimas[[#This Row],[pagrindinis]])</f>
        <v>58555.891593693297</v>
      </c>
      <c r="J301" s="14">
        <f ca="1">IF(Paskolos_grąžinimas[[#This Row],[galutinis
balansas]]&gt;0,PaskutinėEilutė-ROW(),0)</f>
        <v>62</v>
      </c>
    </row>
    <row r="302" spans="2:10" ht="15" customHeight="1" x14ac:dyDescent="0.25">
      <c r="B302" s="12">
        <f>ROWS($B$4:B302)</f>
        <v>299</v>
      </c>
      <c r="C302" s="13">
        <f ca="1">IF(ĮvestosVertės,IF(Paskolos_grąžinimas[[#This Row],['#]]&lt;=PaskolosTrukmė,IF(ROW()-ROW(Paskolos_grąžinimas[[#Headers],['#]])=1,PaskolosPradžia,IF(I301&gt;0,EDATE(C301,1),"")),""),"")</f>
        <v>52312</v>
      </c>
      <c r="D302" s="32">
        <f ca="1">IF(ROW()-ROW(Paskolos_grąžinimas[[#Headers],[pradinis
balansas]])=1,PaskolosSuma,IF(Paskolos_grąžinimas[[#This Row],[įmokos 
data]]="",0,INDEX(Paskolos_grąžinimas[], ROW()-4,8)))</f>
        <v>58555.891593693297</v>
      </c>
      <c r="E302" s="32">
        <f ca="1">IF(ĮvestosVertės,IF(ROW()-ROW(Paskolos_grąžinimas[[#Headers],[palūkanos]])=1,-IPMT(PalūkanųNorma/12,1,PaskolosTrukmė-ROWS($C$4:C302)+1,Paskolos_grąžinimas[[#This Row],[pradinis
balansas]]),IFERROR(-IPMT(PalūkanųNorma/12,1,Paskolos_grąžinimas[[#This Row],['#
liko]],D303),0)),0)</f>
        <v>240.52596345545587</v>
      </c>
      <c r="F302" s="32">
        <f ca="1">IFERROR(IF(AND(ĮvestosVertės,Paskolos_grąžinimas[[#This Row],[įmokos 
data]]&lt;&gt;""),-PPMT(PalūkanųNorma/12,1,PaskolosTrukmė-ROWS($C$4:C302)+1,Paskolos_grąžinimas[[#This Row],[pradinis
balansas]]),""),0)</f>
        <v>829.66036438388983</v>
      </c>
      <c r="G302" s="32">
        <f ca="1">IF(Paskolos_grąžinimas[[#This Row],[įmokos 
data]]="",0,NuosavybėsMokesčioSuma)</f>
        <v>375</v>
      </c>
      <c r="H302" s="32">
        <f ca="1">IF(Paskolos_grąžinimas[[#This Row],[įmokos 
data]]="",0,Paskolos_grąžinimas[[#This Row],[palūkanos]]+Paskolos_grąžinimas[[#This Row],[pagrindinis]]+Paskolos_grąžinimas[[#This Row],[nuosavybės
mokestis]])</f>
        <v>1445.1863278393457</v>
      </c>
      <c r="I302" s="32">
        <f ca="1">IF(Paskolos_grąžinimas[[#This Row],[įmokos 
data]]="",0,Paskolos_grąžinimas[[#This Row],[pradinis
balansas]]-Paskolos_grąžinimas[[#This Row],[pagrindinis]])</f>
        <v>57726.231229309407</v>
      </c>
      <c r="J302" s="14">
        <f ca="1">IF(Paskolos_grąžinimas[[#This Row],[galutinis
balansas]]&gt;0,PaskutinėEilutė-ROW(),0)</f>
        <v>61</v>
      </c>
    </row>
    <row r="303" spans="2:10" ht="15" customHeight="1" x14ac:dyDescent="0.25">
      <c r="B303" s="12">
        <f>ROWS($B$4:B303)</f>
        <v>300</v>
      </c>
      <c r="C303" s="13">
        <f ca="1">IF(ĮvestosVertės,IF(Paskolos_grąžinimas[[#This Row],['#]]&lt;=PaskolosTrukmė,IF(ROW()-ROW(Paskolos_grąžinimas[[#Headers],['#]])=1,PaskolosPradžia,IF(I302&gt;0,EDATE(C302,1),"")),""),"")</f>
        <v>52343</v>
      </c>
      <c r="D303" s="32">
        <f ca="1">IF(ROW()-ROW(Paskolos_grąžinimas[[#Headers],[pradinis
balansas]])=1,PaskolosSuma,IF(Paskolos_grąžinimas[[#This Row],[įmokos 
data]]="",0,INDEX(Paskolos_grąžinimas[], ROW()-4,8)))</f>
        <v>57726.231229309407</v>
      </c>
      <c r="E303" s="32">
        <f ca="1">IF(ĮvestosVertės,IF(ROW()-ROW(Paskolos_grąžinimas[[#Headers],[palūkanos]])=1,-IPMT(PalūkanųNorma/12,1,PaskolosTrukmė-ROWS($C$4:C303)+1,Paskolos_grąžinimas[[#This Row],[pradinis
balansas]]),IFERROR(-IPMT(PalūkanųNorma/12,1,Paskolos_grąžinimas[[#This Row],['#
liko]],D304),0)),0)</f>
        <v>237.05464144475241</v>
      </c>
      <c r="F303" s="32">
        <f ca="1">IFERROR(IF(AND(ĮvestosVertės,Paskolos_grąžinimas[[#This Row],[įmokos 
data]]&lt;&gt;""),-PPMT(PalūkanųNorma/12,1,PaskolosTrukmė-ROWS($C$4:C303)+1,Paskolos_grąžinimas[[#This Row],[pradinis
balansas]]),""),0)</f>
        <v>833.11728256882282</v>
      </c>
      <c r="G303" s="32">
        <f ca="1">IF(Paskolos_grąžinimas[[#This Row],[įmokos 
data]]="",0,NuosavybėsMokesčioSuma)</f>
        <v>375</v>
      </c>
      <c r="H303" s="32">
        <f ca="1">IF(Paskolos_grąžinimas[[#This Row],[įmokos 
data]]="",0,Paskolos_grąžinimas[[#This Row],[palūkanos]]+Paskolos_grąžinimas[[#This Row],[pagrindinis]]+Paskolos_grąžinimas[[#This Row],[nuosavybės
mokestis]])</f>
        <v>1445.1719240135753</v>
      </c>
      <c r="I303" s="32">
        <f ca="1">IF(Paskolos_grąžinimas[[#This Row],[įmokos 
data]]="",0,Paskolos_grąžinimas[[#This Row],[pradinis
balansas]]-Paskolos_grąžinimas[[#This Row],[pagrindinis]])</f>
        <v>56893.113946740581</v>
      </c>
      <c r="J303" s="14">
        <f ca="1">IF(Paskolos_grąžinimas[[#This Row],[galutinis
balansas]]&gt;0,PaskutinėEilutė-ROW(),0)</f>
        <v>60</v>
      </c>
    </row>
    <row r="304" spans="2:10" ht="15" customHeight="1" x14ac:dyDescent="0.25">
      <c r="B304" s="12">
        <f>ROWS($B$4:B304)</f>
        <v>301</v>
      </c>
      <c r="C304" s="13">
        <f ca="1">IF(ĮvestosVertės,IF(Paskolos_grąžinimas[[#This Row],['#]]&lt;=PaskolosTrukmė,IF(ROW()-ROW(Paskolos_grąžinimas[[#Headers],['#]])=1,PaskolosPradžia,IF(I303&gt;0,EDATE(C303,1),"")),""),"")</f>
        <v>52373</v>
      </c>
      <c r="D304" s="32">
        <f ca="1">IF(ROW()-ROW(Paskolos_grąžinimas[[#Headers],[pradinis
balansas]])=1,PaskolosSuma,IF(Paskolos_grąžinimas[[#This Row],[įmokos 
data]]="",0,INDEX(Paskolos_grąžinimas[], ROW()-4,8)))</f>
        <v>56893.113946740581</v>
      </c>
      <c r="E304" s="32">
        <f ca="1">IF(ĮvestosVertės,IF(ROW()-ROW(Paskolos_grąžinimas[[#Headers],[palūkanos]])=1,-IPMT(PalūkanųNorma/12,1,PaskolosTrukmė-ROWS($C$4:C304)+1,Paskolos_grąžinimas[[#This Row],[pradinis
balansas]]),IFERROR(-IPMT(PalūkanųNorma/12,1,Paskolos_grąžinimas[[#This Row],['#
liko]],D305),0)),0)</f>
        <v>233.56885559233771</v>
      </c>
      <c r="F304" s="32">
        <f ca="1">IFERROR(IF(AND(ĮvestosVertės,Paskolos_grąžinimas[[#This Row],[įmokos 
data]]&lt;&gt;""),-PPMT(PalūkanųNorma/12,1,PaskolosTrukmė-ROWS($C$4:C304)+1,Paskolos_grąžinimas[[#This Row],[pradinis
balansas]]),""),0)</f>
        <v>836.5886045795263</v>
      </c>
      <c r="G304" s="32">
        <f ca="1">IF(Paskolos_grąžinimas[[#This Row],[įmokos 
data]]="",0,NuosavybėsMokesčioSuma)</f>
        <v>375</v>
      </c>
      <c r="H304" s="32">
        <f ca="1">IF(Paskolos_grąžinimas[[#This Row],[įmokos 
data]]="",0,Paskolos_grąžinimas[[#This Row],[palūkanos]]+Paskolos_grąžinimas[[#This Row],[pagrindinis]]+Paskolos_grąžinimas[[#This Row],[nuosavybės
mokestis]])</f>
        <v>1445.1574601718639</v>
      </c>
      <c r="I304" s="32">
        <f ca="1">IF(Paskolos_grąžinimas[[#This Row],[įmokos 
data]]="",0,Paskolos_grąžinimas[[#This Row],[pradinis
balansas]]-Paskolos_grąžinimas[[#This Row],[pagrindinis]])</f>
        <v>56056.525342161054</v>
      </c>
      <c r="J304" s="14">
        <f ca="1">IF(Paskolos_grąžinimas[[#This Row],[galutinis
balansas]]&gt;0,PaskutinėEilutė-ROW(),0)</f>
        <v>59</v>
      </c>
    </row>
    <row r="305" spans="2:10" ht="15" customHeight="1" x14ac:dyDescent="0.25">
      <c r="B305" s="12">
        <f>ROWS($B$4:B305)</f>
        <v>302</v>
      </c>
      <c r="C305" s="13">
        <f ca="1">IF(ĮvestosVertės,IF(Paskolos_grąžinimas[[#This Row],['#]]&lt;=PaskolosTrukmė,IF(ROW()-ROW(Paskolos_grąžinimas[[#Headers],['#]])=1,PaskolosPradžia,IF(I304&gt;0,EDATE(C304,1),"")),""),"")</f>
        <v>52404</v>
      </c>
      <c r="D305" s="32">
        <f ca="1">IF(ROW()-ROW(Paskolos_grąžinimas[[#Headers],[pradinis
balansas]])=1,PaskolosSuma,IF(Paskolos_grąžinimas[[#This Row],[įmokos 
data]]="",0,INDEX(Paskolos_grąžinimas[], ROW()-4,8)))</f>
        <v>56056.525342161054</v>
      </c>
      <c r="E305" s="32">
        <f ca="1">IF(ĮvestosVertės,IF(ROW()-ROW(Paskolos_grąžinimas[[#Headers],[palūkanos]])=1,-IPMT(PalūkanųNorma/12,1,PaskolosTrukmė-ROWS($C$4:C305)+1,Paskolos_grąžinimas[[#This Row],[pradinis
balansas]]),IFERROR(-IPMT(PalūkanųNorma/12,1,Paskolos_grąžinimas[[#This Row],['#
liko]],D306),0)),0)</f>
        <v>230.06854563220463</v>
      </c>
      <c r="F305" s="32">
        <f ca="1">IFERROR(IF(AND(ĮvestosVertės,Paskolos_grąžinimas[[#This Row],[įmokos 
data]]&lt;&gt;""),-PPMT(PalūkanųNorma/12,1,PaskolosTrukmė-ROWS($C$4:C305)+1,Paskolos_grąžinimas[[#This Row],[pradinis
balansas]]),""),0)</f>
        <v>840.07439043194097</v>
      </c>
      <c r="G305" s="32">
        <f ca="1">IF(Paskolos_grąžinimas[[#This Row],[įmokos 
data]]="",0,NuosavybėsMokesčioSuma)</f>
        <v>375</v>
      </c>
      <c r="H305" s="32">
        <f ca="1">IF(Paskolos_grąžinimas[[#This Row],[įmokos 
data]]="",0,Paskolos_grąžinimas[[#This Row],[palūkanos]]+Paskolos_grąžinimas[[#This Row],[pagrindinis]]+Paskolos_grąžinimas[[#This Row],[nuosavybės
mokestis]])</f>
        <v>1445.1429360641455</v>
      </c>
      <c r="I305" s="32">
        <f ca="1">IF(Paskolos_grąžinimas[[#This Row],[įmokos 
data]]="",0,Paskolos_grąžinimas[[#This Row],[pradinis
balansas]]-Paskolos_grąžinimas[[#This Row],[pagrindinis]])</f>
        <v>55216.450951729115</v>
      </c>
      <c r="J305" s="14">
        <f ca="1">IF(Paskolos_grąžinimas[[#This Row],[galutinis
balansas]]&gt;0,PaskutinėEilutė-ROW(),0)</f>
        <v>58</v>
      </c>
    </row>
    <row r="306" spans="2:10" ht="15" customHeight="1" x14ac:dyDescent="0.25">
      <c r="B306" s="12">
        <f>ROWS($B$4:B306)</f>
        <v>303</v>
      </c>
      <c r="C306" s="13">
        <f ca="1">IF(ĮvestosVertės,IF(Paskolos_grąžinimas[[#This Row],['#]]&lt;=PaskolosTrukmė,IF(ROW()-ROW(Paskolos_grąžinimas[[#Headers],['#]])=1,PaskolosPradžia,IF(I305&gt;0,EDATE(C305,1),"")),""),"")</f>
        <v>52434</v>
      </c>
      <c r="D306" s="32">
        <f ca="1">IF(ROW()-ROW(Paskolos_grąžinimas[[#Headers],[pradinis
balansas]])=1,PaskolosSuma,IF(Paskolos_grąžinimas[[#This Row],[įmokos 
data]]="",0,INDEX(Paskolos_grąžinimas[], ROW()-4,8)))</f>
        <v>55216.450951729115</v>
      </c>
      <c r="E306" s="32">
        <f ca="1">IF(ĮvestosVertės,IF(ROW()-ROW(Paskolos_grąžinimas[[#Headers],[palūkanos]])=1,-IPMT(PalūkanųNorma/12,1,PaskolosTrukmė-ROWS($C$4:C306)+1,Paskolos_grąžinimas[[#This Row],[pradinis
balansas]]),IFERROR(-IPMT(PalūkanųNorma/12,1,Paskolos_grąžinimas[[#This Row],['#
liko]],D307),0)),0)</f>
        <v>226.55365104723765</v>
      </c>
      <c r="F306" s="32">
        <f ca="1">IFERROR(IF(AND(ĮvestosVertės,Paskolos_grąžinimas[[#This Row],[įmokos 
data]]&lt;&gt;""),-PPMT(PalūkanųNorma/12,1,PaskolosTrukmė-ROWS($C$4:C306)+1,Paskolos_grąžinimas[[#This Row],[pradinis
balansas]]),""),0)</f>
        <v>843.57470039207385</v>
      </c>
      <c r="G306" s="32">
        <f ca="1">IF(Paskolos_grąžinimas[[#This Row],[įmokos 
data]]="",0,NuosavybėsMokesčioSuma)</f>
        <v>375</v>
      </c>
      <c r="H306" s="32">
        <f ca="1">IF(Paskolos_grąžinimas[[#This Row],[įmokos 
data]]="",0,Paskolos_grąžinimas[[#This Row],[palūkanos]]+Paskolos_grąžinimas[[#This Row],[pagrindinis]]+Paskolos_grąžinimas[[#This Row],[nuosavybės
mokestis]])</f>
        <v>1445.1283514393115</v>
      </c>
      <c r="I306" s="32">
        <f ca="1">IF(Paskolos_grąžinimas[[#This Row],[įmokos 
data]]="",0,Paskolos_grąžinimas[[#This Row],[pradinis
balansas]]-Paskolos_grąžinimas[[#This Row],[pagrindinis]])</f>
        <v>54372.876251337038</v>
      </c>
      <c r="J306" s="14">
        <f ca="1">IF(Paskolos_grąžinimas[[#This Row],[galutinis
balansas]]&gt;0,PaskutinėEilutė-ROW(),0)</f>
        <v>57</v>
      </c>
    </row>
    <row r="307" spans="2:10" ht="15" customHeight="1" x14ac:dyDescent="0.25">
      <c r="B307" s="12">
        <f>ROWS($B$4:B307)</f>
        <v>304</v>
      </c>
      <c r="C307" s="13">
        <f ca="1">IF(ĮvestosVertės,IF(Paskolos_grąžinimas[[#This Row],['#]]&lt;=PaskolosTrukmė,IF(ROW()-ROW(Paskolos_grąžinimas[[#Headers],['#]])=1,PaskolosPradžia,IF(I306&gt;0,EDATE(C306,1),"")),""),"")</f>
        <v>52465</v>
      </c>
      <c r="D307" s="32">
        <f ca="1">IF(ROW()-ROW(Paskolos_grąžinimas[[#Headers],[pradinis
balansas]])=1,PaskolosSuma,IF(Paskolos_grąžinimas[[#This Row],[įmokos 
data]]="",0,INDEX(Paskolos_grąžinimas[], ROW()-4,8)))</f>
        <v>54372.876251337038</v>
      </c>
      <c r="E307" s="32">
        <f ca="1">IF(ĮvestosVertės,IF(ROW()-ROW(Paskolos_grąžinimas[[#Headers],[palūkanos]])=1,-IPMT(PalūkanųNorma/12,1,PaskolosTrukmė-ROWS($C$4:C307)+1,Paskolos_grąžinimas[[#This Row],[pradinis
balansas]]),IFERROR(-IPMT(PalūkanųNorma/12,1,Paskolos_grąžinimas[[#This Row],['#
liko]],D308),0)),0)</f>
        <v>223.02411106816666</v>
      </c>
      <c r="F307" s="32">
        <f ca="1">IFERROR(IF(AND(ĮvestosVertės,Paskolos_grąžinimas[[#This Row],[įmokos 
data]]&lt;&gt;""),-PPMT(PalūkanųNorma/12,1,PaskolosTrukmė-ROWS($C$4:C307)+1,Paskolos_grąžinimas[[#This Row],[pradinis
balansas]]),""),0)</f>
        <v>847.08959497704097</v>
      </c>
      <c r="G307" s="32">
        <f ca="1">IF(Paskolos_grąžinimas[[#This Row],[įmokos 
data]]="",0,NuosavybėsMokesčioSuma)</f>
        <v>375</v>
      </c>
      <c r="H307" s="32">
        <f ca="1">IF(Paskolos_grąžinimas[[#This Row],[įmokos 
data]]="",0,Paskolos_grąžinimas[[#This Row],[palūkanos]]+Paskolos_grąžinimas[[#This Row],[pagrindinis]]+Paskolos_grąžinimas[[#This Row],[nuosavybės
mokestis]])</f>
        <v>1445.1137060452077</v>
      </c>
      <c r="I307" s="32">
        <f ca="1">IF(Paskolos_grąžinimas[[#This Row],[įmokos 
data]]="",0,Paskolos_grąžinimas[[#This Row],[pradinis
balansas]]-Paskolos_grąžinimas[[#This Row],[pagrindinis]])</f>
        <v>53525.786656359996</v>
      </c>
      <c r="J307" s="14">
        <f ca="1">IF(Paskolos_grąžinimas[[#This Row],[galutinis
balansas]]&gt;0,PaskutinėEilutė-ROW(),0)</f>
        <v>56</v>
      </c>
    </row>
    <row r="308" spans="2:10" ht="15" customHeight="1" x14ac:dyDescent="0.25">
      <c r="B308" s="12">
        <f>ROWS($B$4:B308)</f>
        <v>305</v>
      </c>
      <c r="C308" s="13">
        <f ca="1">IF(ĮvestosVertės,IF(Paskolos_grąžinimas[[#This Row],['#]]&lt;=PaskolosTrukmė,IF(ROW()-ROW(Paskolos_grąžinimas[[#Headers],['#]])=1,PaskolosPradžia,IF(I307&gt;0,EDATE(C307,1),"")),""),"")</f>
        <v>52496</v>
      </c>
      <c r="D308" s="32">
        <f ca="1">IF(ROW()-ROW(Paskolos_grąžinimas[[#Headers],[pradinis
balansas]])=1,PaskolosSuma,IF(Paskolos_grąžinimas[[#This Row],[įmokos 
data]]="",0,INDEX(Paskolos_grąžinimas[], ROW()-4,8)))</f>
        <v>53525.786656359996</v>
      </c>
      <c r="E308" s="32">
        <f ca="1">IF(ĮvestosVertės,IF(ROW()-ROW(Paskolos_grąžinimas[[#Headers],[palūkanos]])=1,-IPMT(PalūkanųNorma/12,1,PaskolosTrukmė-ROWS($C$4:C308)+1,Paskolos_grąžinimas[[#This Row],[pradinis
balansas]]),IFERROR(-IPMT(PalūkanųNorma/12,1,Paskolos_grąžinimas[[#This Row],['#
liko]],D309),0)),0)</f>
        <v>219.47986467251619</v>
      </c>
      <c r="F308" s="32">
        <f ca="1">IFERROR(IF(AND(ĮvestosVertės,Paskolos_grąžinimas[[#This Row],[įmokos 
data]]&lt;&gt;""),-PPMT(PalūkanųNorma/12,1,PaskolosTrukmė-ROWS($C$4:C308)+1,Paskolos_grąžinimas[[#This Row],[pradinis
balansas]]),""),0)</f>
        <v>850.61913495611191</v>
      </c>
      <c r="G308" s="32">
        <f ca="1">IF(Paskolos_grąžinimas[[#This Row],[įmokos 
data]]="",0,NuosavybėsMokesčioSuma)</f>
        <v>375</v>
      </c>
      <c r="H308" s="32">
        <f ca="1">IF(Paskolos_grąžinimas[[#This Row],[įmokos 
data]]="",0,Paskolos_grąžinimas[[#This Row],[palūkanos]]+Paskolos_grąžinimas[[#This Row],[pagrindinis]]+Paskolos_grąžinimas[[#This Row],[nuosavybės
mokestis]])</f>
        <v>1445.098999628628</v>
      </c>
      <c r="I308" s="32">
        <f ca="1">IF(Paskolos_grąžinimas[[#This Row],[įmokos 
data]]="",0,Paskolos_grąžinimas[[#This Row],[pradinis
balansas]]-Paskolos_grąžinimas[[#This Row],[pagrindinis]])</f>
        <v>52675.167521403884</v>
      </c>
      <c r="J308" s="14">
        <f ca="1">IF(Paskolos_grąžinimas[[#This Row],[galutinis
balansas]]&gt;0,PaskutinėEilutė-ROW(),0)</f>
        <v>55</v>
      </c>
    </row>
    <row r="309" spans="2:10" ht="15" customHeight="1" x14ac:dyDescent="0.25">
      <c r="B309" s="12">
        <f>ROWS($B$4:B309)</f>
        <v>306</v>
      </c>
      <c r="C309" s="13">
        <f ca="1">IF(ĮvestosVertės,IF(Paskolos_grąžinimas[[#This Row],['#]]&lt;=PaskolosTrukmė,IF(ROW()-ROW(Paskolos_grąžinimas[[#Headers],['#]])=1,PaskolosPradžia,IF(I308&gt;0,EDATE(C308,1),"")),""),"")</f>
        <v>52526</v>
      </c>
      <c r="D309" s="32">
        <f ca="1">IF(ROW()-ROW(Paskolos_grąžinimas[[#Headers],[pradinis
balansas]])=1,PaskolosSuma,IF(Paskolos_grąžinimas[[#This Row],[įmokos 
data]]="",0,INDEX(Paskolos_grąžinimas[], ROW()-4,8)))</f>
        <v>52675.167521403884</v>
      </c>
      <c r="E309" s="32">
        <f ca="1">IF(ĮvestosVertės,IF(ROW()-ROW(Paskolos_grąžinimas[[#Headers],[palūkanos]])=1,-IPMT(PalūkanųNorma/12,1,PaskolosTrukmė-ROWS($C$4:C309)+1,Paskolos_grąžinimas[[#This Row],[pradinis
balansas]]),IFERROR(-IPMT(PalūkanųNorma/12,1,Paskolos_grąžinimas[[#This Row],['#
liko]],D310),0)),0)</f>
        <v>215.9208505835505</v>
      </c>
      <c r="F309" s="32">
        <f ca="1">IFERROR(IF(AND(ĮvestosVertės,Paskolos_grąžinimas[[#This Row],[įmokos 
data]]&lt;&gt;""),-PPMT(PalūkanųNorma/12,1,PaskolosTrukmė-ROWS($C$4:C309)+1,Paskolos_grąžinimas[[#This Row],[pradinis
balansas]]),""),0)</f>
        <v>854.16338135176238</v>
      </c>
      <c r="G309" s="32">
        <f ca="1">IF(Paskolos_grąžinimas[[#This Row],[įmokos 
data]]="",0,NuosavybėsMokesčioSuma)</f>
        <v>375</v>
      </c>
      <c r="H309" s="32">
        <f ca="1">IF(Paskolos_grąžinimas[[#This Row],[įmokos 
data]]="",0,Paskolos_grąžinimas[[#This Row],[palūkanos]]+Paskolos_grąžinimas[[#This Row],[pagrindinis]]+Paskolos_grąžinimas[[#This Row],[nuosavybės
mokestis]])</f>
        <v>1445.0842319353128</v>
      </c>
      <c r="I309" s="32">
        <f ca="1">IF(Paskolos_grąžinimas[[#This Row],[įmokos 
data]]="",0,Paskolos_grąžinimas[[#This Row],[pradinis
balansas]]-Paskolos_grąžinimas[[#This Row],[pagrindinis]])</f>
        <v>51821.004140052122</v>
      </c>
      <c r="J309" s="14">
        <f ca="1">IF(Paskolos_grąžinimas[[#This Row],[galutinis
balansas]]&gt;0,PaskutinėEilutė-ROW(),0)</f>
        <v>54</v>
      </c>
    </row>
    <row r="310" spans="2:10" ht="15" customHeight="1" x14ac:dyDescent="0.25">
      <c r="B310" s="12">
        <f>ROWS($B$4:B310)</f>
        <v>307</v>
      </c>
      <c r="C310" s="13">
        <f ca="1">IF(ĮvestosVertės,IF(Paskolos_grąžinimas[[#This Row],['#]]&lt;=PaskolosTrukmė,IF(ROW()-ROW(Paskolos_grąžinimas[[#Headers],['#]])=1,PaskolosPradžia,IF(I309&gt;0,EDATE(C309,1),"")),""),"")</f>
        <v>52557</v>
      </c>
      <c r="D310" s="32">
        <f ca="1">IF(ROW()-ROW(Paskolos_grąžinimas[[#Headers],[pradinis
balansas]])=1,PaskolosSuma,IF(Paskolos_grąžinimas[[#This Row],[įmokos 
data]]="",0,INDEX(Paskolos_grąžinimas[], ROW()-4,8)))</f>
        <v>51821.004140052122</v>
      </c>
      <c r="E310" s="32">
        <f ca="1">IF(ĮvestosVertės,IF(ROW()-ROW(Paskolos_grąžinimas[[#Headers],[palūkanos]])=1,-IPMT(PalūkanųNorma/12,1,PaskolosTrukmė-ROWS($C$4:C310)+1,Paskolos_grąžinimas[[#This Row],[pradinis
balansas]]),IFERROR(-IPMT(PalūkanųNorma/12,1,Paskolos_grąžinimas[[#This Row],['#
liko]],D311),0)),0)</f>
        <v>212.34700726921412</v>
      </c>
      <c r="F310" s="32">
        <f ca="1">IFERROR(IF(AND(ĮvestosVertės,Paskolos_grąžinimas[[#This Row],[įmokos 
data]]&lt;&gt;""),-PPMT(PalūkanųNorma/12,1,PaskolosTrukmė-ROWS($C$4:C310)+1,Paskolos_grąžinimas[[#This Row],[pradinis
balansas]]),""),0)</f>
        <v>857.72239544072806</v>
      </c>
      <c r="G310" s="32">
        <f ca="1">IF(Paskolos_grąžinimas[[#This Row],[įmokos 
data]]="",0,NuosavybėsMokesčioSuma)</f>
        <v>375</v>
      </c>
      <c r="H310" s="32">
        <f ca="1">IF(Paskolos_grąžinimas[[#This Row],[įmokos 
data]]="",0,Paskolos_grąžinimas[[#This Row],[palūkanos]]+Paskolos_grąžinimas[[#This Row],[pagrindinis]]+Paskolos_grąžinimas[[#This Row],[nuosavybės
mokestis]])</f>
        <v>1445.0694027099421</v>
      </c>
      <c r="I310" s="32">
        <f ca="1">IF(Paskolos_grąžinimas[[#This Row],[įmokos 
data]]="",0,Paskolos_grąžinimas[[#This Row],[pradinis
balansas]]-Paskolos_grąžinimas[[#This Row],[pagrindinis]])</f>
        <v>50963.281744611391</v>
      </c>
      <c r="J310" s="14">
        <f ca="1">IF(Paskolos_grąžinimas[[#This Row],[galutinis
balansas]]&gt;0,PaskutinėEilutė-ROW(),0)</f>
        <v>53</v>
      </c>
    </row>
    <row r="311" spans="2:10" ht="15" customHeight="1" x14ac:dyDescent="0.25">
      <c r="B311" s="12">
        <f>ROWS($B$4:B311)</f>
        <v>308</v>
      </c>
      <c r="C311" s="13">
        <f ca="1">IF(ĮvestosVertės,IF(Paskolos_grąžinimas[[#This Row],['#]]&lt;=PaskolosTrukmė,IF(ROW()-ROW(Paskolos_grąžinimas[[#Headers],['#]])=1,PaskolosPradžia,IF(I310&gt;0,EDATE(C310,1),"")),""),"")</f>
        <v>52587</v>
      </c>
      <c r="D311" s="32">
        <f ca="1">IF(ROW()-ROW(Paskolos_grąžinimas[[#Headers],[pradinis
balansas]])=1,PaskolosSuma,IF(Paskolos_grąžinimas[[#This Row],[įmokos 
data]]="",0,INDEX(Paskolos_grąžinimas[], ROW()-4,8)))</f>
        <v>50963.281744611391</v>
      </c>
      <c r="E311" s="32">
        <f ca="1">IF(ĮvestosVertės,IF(ROW()-ROW(Paskolos_grąžinimas[[#Headers],[palūkanos]])=1,-IPMT(PalūkanųNorma/12,1,PaskolosTrukmė-ROWS($C$4:C311)+1,Paskolos_grąžinimas[[#This Row],[pradinis
balansas]]),IFERROR(-IPMT(PalūkanųNorma/12,1,Paskolos_grąžinimas[[#This Row],['#
liko]],D312),0)),0)</f>
        <v>208.75827294106801</v>
      </c>
      <c r="F311" s="32">
        <f ca="1">IFERROR(IF(AND(ĮvestosVertės,Paskolos_grąžinimas[[#This Row],[įmokos 
data]]&lt;&gt;""),-PPMT(PalūkanųNorma/12,1,PaskolosTrukmė-ROWS($C$4:C311)+1,Paskolos_grąžinimas[[#This Row],[pradinis
balansas]]),""),0)</f>
        <v>861.29623875506434</v>
      </c>
      <c r="G311" s="32">
        <f ca="1">IF(Paskolos_grąžinimas[[#This Row],[įmokos 
data]]="",0,NuosavybėsMokesčioSuma)</f>
        <v>375</v>
      </c>
      <c r="H311" s="32">
        <f ca="1">IF(Paskolos_grąžinimas[[#This Row],[įmokos 
data]]="",0,Paskolos_grąžinimas[[#This Row],[palūkanos]]+Paskolos_grąžinimas[[#This Row],[pagrindinis]]+Paskolos_grąžinimas[[#This Row],[nuosavybės
mokestis]])</f>
        <v>1445.0545116961323</v>
      </c>
      <c r="I311" s="32">
        <f ca="1">IF(Paskolos_grąžinimas[[#This Row],[įmokos 
data]]="",0,Paskolos_grąžinimas[[#This Row],[pradinis
balansas]]-Paskolos_grąžinimas[[#This Row],[pagrindinis]])</f>
        <v>50101.985505856326</v>
      </c>
      <c r="J311" s="14">
        <f ca="1">IF(Paskolos_grąžinimas[[#This Row],[galutinis
balansas]]&gt;0,PaskutinėEilutė-ROW(),0)</f>
        <v>52</v>
      </c>
    </row>
    <row r="312" spans="2:10" ht="15" customHeight="1" x14ac:dyDescent="0.25">
      <c r="B312" s="12">
        <f>ROWS($B$4:B312)</f>
        <v>309</v>
      </c>
      <c r="C312" s="13">
        <f ca="1">IF(ĮvestosVertės,IF(Paskolos_grąžinimas[[#This Row],['#]]&lt;=PaskolosTrukmė,IF(ROW()-ROW(Paskolos_grąžinimas[[#Headers],['#]])=1,PaskolosPradžia,IF(I311&gt;0,EDATE(C311,1),"")),""),"")</f>
        <v>52618</v>
      </c>
      <c r="D312" s="32">
        <f ca="1">IF(ROW()-ROW(Paskolos_grąžinimas[[#Headers],[pradinis
balansas]])=1,PaskolosSuma,IF(Paskolos_grąžinimas[[#This Row],[įmokos 
data]]="",0,INDEX(Paskolos_grąžinimas[], ROW()-4,8)))</f>
        <v>50101.985505856326</v>
      </c>
      <c r="E312" s="32">
        <f ca="1">IF(ĮvestosVertės,IF(ROW()-ROW(Paskolos_grąžinimas[[#Headers],[palūkanos]])=1,-IPMT(PalūkanųNorma/12,1,PaskolosTrukmė-ROWS($C$4:C312)+1,Paskolos_grąžinimas[[#This Row],[pradinis
balansas]]),IFERROR(-IPMT(PalūkanųNorma/12,1,Paskolos_grąžinimas[[#This Row],['#
liko]],D313),0)),0)</f>
        <v>205.15458555322132</v>
      </c>
      <c r="F312" s="32">
        <f ca="1">IFERROR(IF(AND(ĮvestosVertės,Paskolos_grąžinimas[[#This Row],[įmokos 
data]]&lt;&gt;""),-PPMT(PalūkanųNorma/12,1,PaskolosTrukmė-ROWS($C$4:C312)+1,Paskolos_grąžinimas[[#This Row],[pradinis
balansas]]),""),0)</f>
        <v>864.88497308321053</v>
      </c>
      <c r="G312" s="32">
        <f ca="1">IF(Paskolos_grąžinimas[[#This Row],[įmokos 
data]]="",0,NuosavybėsMokesčioSuma)</f>
        <v>375</v>
      </c>
      <c r="H312" s="32">
        <f ca="1">IF(Paskolos_grąžinimas[[#This Row],[įmokos 
data]]="",0,Paskolos_grąžinimas[[#This Row],[palūkanos]]+Paskolos_grąžinimas[[#This Row],[pagrindinis]]+Paskolos_grąžinimas[[#This Row],[nuosavybės
mokestis]])</f>
        <v>1445.0395586364318</v>
      </c>
      <c r="I312" s="32">
        <f ca="1">IF(Paskolos_grąžinimas[[#This Row],[įmokos 
data]]="",0,Paskolos_grąžinimas[[#This Row],[pradinis
balansas]]-Paskolos_grąžinimas[[#This Row],[pagrindinis]])</f>
        <v>49237.100532773118</v>
      </c>
      <c r="J312" s="14">
        <f ca="1">IF(Paskolos_grąžinimas[[#This Row],[galutinis
balansas]]&gt;0,PaskutinėEilutė-ROW(),0)</f>
        <v>51</v>
      </c>
    </row>
    <row r="313" spans="2:10" ht="15" customHeight="1" x14ac:dyDescent="0.25">
      <c r="B313" s="12">
        <f>ROWS($B$4:B313)</f>
        <v>310</v>
      </c>
      <c r="C313" s="13">
        <f ca="1">IF(ĮvestosVertės,IF(Paskolos_grąžinimas[[#This Row],['#]]&lt;=PaskolosTrukmė,IF(ROW()-ROW(Paskolos_grąžinimas[[#Headers],['#]])=1,PaskolosPradžia,IF(I312&gt;0,EDATE(C312,1),"")),""),"")</f>
        <v>52649</v>
      </c>
      <c r="D313" s="32">
        <f ca="1">IF(ROW()-ROW(Paskolos_grąžinimas[[#Headers],[pradinis
balansas]])=1,PaskolosSuma,IF(Paskolos_grąžinimas[[#This Row],[įmokos 
data]]="",0,INDEX(Paskolos_grąžinimas[], ROW()-4,8)))</f>
        <v>49237.100532773118</v>
      </c>
      <c r="E313" s="32">
        <f ca="1">IF(ĮvestosVertės,IF(ROW()-ROW(Paskolos_grąžinimas[[#Headers],[palūkanos]])=1,-IPMT(PalūkanųNorma/12,1,PaskolosTrukmė-ROWS($C$4:C313)+1,Paskolos_grąžinimas[[#This Row],[pradinis
balansas]]),IFERROR(-IPMT(PalūkanųNorma/12,1,Paskolos_grąžinimas[[#This Row],['#
liko]],D314),0)),0)</f>
        <v>201.53588280125859</v>
      </c>
      <c r="F313" s="32">
        <f ca="1">IFERROR(IF(AND(ĮvestosVertės,Paskolos_grąžinimas[[#This Row],[įmokos 
data]]&lt;&gt;""),-PPMT(PalūkanųNorma/12,1,PaskolosTrukmė-ROWS($C$4:C313)+1,Paskolos_grąžinimas[[#This Row],[pradinis
balansas]]),""),0)</f>
        <v>868.48866047105741</v>
      </c>
      <c r="G313" s="32">
        <f ca="1">IF(Paskolos_grąžinimas[[#This Row],[įmokos 
data]]="",0,NuosavybėsMokesčioSuma)</f>
        <v>375</v>
      </c>
      <c r="H313" s="32">
        <f ca="1">IF(Paskolos_grąžinimas[[#This Row],[įmokos 
data]]="",0,Paskolos_grąžinimas[[#This Row],[palūkanos]]+Paskolos_grąžinimas[[#This Row],[pagrindinis]]+Paskolos_grąžinimas[[#This Row],[nuosavybės
mokestis]])</f>
        <v>1445.0245432723159</v>
      </c>
      <c r="I313" s="32">
        <f ca="1">IF(Paskolos_grąžinimas[[#This Row],[įmokos 
data]]="",0,Paskolos_grąžinimas[[#This Row],[pradinis
balansas]]-Paskolos_grąžinimas[[#This Row],[pagrindinis]])</f>
        <v>48368.611872302063</v>
      </c>
      <c r="J313" s="14">
        <f ca="1">IF(Paskolos_grąžinimas[[#This Row],[galutinis
balansas]]&gt;0,PaskutinėEilutė-ROW(),0)</f>
        <v>50</v>
      </c>
    </row>
    <row r="314" spans="2:10" ht="15" customHeight="1" x14ac:dyDescent="0.25">
      <c r="B314" s="12">
        <f>ROWS($B$4:B314)</f>
        <v>311</v>
      </c>
      <c r="C314" s="13">
        <f ca="1">IF(ĮvestosVertės,IF(Paskolos_grąžinimas[[#This Row],['#]]&lt;=PaskolosTrukmė,IF(ROW()-ROW(Paskolos_grąžinimas[[#Headers],['#]])=1,PaskolosPradžia,IF(I313&gt;0,EDATE(C313,1),"")),""),"")</f>
        <v>52678</v>
      </c>
      <c r="D314" s="32">
        <f ca="1">IF(ROW()-ROW(Paskolos_grąžinimas[[#Headers],[pradinis
balansas]])=1,PaskolosSuma,IF(Paskolos_grąžinimas[[#This Row],[įmokos 
data]]="",0,INDEX(Paskolos_grąžinimas[], ROW()-4,8)))</f>
        <v>48368.611872302063</v>
      </c>
      <c r="E314" s="32">
        <f ca="1">IF(ĮvestosVertės,IF(ROW()-ROW(Paskolos_grąžinimas[[#Headers],[palūkanos]])=1,-IPMT(PalūkanųNorma/12,1,PaskolosTrukmė-ROWS($C$4:C314)+1,Paskolos_grąžinimas[[#This Row],[pradinis
balansas]]),IFERROR(-IPMT(PalūkanųNorma/12,1,Paskolos_grąžinimas[[#This Row],['#
liko]],D315),0)),0)</f>
        <v>197.90210212116267</v>
      </c>
      <c r="F314" s="32">
        <f ca="1">IFERROR(IF(AND(ĮvestosVertės,Paskolos_grąžinimas[[#This Row],[įmokos 
data]]&lt;&gt;""),-PPMT(PalūkanųNorma/12,1,PaskolosTrukmė-ROWS($C$4:C314)+1,Paskolos_grąžinimas[[#This Row],[pradinis
balansas]]),""),0)</f>
        <v>872.10736322302</v>
      </c>
      <c r="G314" s="32">
        <f ca="1">IF(Paskolos_grąžinimas[[#This Row],[įmokos 
data]]="",0,NuosavybėsMokesčioSuma)</f>
        <v>375</v>
      </c>
      <c r="H314" s="32">
        <f ca="1">IF(Paskolos_grąžinimas[[#This Row],[įmokos 
data]]="",0,Paskolos_grąžinimas[[#This Row],[palūkanos]]+Paskolos_grąžinimas[[#This Row],[pagrindinis]]+Paskolos_grąžinimas[[#This Row],[nuosavybės
mokestis]])</f>
        <v>1445.0094653441827</v>
      </c>
      <c r="I314" s="32">
        <f ca="1">IF(Paskolos_grąžinimas[[#This Row],[įmokos 
data]]="",0,Paskolos_grąžinimas[[#This Row],[pradinis
balansas]]-Paskolos_grąžinimas[[#This Row],[pagrindinis]])</f>
        <v>47496.504509079045</v>
      </c>
      <c r="J314" s="14">
        <f ca="1">IF(Paskolos_grąžinimas[[#This Row],[galutinis
balansas]]&gt;0,PaskutinėEilutė-ROW(),0)</f>
        <v>49</v>
      </c>
    </row>
    <row r="315" spans="2:10" ht="15" customHeight="1" x14ac:dyDescent="0.25">
      <c r="B315" s="12">
        <f>ROWS($B$4:B315)</f>
        <v>312</v>
      </c>
      <c r="C315" s="13">
        <f ca="1">IF(ĮvestosVertės,IF(Paskolos_grąžinimas[[#This Row],['#]]&lt;=PaskolosTrukmė,IF(ROW()-ROW(Paskolos_grąžinimas[[#Headers],['#]])=1,PaskolosPradžia,IF(I314&gt;0,EDATE(C314,1),"")),""),"")</f>
        <v>52709</v>
      </c>
      <c r="D315" s="32">
        <f ca="1">IF(ROW()-ROW(Paskolos_grąžinimas[[#Headers],[pradinis
balansas]])=1,PaskolosSuma,IF(Paskolos_grąžinimas[[#This Row],[įmokos 
data]]="",0,INDEX(Paskolos_grąžinimas[], ROW()-4,8)))</f>
        <v>47496.504509079045</v>
      </c>
      <c r="E315" s="32">
        <f ca="1">IF(ĮvestosVertės,IF(ROW()-ROW(Paskolos_grąžinimas[[#Headers],[palūkanos]])=1,-IPMT(PalūkanųNorma/12,1,PaskolosTrukmė-ROWS($C$4:C315)+1,Paskolos_grąžinimas[[#This Row],[pradinis
balansas]]),IFERROR(-IPMT(PalūkanųNorma/12,1,Paskolos_grąžinimas[[#This Row],['#
liko]],D316),0)),0)</f>
        <v>194.25318068823304</v>
      </c>
      <c r="F315" s="32">
        <f ca="1">IFERROR(IF(AND(ĮvestosVertės,Paskolos_grąžinimas[[#This Row],[įmokos 
data]]&lt;&gt;""),-PPMT(PalūkanųNorma/12,1,PaskolosTrukmė-ROWS($C$4:C315)+1,Paskolos_grąžinimas[[#This Row],[pradinis
balansas]]),""),0)</f>
        <v>875.74114390311615</v>
      </c>
      <c r="G315" s="32">
        <f ca="1">IF(Paskolos_grąžinimas[[#This Row],[įmokos 
data]]="",0,NuosavybėsMokesčioSuma)</f>
        <v>375</v>
      </c>
      <c r="H315" s="32">
        <f ca="1">IF(Paskolos_grąžinimas[[#This Row],[įmokos 
data]]="",0,Paskolos_grąžinimas[[#This Row],[palūkanos]]+Paskolos_grąžinimas[[#This Row],[pagrindinis]]+Paskolos_grąžinimas[[#This Row],[nuosavybės
mokestis]])</f>
        <v>1444.9943245913491</v>
      </c>
      <c r="I315" s="32">
        <f ca="1">IF(Paskolos_grąžinimas[[#This Row],[įmokos 
data]]="",0,Paskolos_grąžinimas[[#This Row],[pradinis
balansas]]-Paskolos_grąžinimas[[#This Row],[pagrindinis]])</f>
        <v>46620.763365175932</v>
      </c>
      <c r="J315" s="14">
        <f ca="1">IF(Paskolos_grąžinimas[[#This Row],[galutinis
balansas]]&gt;0,PaskutinėEilutė-ROW(),0)</f>
        <v>48</v>
      </c>
    </row>
    <row r="316" spans="2:10" ht="15" customHeight="1" x14ac:dyDescent="0.25">
      <c r="B316" s="12">
        <f>ROWS($B$4:B316)</f>
        <v>313</v>
      </c>
      <c r="C316" s="13">
        <f ca="1">IF(ĮvestosVertės,IF(Paskolos_grąžinimas[[#This Row],['#]]&lt;=PaskolosTrukmė,IF(ROW()-ROW(Paskolos_grąžinimas[[#Headers],['#]])=1,PaskolosPradžia,IF(I315&gt;0,EDATE(C315,1),"")),""),"")</f>
        <v>52739</v>
      </c>
      <c r="D316" s="32">
        <f ca="1">IF(ROW()-ROW(Paskolos_grąžinimas[[#Headers],[pradinis
balansas]])=1,PaskolosSuma,IF(Paskolos_grąžinimas[[#This Row],[įmokos 
data]]="",0,INDEX(Paskolos_grąžinimas[], ROW()-4,8)))</f>
        <v>46620.763365175932</v>
      </c>
      <c r="E316" s="32">
        <f ca="1">IF(ĮvestosVertės,IF(ROW()-ROW(Paskolos_grąžinimas[[#Headers],[palūkanos]])=1,-IPMT(PalūkanųNorma/12,1,PaskolosTrukmė-ROWS($C$4:C316)+1,Paskolos_grąžinimas[[#This Row],[pradinis
balansas]]),IFERROR(-IPMT(PalūkanųNorma/12,1,Paskolos_grąžinimas[[#This Row],['#
liko]],D317),0)),0)</f>
        <v>190.58905541599952</v>
      </c>
      <c r="F316" s="32">
        <f ca="1">IFERROR(IF(AND(ĮvestosVertės,Paskolos_grąžinimas[[#This Row],[įmokos 
data]]&lt;&gt;""),-PPMT(PalūkanųNorma/12,1,PaskolosTrukmė-ROWS($C$4:C316)+1,Paskolos_grąžinimas[[#This Row],[pradinis
balansas]]),""),0)</f>
        <v>879.39006533604572</v>
      </c>
      <c r="G316" s="32">
        <f ca="1">IF(Paskolos_grąžinimas[[#This Row],[įmokos 
data]]="",0,NuosavybėsMokesčioSuma)</f>
        <v>375</v>
      </c>
      <c r="H316" s="32">
        <f ca="1">IF(Paskolos_grąžinimas[[#This Row],[įmokos 
data]]="",0,Paskolos_grąžinimas[[#This Row],[palūkanos]]+Paskolos_grąžinimas[[#This Row],[pagrindinis]]+Paskolos_grąžinimas[[#This Row],[nuosavybės
mokestis]])</f>
        <v>1444.9791207520452</v>
      </c>
      <c r="I316" s="32">
        <f ca="1">IF(Paskolos_grąžinimas[[#This Row],[įmokos 
data]]="",0,Paskolos_grąžinimas[[#This Row],[pradinis
balansas]]-Paskolos_grąžinimas[[#This Row],[pagrindinis]])</f>
        <v>45741.373299839885</v>
      </c>
      <c r="J316" s="14">
        <f ca="1">IF(Paskolos_grąžinimas[[#This Row],[galutinis
balansas]]&gt;0,PaskutinėEilutė-ROW(),0)</f>
        <v>47</v>
      </c>
    </row>
    <row r="317" spans="2:10" ht="15" customHeight="1" x14ac:dyDescent="0.25">
      <c r="B317" s="12">
        <f>ROWS($B$4:B317)</f>
        <v>314</v>
      </c>
      <c r="C317" s="13">
        <f ca="1">IF(ĮvestosVertės,IF(Paskolos_grąžinimas[[#This Row],['#]]&lt;=PaskolosTrukmė,IF(ROW()-ROW(Paskolos_grąžinimas[[#Headers],['#]])=1,PaskolosPradžia,IF(I316&gt;0,EDATE(C316,1),"")),""),"")</f>
        <v>52770</v>
      </c>
      <c r="D317" s="32">
        <f ca="1">IF(ROW()-ROW(Paskolos_grąžinimas[[#Headers],[pradinis
balansas]])=1,PaskolosSuma,IF(Paskolos_grąžinimas[[#This Row],[įmokos 
data]]="",0,INDEX(Paskolos_grąžinimas[], ROW()-4,8)))</f>
        <v>45741.373299839885</v>
      </c>
      <c r="E317" s="32">
        <f ca="1">IF(ĮvestosVertės,IF(ROW()-ROW(Paskolos_grąžinimas[[#Headers],[palūkanos]])=1,-IPMT(PalūkanųNorma/12,1,PaskolosTrukmė-ROWS($C$4:C317)+1,Paskolos_grąžinimas[[#This Row],[pradinis
balansas]]),IFERROR(-IPMT(PalūkanųNorma/12,1,Paskolos_grąžinimas[[#This Row],['#
liko]],D318),0)),0)</f>
        <v>186.90966295513169</v>
      </c>
      <c r="F317" s="32">
        <f ca="1">IFERROR(IF(AND(ĮvestosVertės,Paskolos_grąžinimas[[#This Row],[įmokos 
data]]&lt;&gt;""),-PPMT(PalūkanųNorma/12,1,PaskolosTrukmė-ROWS($C$4:C317)+1,Paskolos_grąžinimas[[#This Row],[pradinis
balansas]]),""),0)</f>
        <v>883.0541906082791</v>
      </c>
      <c r="G317" s="32">
        <f ca="1">IF(Paskolos_grąžinimas[[#This Row],[įmokos 
data]]="",0,NuosavybėsMokesčioSuma)</f>
        <v>375</v>
      </c>
      <c r="H317" s="32">
        <f ca="1">IF(Paskolos_grąžinimas[[#This Row],[įmokos 
data]]="",0,Paskolos_grąžinimas[[#This Row],[palūkanos]]+Paskolos_grąžinimas[[#This Row],[pagrindinis]]+Paskolos_grąžinimas[[#This Row],[nuosavybės
mokestis]])</f>
        <v>1444.9638535634108</v>
      </c>
      <c r="I317" s="32">
        <f ca="1">IF(Paskolos_grąžinimas[[#This Row],[įmokos 
data]]="",0,Paskolos_grąžinimas[[#This Row],[pradinis
balansas]]-Paskolos_grąžinimas[[#This Row],[pagrindinis]])</f>
        <v>44858.319109231605</v>
      </c>
      <c r="J317" s="14">
        <f ca="1">IF(Paskolos_grąžinimas[[#This Row],[galutinis
balansas]]&gt;0,PaskutinėEilutė-ROW(),0)</f>
        <v>46</v>
      </c>
    </row>
    <row r="318" spans="2:10" ht="15" customHeight="1" x14ac:dyDescent="0.25">
      <c r="B318" s="12">
        <f>ROWS($B$4:B318)</f>
        <v>315</v>
      </c>
      <c r="C318" s="13">
        <f ca="1">IF(ĮvestosVertės,IF(Paskolos_grąžinimas[[#This Row],['#]]&lt;=PaskolosTrukmė,IF(ROW()-ROW(Paskolos_grąžinimas[[#Headers],['#]])=1,PaskolosPradžia,IF(I317&gt;0,EDATE(C317,1),"")),""),"")</f>
        <v>52800</v>
      </c>
      <c r="D318" s="32">
        <f ca="1">IF(ROW()-ROW(Paskolos_grąžinimas[[#Headers],[pradinis
balansas]])=1,PaskolosSuma,IF(Paskolos_grąžinimas[[#This Row],[įmokos 
data]]="",0,INDEX(Paskolos_grąžinimas[], ROW()-4,8)))</f>
        <v>44858.319109231605</v>
      </c>
      <c r="E318" s="32">
        <f ca="1">IF(ĮvestosVertės,IF(ROW()-ROW(Paskolos_grąžinimas[[#Headers],[palūkanos]])=1,-IPMT(PalūkanųNorma/12,1,PaskolosTrukmė-ROWS($C$4:C318)+1,Paskolos_grąžinimas[[#This Row],[pradinis
balansas]]),IFERROR(-IPMT(PalūkanųNorma/12,1,Paskolos_grąžinimas[[#This Row],['#
liko]],D319),0)),0)</f>
        <v>183.21493969234359</v>
      </c>
      <c r="F318" s="32">
        <f ca="1">IFERROR(IF(AND(ĮvestosVertės,Paskolos_grąžinimas[[#This Row],[įmokos 
data]]&lt;&gt;""),-PPMT(PalūkanųNorma/12,1,PaskolosTrukmė-ROWS($C$4:C318)+1,Paskolos_grąžinimas[[#This Row],[pradinis
balansas]]),""),0)</f>
        <v>886.73358306914702</v>
      </c>
      <c r="G318" s="32">
        <f ca="1">IF(Paskolos_grąžinimas[[#This Row],[įmokos 
data]]="",0,NuosavybėsMokesčioSuma)</f>
        <v>375</v>
      </c>
      <c r="H318" s="32">
        <f ca="1">IF(Paskolos_grąžinimas[[#This Row],[įmokos 
data]]="",0,Paskolos_grąžinimas[[#This Row],[palūkanos]]+Paskolos_grąžinimas[[#This Row],[pagrindinis]]+Paskolos_grąžinimas[[#This Row],[nuosavybės
mokestis]])</f>
        <v>1444.9485227614905</v>
      </c>
      <c r="I318" s="32">
        <f ca="1">IF(Paskolos_grąžinimas[[#This Row],[įmokos 
data]]="",0,Paskolos_grąžinimas[[#This Row],[pradinis
balansas]]-Paskolos_grąžinimas[[#This Row],[pagrindinis]])</f>
        <v>43971.58552616246</v>
      </c>
      <c r="J318" s="14">
        <f ca="1">IF(Paskolos_grąžinimas[[#This Row],[galutinis
balansas]]&gt;0,PaskutinėEilutė-ROW(),0)</f>
        <v>45</v>
      </c>
    </row>
    <row r="319" spans="2:10" ht="15" customHeight="1" x14ac:dyDescent="0.25">
      <c r="B319" s="12">
        <f>ROWS($B$4:B319)</f>
        <v>316</v>
      </c>
      <c r="C319" s="13">
        <f ca="1">IF(ĮvestosVertės,IF(Paskolos_grąžinimas[[#This Row],['#]]&lt;=PaskolosTrukmė,IF(ROW()-ROW(Paskolos_grąžinimas[[#Headers],['#]])=1,PaskolosPradžia,IF(I318&gt;0,EDATE(C318,1),"")),""),"")</f>
        <v>52831</v>
      </c>
      <c r="D319" s="32">
        <f ca="1">IF(ROW()-ROW(Paskolos_grąžinimas[[#Headers],[pradinis
balansas]])=1,PaskolosSuma,IF(Paskolos_grąžinimas[[#This Row],[įmokos 
data]]="",0,INDEX(Paskolos_grąžinimas[], ROW()-4,8)))</f>
        <v>43971.58552616246</v>
      </c>
      <c r="E319" s="32">
        <f ca="1">IF(ĮvestosVertės,IF(ROW()-ROW(Paskolos_grąžinimas[[#Headers],[palūkanos]])=1,-IPMT(PalūkanųNorma/12,1,PaskolosTrukmė-ROWS($C$4:C319)+1,Paskolos_grąžinimas[[#This Row],[pradinis
balansas]]),IFERROR(-IPMT(PalūkanųNorma/12,1,Paskolos_grąžinimas[[#This Row],['#
liko]],D320),0)),0)</f>
        <v>179.50482174929385</v>
      </c>
      <c r="F319" s="32">
        <f ca="1">IFERROR(IF(AND(ĮvestosVertės,Paskolos_grąžinimas[[#This Row],[įmokos 
data]]&lt;&gt;""),-PPMT(PalūkanųNorma/12,1,PaskolosTrukmė-ROWS($C$4:C319)+1,Paskolos_grąžinimas[[#This Row],[pradinis
balansas]]),""),0)</f>
        <v>890.42830633193523</v>
      </c>
      <c r="G319" s="32">
        <f ca="1">IF(Paskolos_grąžinimas[[#This Row],[įmokos 
data]]="",0,NuosavybėsMokesčioSuma)</f>
        <v>375</v>
      </c>
      <c r="H319" s="32">
        <f ca="1">IF(Paskolos_grąžinimas[[#This Row],[įmokos 
data]]="",0,Paskolos_grąžinimas[[#This Row],[palūkanos]]+Paskolos_grąžinimas[[#This Row],[pagrindinis]]+Paskolos_grąžinimas[[#This Row],[nuosavybės
mokestis]])</f>
        <v>1444.9331280812291</v>
      </c>
      <c r="I319" s="32">
        <f ca="1">IF(Paskolos_grąžinimas[[#This Row],[įmokos 
data]]="",0,Paskolos_grąžinimas[[#This Row],[pradinis
balansas]]-Paskolos_grąžinimas[[#This Row],[pagrindinis]])</f>
        <v>43081.157219830522</v>
      </c>
      <c r="J319" s="14">
        <f ca="1">IF(Paskolos_grąžinimas[[#This Row],[galutinis
balansas]]&gt;0,PaskutinėEilutė-ROW(),0)</f>
        <v>44</v>
      </c>
    </row>
    <row r="320" spans="2:10" ht="15" customHeight="1" x14ac:dyDescent="0.25">
      <c r="B320" s="12">
        <f>ROWS($B$4:B320)</f>
        <v>317</v>
      </c>
      <c r="C320" s="13">
        <f ca="1">IF(ĮvestosVertės,IF(Paskolos_grąžinimas[[#This Row],['#]]&lt;=PaskolosTrukmė,IF(ROW()-ROW(Paskolos_grąžinimas[[#Headers],['#]])=1,PaskolosPradžia,IF(I319&gt;0,EDATE(C319,1),"")),""),"")</f>
        <v>52862</v>
      </c>
      <c r="D320" s="32">
        <f ca="1">IF(ROW()-ROW(Paskolos_grąžinimas[[#Headers],[pradinis
balansas]])=1,PaskolosSuma,IF(Paskolos_grąžinimas[[#This Row],[įmokos 
data]]="",0,INDEX(Paskolos_grąžinimas[], ROW()-4,8)))</f>
        <v>43081.157219830522</v>
      </c>
      <c r="E320" s="32">
        <f ca="1">IF(ĮvestosVertės,IF(ROW()-ROW(Paskolos_grąžinimas[[#Headers],[palūkanos]])=1,-IPMT(PalūkanųNorma/12,1,PaskolosTrukmė-ROWS($C$4:C320)+1,Paskolos_grąžinimas[[#This Row],[pradinis
balansas]]),IFERROR(-IPMT(PalūkanųNorma/12,1,Paskolos_grąžinimas[[#This Row],['#
liko]],D321),0)),0)</f>
        <v>175.77924498148141</v>
      </c>
      <c r="F320" s="32">
        <f ca="1">IFERROR(IF(AND(ĮvestosVertės,Paskolos_grąžinimas[[#This Row],[įmokos 
data]]&lt;&gt;""),-PPMT(PalūkanųNorma/12,1,PaskolosTrukmė-ROWS($C$4:C320)+1,Paskolos_grąžinimas[[#This Row],[pradinis
balansas]]),""),0)</f>
        <v>894.1384242749848</v>
      </c>
      <c r="G320" s="32">
        <f ca="1">IF(Paskolos_grąžinimas[[#This Row],[įmokos 
data]]="",0,NuosavybėsMokesčioSuma)</f>
        <v>375</v>
      </c>
      <c r="H320" s="32">
        <f ca="1">IF(Paskolos_grąžinimas[[#This Row],[įmokos 
data]]="",0,Paskolos_grąžinimas[[#This Row],[palūkanos]]+Paskolos_grąžinimas[[#This Row],[pagrindinis]]+Paskolos_grąžinimas[[#This Row],[nuosavybės
mokestis]])</f>
        <v>1444.9176692564663</v>
      </c>
      <c r="I320" s="32">
        <f ca="1">IF(Paskolos_grąžinimas[[#This Row],[įmokos 
data]]="",0,Paskolos_grąžinimas[[#This Row],[pradinis
balansas]]-Paskolos_grąžinimas[[#This Row],[pagrindinis]])</f>
        <v>42187.018795555538</v>
      </c>
      <c r="J320" s="14">
        <f ca="1">IF(Paskolos_grąžinimas[[#This Row],[galutinis
balansas]]&gt;0,PaskutinėEilutė-ROW(),0)</f>
        <v>43</v>
      </c>
    </row>
    <row r="321" spans="2:10" ht="15" customHeight="1" x14ac:dyDescent="0.25">
      <c r="B321" s="12">
        <f>ROWS($B$4:B321)</f>
        <v>318</v>
      </c>
      <c r="C321" s="13">
        <f ca="1">IF(ĮvestosVertės,IF(Paskolos_grąžinimas[[#This Row],['#]]&lt;=PaskolosTrukmė,IF(ROW()-ROW(Paskolos_grąžinimas[[#Headers],['#]])=1,PaskolosPradžia,IF(I320&gt;0,EDATE(C320,1),"")),""),"")</f>
        <v>52892</v>
      </c>
      <c r="D321" s="32">
        <f ca="1">IF(ROW()-ROW(Paskolos_grąžinimas[[#Headers],[pradinis
balansas]])=1,PaskolosSuma,IF(Paskolos_grąžinimas[[#This Row],[įmokos 
data]]="",0,INDEX(Paskolos_grąžinimas[], ROW()-4,8)))</f>
        <v>42187.018795555538</v>
      </c>
      <c r="E321" s="32">
        <f ca="1">IF(ĮvestosVertės,IF(ROW()-ROW(Paskolos_grąžinimas[[#Headers],[palūkanos]])=1,-IPMT(PalūkanųNorma/12,1,PaskolosTrukmė-ROWS($C$4:C321)+1,Paskolos_grąžinimas[[#This Row],[pradinis
balansas]]),IFERROR(-IPMT(PalūkanųNorma/12,1,Paskolos_grąžinimas[[#This Row],['#
liko]],D322),0)),0)</f>
        <v>172.0381449771364</v>
      </c>
      <c r="F321" s="32">
        <f ca="1">IFERROR(IF(AND(ĮvestosVertės,Paskolos_grąžinimas[[#This Row],[įmokos 
data]]&lt;&gt;""),-PPMT(PalūkanųNorma/12,1,PaskolosTrukmė-ROWS($C$4:C321)+1,Paskolos_grąžinimas[[#This Row],[pradinis
balansas]]),""),0)</f>
        <v>897.86400104279721</v>
      </c>
      <c r="G321" s="32">
        <f ca="1">IF(Paskolos_grąžinimas[[#This Row],[įmokos 
data]]="",0,NuosavybėsMokesčioSuma)</f>
        <v>375</v>
      </c>
      <c r="H321" s="32">
        <f ca="1">IF(Paskolos_grąžinimas[[#This Row],[įmokos 
data]]="",0,Paskolos_grąžinimas[[#This Row],[palūkanos]]+Paskolos_grąžinimas[[#This Row],[pagrindinis]]+Paskolos_grąžinimas[[#This Row],[nuosavybės
mokestis]])</f>
        <v>1444.9021460199335</v>
      </c>
      <c r="I321" s="32">
        <f ca="1">IF(Paskolos_grąžinimas[[#This Row],[įmokos 
data]]="",0,Paskolos_grąžinimas[[#This Row],[pradinis
balansas]]-Paskolos_grąžinimas[[#This Row],[pagrindinis]])</f>
        <v>41289.154794512739</v>
      </c>
      <c r="J321" s="14">
        <f ca="1">IF(Paskolos_grąžinimas[[#This Row],[galutinis
balansas]]&gt;0,PaskutinėEilutė-ROW(),0)</f>
        <v>42</v>
      </c>
    </row>
    <row r="322" spans="2:10" ht="15" customHeight="1" x14ac:dyDescent="0.25">
      <c r="B322" s="12">
        <f>ROWS($B$4:B322)</f>
        <v>319</v>
      </c>
      <c r="C322" s="13">
        <f ca="1">IF(ĮvestosVertės,IF(Paskolos_grąžinimas[[#This Row],['#]]&lt;=PaskolosTrukmė,IF(ROW()-ROW(Paskolos_grąžinimas[[#Headers],['#]])=1,PaskolosPradžia,IF(I321&gt;0,EDATE(C321,1),"")),""),"")</f>
        <v>52923</v>
      </c>
      <c r="D322" s="32">
        <f ca="1">IF(ROW()-ROW(Paskolos_grąžinimas[[#Headers],[pradinis
balansas]])=1,PaskolosSuma,IF(Paskolos_grąžinimas[[#This Row],[įmokos 
data]]="",0,INDEX(Paskolos_grąžinimas[], ROW()-4,8)))</f>
        <v>41289.154794512739</v>
      </c>
      <c r="E322" s="32">
        <f ca="1">IF(ĮvestosVertės,IF(ROW()-ROW(Paskolos_grąžinimas[[#Headers],[palūkanos]])=1,-IPMT(PalūkanųNorma/12,1,PaskolosTrukmė-ROWS($C$4:C322)+1,Paskolos_grąžinimas[[#This Row],[pradinis
balansas]]),IFERROR(-IPMT(PalūkanųNorma/12,1,Paskolos_grąžinimas[[#This Row],['#
liko]],D323),0)),0)</f>
        <v>168.28145705610666</v>
      </c>
      <c r="F322" s="32">
        <f ca="1">IFERROR(IF(AND(ĮvestosVertės,Paskolos_grąžinimas[[#This Row],[įmokos 
data]]&lt;&gt;""),-PPMT(PalūkanųNorma/12,1,PaskolosTrukmė-ROWS($C$4:C322)+1,Paskolos_grąžinimas[[#This Row],[pradinis
balansas]]),""),0)</f>
        <v>901.60510104714217</v>
      </c>
      <c r="G322" s="32">
        <f ca="1">IF(Paskolos_grąžinimas[[#This Row],[įmokos 
data]]="",0,NuosavybėsMokesčioSuma)</f>
        <v>375</v>
      </c>
      <c r="H322" s="32">
        <f ca="1">IF(Paskolos_grąžinimas[[#This Row],[įmokos 
data]]="",0,Paskolos_grąžinimas[[#This Row],[palūkanos]]+Paskolos_grąžinimas[[#This Row],[pagrindinis]]+Paskolos_grąžinimas[[#This Row],[nuosavybės
mokestis]])</f>
        <v>1444.8865581032487</v>
      </c>
      <c r="I322" s="32">
        <f ca="1">IF(Paskolos_grąžinimas[[#This Row],[įmokos 
data]]="",0,Paskolos_grąžinimas[[#This Row],[pradinis
balansas]]-Paskolos_grąžinimas[[#This Row],[pagrindinis]])</f>
        <v>40387.549693465597</v>
      </c>
      <c r="J322" s="14">
        <f ca="1">IF(Paskolos_grąžinimas[[#This Row],[galutinis
balansas]]&gt;0,PaskutinėEilutė-ROW(),0)</f>
        <v>41</v>
      </c>
    </row>
    <row r="323" spans="2:10" ht="15" customHeight="1" x14ac:dyDescent="0.25">
      <c r="B323" s="12">
        <f>ROWS($B$4:B323)</f>
        <v>320</v>
      </c>
      <c r="C323" s="13">
        <f ca="1">IF(ĮvestosVertės,IF(Paskolos_grąžinimas[[#This Row],['#]]&lt;=PaskolosTrukmė,IF(ROW()-ROW(Paskolos_grąžinimas[[#Headers],['#]])=1,PaskolosPradžia,IF(I322&gt;0,EDATE(C322,1),"")),""),"")</f>
        <v>52953</v>
      </c>
      <c r="D323" s="32">
        <f ca="1">IF(ROW()-ROW(Paskolos_grąžinimas[[#Headers],[pradinis
balansas]])=1,PaskolosSuma,IF(Paskolos_grąžinimas[[#This Row],[įmokos 
data]]="",0,INDEX(Paskolos_grąžinimas[], ROW()-4,8)))</f>
        <v>40387.549693465597</v>
      </c>
      <c r="E323" s="32">
        <f ca="1">IF(ĮvestosVertės,IF(ROW()-ROW(Paskolos_grąžinimas[[#Headers],[palūkanos]])=1,-IPMT(PalūkanųNorma/12,1,PaskolosTrukmė-ROWS($C$4:C323)+1,Paskolos_grąžinimas[[#This Row],[pradinis
balansas]]),IFERROR(-IPMT(PalūkanųNorma/12,1,Paskolos_grąžinimas[[#This Row],['#
liko]],D324),0)),0)</f>
        <v>164.50911626873926</v>
      </c>
      <c r="F323" s="32">
        <f ca="1">IFERROR(IF(AND(ĮvestosVertės,Paskolos_grąžinimas[[#This Row],[įmokos 
data]]&lt;&gt;""),-PPMT(PalūkanųNorma/12,1,PaskolosTrukmė-ROWS($C$4:C323)+1,Paskolos_grąžinimas[[#This Row],[pradinis
balansas]]),""),0)</f>
        <v>905.36178896817182</v>
      </c>
      <c r="G323" s="32">
        <f ca="1">IF(Paskolos_grąžinimas[[#This Row],[įmokos 
data]]="",0,NuosavybėsMokesčioSuma)</f>
        <v>375</v>
      </c>
      <c r="H323" s="32">
        <f ca="1">IF(Paskolos_grąžinimas[[#This Row],[įmokos 
data]]="",0,Paskolos_grąžinimas[[#This Row],[palūkanos]]+Paskolos_grąžinimas[[#This Row],[pagrindinis]]+Paskolos_grąžinimas[[#This Row],[nuosavybės
mokestis]])</f>
        <v>1444.8709052369111</v>
      </c>
      <c r="I323" s="32">
        <f ca="1">IF(Paskolos_grąžinimas[[#This Row],[įmokos 
data]]="",0,Paskolos_grąžinimas[[#This Row],[pradinis
balansas]]-Paskolos_grąžinimas[[#This Row],[pagrindinis]])</f>
        <v>39482.187904497427</v>
      </c>
      <c r="J323" s="14">
        <f ca="1">IF(Paskolos_grąžinimas[[#This Row],[galutinis
balansas]]&gt;0,PaskutinėEilutė-ROW(),0)</f>
        <v>40</v>
      </c>
    </row>
    <row r="324" spans="2:10" ht="15" customHeight="1" x14ac:dyDescent="0.25">
      <c r="B324" s="12">
        <f>ROWS($B$4:B324)</f>
        <v>321</v>
      </c>
      <c r="C324" s="13">
        <f ca="1">IF(ĮvestosVertės,IF(Paskolos_grąžinimas[[#This Row],['#]]&lt;=PaskolosTrukmė,IF(ROW()-ROW(Paskolos_grąžinimas[[#Headers],['#]])=1,PaskolosPradžia,IF(I323&gt;0,EDATE(C323,1),"")),""),"")</f>
        <v>52984</v>
      </c>
      <c r="D324" s="32">
        <f ca="1">IF(ROW()-ROW(Paskolos_grąžinimas[[#Headers],[pradinis
balansas]])=1,PaskolosSuma,IF(Paskolos_grąžinimas[[#This Row],[įmokos 
data]]="",0,INDEX(Paskolos_grąžinimas[], ROW()-4,8)))</f>
        <v>39482.187904497427</v>
      </c>
      <c r="E324" s="32">
        <f ca="1">IF(ĮvestosVertės,IF(ROW()-ROW(Paskolos_grąžinimas[[#Headers],[palūkanos]])=1,-IPMT(PalūkanųNorma/12,1,PaskolosTrukmė-ROWS($C$4:C324)+1,Paskolos_grąžinimas[[#This Row],[pradinis
balansas]]),IFERROR(-IPMT(PalūkanųNorma/12,1,Paskolos_grąžinimas[[#This Row],['#
liko]],D325),0)),0)</f>
        <v>160.72105739475785</v>
      </c>
      <c r="F324" s="32">
        <f ca="1">IFERROR(IF(AND(ĮvestosVertės,Paskolos_grąžinimas[[#This Row],[įmokos 
data]]&lt;&gt;""),-PPMT(PalūkanųNorma/12,1,PaskolosTrukmė-ROWS($C$4:C324)+1,Paskolos_grąžinimas[[#This Row],[pradinis
balansas]]),""),0)</f>
        <v>909.13412975553945</v>
      </c>
      <c r="G324" s="32">
        <f ca="1">IF(Paskolos_grąžinimas[[#This Row],[įmokos 
data]]="",0,NuosavybėsMokesčioSuma)</f>
        <v>375</v>
      </c>
      <c r="H324" s="32">
        <f ca="1">IF(Paskolos_grąžinimas[[#This Row],[įmokos 
data]]="",0,Paskolos_grąžinimas[[#This Row],[palūkanos]]+Paskolos_grąžinimas[[#This Row],[pagrindinis]]+Paskolos_grąžinimas[[#This Row],[nuosavybės
mokestis]])</f>
        <v>1444.8551871502973</v>
      </c>
      <c r="I324" s="32">
        <f ca="1">IF(Paskolos_grąžinimas[[#This Row],[įmokos 
data]]="",0,Paskolos_grąžinimas[[#This Row],[pradinis
balansas]]-Paskolos_grąžinimas[[#This Row],[pagrindinis]])</f>
        <v>38573.053774741886</v>
      </c>
      <c r="J324" s="14">
        <f ca="1">IF(Paskolos_grąžinimas[[#This Row],[galutinis
balansas]]&gt;0,PaskutinėEilutė-ROW(),0)</f>
        <v>39</v>
      </c>
    </row>
    <row r="325" spans="2:10" ht="15" customHeight="1" x14ac:dyDescent="0.25">
      <c r="B325" s="12">
        <f>ROWS($B$4:B325)</f>
        <v>322</v>
      </c>
      <c r="C325" s="13">
        <f ca="1">IF(ĮvestosVertės,IF(Paskolos_grąžinimas[[#This Row],['#]]&lt;=PaskolosTrukmė,IF(ROW()-ROW(Paskolos_grąžinimas[[#Headers],['#]])=1,PaskolosPradžia,IF(I324&gt;0,EDATE(C324,1),"")),""),"")</f>
        <v>53015</v>
      </c>
      <c r="D325" s="32">
        <f ca="1">IF(ROW()-ROW(Paskolos_grąžinimas[[#Headers],[pradinis
balansas]])=1,PaskolosSuma,IF(Paskolos_grąžinimas[[#This Row],[įmokos 
data]]="",0,INDEX(Paskolos_grąžinimas[], ROW()-4,8)))</f>
        <v>38573.053774741886</v>
      </c>
      <c r="E325" s="32">
        <f ca="1">IF(ĮvestosVertės,IF(ROW()-ROW(Paskolos_grąžinimas[[#Headers],[palūkanos]])=1,-IPMT(PalūkanųNorma/12,1,PaskolosTrukmė-ROWS($C$4:C325)+1,Paskolos_grąžinimas[[#This Row],[pradinis
balansas]]),IFERROR(-IPMT(PalūkanųNorma/12,1,Paskolos_grąžinimas[[#This Row],['#
liko]],D326),0)),0)</f>
        <v>156.91721494213485</v>
      </c>
      <c r="F325" s="32">
        <f ca="1">IFERROR(IF(AND(ĮvestosVertės,Paskolos_grąžinimas[[#This Row],[įmokos 
data]]&lt;&gt;""),-PPMT(PalūkanųNorma/12,1,PaskolosTrukmė-ROWS($C$4:C325)+1,Paskolos_grąžinimas[[#This Row],[pradinis
balansas]]),""),0)</f>
        <v>912.92218862952063</v>
      </c>
      <c r="G325" s="32">
        <f ca="1">IF(Paskolos_grąžinimas[[#This Row],[įmokos 
data]]="",0,NuosavybėsMokesčioSuma)</f>
        <v>375</v>
      </c>
      <c r="H325" s="32">
        <f ca="1">IF(Paskolos_grąžinimas[[#This Row],[įmokos 
data]]="",0,Paskolos_grąžinimas[[#This Row],[palūkanos]]+Paskolos_grąžinimas[[#This Row],[pagrindinis]]+Paskolos_grąžinimas[[#This Row],[nuosavybės
mokestis]])</f>
        <v>1444.8394035716556</v>
      </c>
      <c r="I325" s="32">
        <f ca="1">IF(Paskolos_grąžinimas[[#This Row],[įmokos 
data]]="",0,Paskolos_grąžinimas[[#This Row],[pradinis
balansas]]-Paskolos_grąžinimas[[#This Row],[pagrindinis]])</f>
        <v>37660.131586112366</v>
      </c>
      <c r="J325" s="14">
        <f ca="1">IF(Paskolos_grąžinimas[[#This Row],[galutinis
balansas]]&gt;0,PaskutinėEilutė-ROW(),0)</f>
        <v>38</v>
      </c>
    </row>
    <row r="326" spans="2:10" ht="15" customHeight="1" x14ac:dyDescent="0.25">
      <c r="B326" s="12">
        <f>ROWS($B$4:B326)</f>
        <v>323</v>
      </c>
      <c r="C326" s="13">
        <f ca="1">IF(ĮvestosVertės,IF(Paskolos_grąžinimas[[#This Row],['#]]&lt;=PaskolosTrukmė,IF(ROW()-ROW(Paskolos_grąžinimas[[#Headers],['#]])=1,PaskolosPradžia,IF(I325&gt;0,EDATE(C325,1),"")),""),"")</f>
        <v>53043</v>
      </c>
      <c r="D326" s="32">
        <f ca="1">IF(ROW()-ROW(Paskolos_grąžinimas[[#Headers],[pradinis
balansas]])=1,PaskolosSuma,IF(Paskolos_grąžinimas[[#This Row],[įmokos 
data]]="",0,INDEX(Paskolos_grąžinimas[], ROW()-4,8)))</f>
        <v>37660.131586112366</v>
      </c>
      <c r="E326" s="32">
        <f ca="1">IF(ĮvestosVertės,IF(ROW()-ROW(Paskolos_grąžinimas[[#Headers],[palūkanos]])=1,-IPMT(PalūkanųNorma/12,1,PaskolosTrukmė-ROWS($C$4:C326)+1,Paskolos_grąžinimas[[#This Row],[pradinis
balansas]]),IFERROR(-IPMT(PalūkanųNorma/12,1,Paskolos_grąžinimas[[#This Row],['#
liko]],D327),0)),0)</f>
        <v>153.09752314595926</v>
      </c>
      <c r="F326" s="32">
        <f ca="1">IFERROR(IF(AND(ĮvestosVertės,Paskolos_grąžinimas[[#This Row],[įmokos 
data]]&lt;&gt;""),-PPMT(PalūkanųNorma/12,1,PaskolosTrukmė-ROWS($C$4:C326)+1,Paskolos_grąžinimas[[#This Row],[pradinis
balansas]]),""),0)</f>
        <v>916.72603108214378</v>
      </c>
      <c r="G326" s="32">
        <f ca="1">IF(Paskolos_grąžinimas[[#This Row],[įmokos 
data]]="",0,NuosavybėsMokesčioSuma)</f>
        <v>375</v>
      </c>
      <c r="H326" s="32">
        <f ca="1">IF(Paskolos_grąžinimas[[#This Row],[įmokos 
data]]="",0,Paskolos_grąžinimas[[#This Row],[palūkanos]]+Paskolos_grąžinimas[[#This Row],[pagrindinis]]+Paskolos_grąžinimas[[#This Row],[nuosavybės
mokestis]])</f>
        <v>1444.8235542281031</v>
      </c>
      <c r="I326" s="32">
        <f ca="1">IF(Paskolos_grąžinimas[[#This Row],[įmokos 
data]]="",0,Paskolos_grąžinimas[[#This Row],[pradinis
balansas]]-Paskolos_grąžinimas[[#This Row],[pagrindinis]])</f>
        <v>36743.405555030222</v>
      </c>
      <c r="J326" s="14">
        <f ca="1">IF(Paskolos_grąžinimas[[#This Row],[galutinis
balansas]]&gt;0,PaskutinėEilutė-ROW(),0)</f>
        <v>37</v>
      </c>
    </row>
    <row r="327" spans="2:10" ht="15" customHeight="1" x14ac:dyDescent="0.25">
      <c r="B327" s="12">
        <f>ROWS($B$4:B327)</f>
        <v>324</v>
      </c>
      <c r="C327" s="13">
        <f ca="1">IF(ĮvestosVertės,IF(Paskolos_grąžinimas[[#This Row],['#]]&lt;=PaskolosTrukmė,IF(ROW()-ROW(Paskolos_grąžinimas[[#Headers],['#]])=1,PaskolosPradžia,IF(I326&gt;0,EDATE(C326,1),"")),""),"")</f>
        <v>53074</v>
      </c>
      <c r="D327" s="32">
        <f ca="1">IF(ROW()-ROW(Paskolos_grąžinimas[[#Headers],[pradinis
balansas]])=1,PaskolosSuma,IF(Paskolos_grąžinimas[[#This Row],[įmokos 
data]]="",0,INDEX(Paskolos_grąžinimas[], ROW()-4,8)))</f>
        <v>36743.405555030222</v>
      </c>
      <c r="E327" s="32">
        <f ca="1">IF(ĮvestosVertės,IF(ROW()-ROW(Paskolos_grąžinimas[[#Headers],[palūkanos]])=1,-IPMT(PalūkanųNorma/12,1,PaskolosTrukmė-ROWS($C$4:C327)+1,Paskolos_grąžinimas[[#This Row],[pradinis
balansas]]),IFERROR(-IPMT(PalūkanųNorma/12,1,Paskolos_grąžinimas[[#This Row],['#
liko]],D328),0)),0)</f>
        <v>149.26191596729959</v>
      </c>
      <c r="F327" s="32">
        <f ca="1">IFERROR(IF(AND(ĮvestosVertės,Paskolos_grąžinimas[[#This Row],[įmokos 
data]]&lt;&gt;""),-PPMT(PalūkanųNorma/12,1,PaskolosTrukmė-ROWS($C$4:C327)+1,Paskolos_grąžinimas[[#This Row],[pradinis
balansas]]),""),0)</f>
        <v>920.54572287831922</v>
      </c>
      <c r="G327" s="32">
        <f ca="1">IF(Paskolos_grąžinimas[[#This Row],[įmokos 
data]]="",0,NuosavybėsMokesčioSuma)</f>
        <v>375</v>
      </c>
      <c r="H327" s="32">
        <f ca="1">IF(Paskolos_grąžinimas[[#This Row],[įmokos 
data]]="",0,Paskolos_grąžinimas[[#This Row],[palūkanos]]+Paskolos_grąžinimas[[#This Row],[pagrindinis]]+Paskolos_grąžinimas[[#This Row],[nuosavybės
mokestis]])</f>
        <v>1444.8076388456188</v>
      </c>
      <c r="I327" s="32">
        <f ca="1">IF(Paskolos_grąžinimas[[#This Row],[įmokos 
data]]="",0,Paskolos_grąžinimas[[#This Row],[pradinis
balansas]]-Paskolos_grąžinimas[[#This Row],[pagrindinis]])</f>
        <v>35822.859832151902</v>
      </c>
      <c r="J327" s="14">
        <f ca="1">IF(Paskolos_grąžinimas[[#This Row],[galutinis
balansas]]&gt;0,PaskutinėEilutė-ROW(),0)</f>
        <v>36</v>
      </c>
    </row>
    <row r="328" spans="2:10" ht="15" customHeight="1" x14ac:dyDescent="0.25">
      <c r="B328" s="12">
        <f>ROWS($B$4:B328)</f>
        <v>325</v>
      </c>
      <c r="C328" s="13">
        <f ca="1">IF(ĮvestosVertės,IF(Paskolos_grąžinimas[[#This Row],['#]]&lt;=PaskolosTrukmė,IF(ROW()-ROW(Paskolos_grąžinimas[[#Headers],['#]])=1,PaskolosPradžia,IF(I327&gt;0,EDATE(C327,1),"")),""),"")</f>
        <v>53104</v>
      </c>
      <c r="D328" s="32">
        <f ca="1">IF(ROW()-ROW(Paskolos_grąžinimas[[#Headers],[pradinis
balansas]])=1,PaskolosSuma,IF(Paskolos_grąžinimas[[#This Row],[įmokos 
data]]="",0,INDEX(Paskolos_grąžinimas[], ROW()-4,8)))</f>
        <v>35822.859832151902</v>
      </c>
      <c r="E328" s="32">
        <f ca="1">IF(ĮvestosVertės,IF(ROW()-ROW(Paskolos_grąžinimas[[#Headers],[palūkanos]])=1,-IPMT(PalūkanųNorma/12,1,PaskolosTrukmė-ROWS($C$4:C328)+1,Paskolos_grąžinimas[[#This Row],[pradinis
balansas]]),IFERROR(-IPMT(PalūkanųNorma/12,1,Paskolos_grąžinimas[[#This Row],['#
liko]],D329),0)),0)</f>
        <v>145.41032709206218</v>
      </c>
      <c r="F328" s="32">
        <f ca="1">IFERROR(IF(AND(ĮvestosVertės,Paskolos_grąžinimas[[#This Row],[įmokos 
data]]&lt;&gt;""),-PPMT(PalūkanųNorma/12,1,PaskolosTrukmė-ROWS($C$4:C328)+1,Paskolos_grąžinimas[[#This Row],[pradinis
balansas]]),""),0)</f>
        <v>924.38133005697898</v>
      </c>
      <c r="G328" s="32">
        <f ca="1">IF(Paskolos_grąžinimas[[#This Row],[įmokos 
data]]="",0,NuosavybėsMokesčioSuma)</f>
        <v>375</v>
      </c>
      <c r="H328" s="32">
        <f ca="1">IF(Paskolos_grąžinimas[[#This Row],[įmokos 
data]]="",0,Paskolos_grąžinimas[[#This Row],[palūkanos]]+Paskolos_grąžinimas[[#This Row],[pagrindinis]]+Paskolos_grąžinimas[[#This Row],[nuosavybės
mokestis]])</f>
        <v>1444.7916571490412</v>
      </c>
      <c r="I328" s="32">
        <f ca="1">IF(Paskolos_grąžinimas[[#This Row],[įmokos 
data]]="",0,Paskolos_grąžinimas[[#This Row],[pradinis
balansas]]-Paskolos_grąžinimas[[#This Row],[pagrindinis]])</f>
        <v>34898.47850209492</v>
      </c>
      <c r="J328" s="14">
        <f ca="1">IF(Paskolos_grąžinimas[[#This Row],[galutinis
balansas]]&gt;0,PaskutinėEilutė-ROW(),0)</f>
        <v>35</v>
      </c>
    </row>
    <row r="329" spans="2:10" ht="15" customHeight="1" x14ac:dyDescent="0.25">
      <c r="B329" s="12">
        <f>ROWS($B$4:B329)</f>
        <v>326</v>
      </c>
      <c r="C329" s="13">
        <f ca="1">IF(ĮvestosVertės,IF(Paskolos_grąžinimas[[#This Row],['#]]&lt;=PaskolosTrukmė,IF(ROW()-ROW(Paskolos_grąžinimas[[#Headers],['#]])=1,PaskolosPradžia,IF(I328&gt;0,EDATE(C328,1),"")),""),"")</f>
        <v>53135</v>
      </c>
      <c r="D329" s="32">
        <f ca="1">IF(ROW()-ROW(Paskolos_grąžinimas[[#Headers],[pradinis
balansas]])=1,PaskolosSuma,IF(Paskolos_grąžinimas[[#This Row],[įmokos 
data]]="",0,INDEX(Paskolos_grąžinimas[], ROW()-4,8)))</f>
        <v>34898.47850209492</v>
      </c>
      <c r="E329" s="32">
        <f ca="1">IF(ĮvestosVertės,IF(ROW()-ROW(Paskolos_grąžinimas[[#Headers],[palūkanos]])=1,-IPMT(PalūkanųNorma/12,1,PaskolosTrukmė-ROWS($C$4:C329)+1,Paskolos_grąžinimas[[#This Row],[pradinis
balansas]]),IFERROR(-IPMT(PalūkanųNorma/12,1,Paskolos_grąžinimas[[#This Row],['#
liko]],D330),0)),0)</f>
        <v>141.54268992984458</v>
      </c>
      <c r="F329" s="32">
        <f ca="1">IFERROR(IF(AND(ĮvestosVertės,Paskolos_grąžinimas[[#This Row],[įmokos 
data]]&lt;&gt;""),-PPMT(PalūkanųNorma/12,1,PaskolosTrukmė-ROWS($C$4:C329)+1,Paskolos_grąžinimas[[#This Row],[pradinis
balansas]]),""),0)</f>
        <v>928.23291893221631</v>
      </c>
      <c r="G329" s="32">
        <f ca="1">IF(Paskolos_grąžinimas[[#This Row],[įmokos 
data]]="",0,NuosavybėsMokesčioSuma)</f>
        <v>375</v>
      </c>
      <c r="H329" s="32">
        <f ca="1">IF(Paskolos_grąžinimas[[#This Row],[įmokos 
data]]="",0,Paskolos_grąžinimas[[#This Row],[palūkanos]]+Paskolos_grąžinimas[[#This Row],[pagrindinis]]+Paskolos_grąžinimas[[#This Row],[nuosavybės
mokestis]])</f>
        <v>1444.7756088620608</v>
      </c>
      <c r="I329" s="32">
        <f ca="1">IF(Paskolos_grąžinimas[[#This Row],[įmokos 
data]]="",0,Paskolos_grąžinimas[[#This Row],[pradinis
balansas]]-Paskolos_grąžinimas[[#This Row],[pagrindinis]])</f>
        <v>33970.245583162701</v>
      </c>
      <c r="J329" s="14">
        <f ca="1">IF(Paskolos_grąžinimas[[#This Row],[galutinis
balansas]]&gt;0,PaskutinėEilutė-ROW(),0)</f>
        <v>34</v>
      </c>
    </row>
    <row r="330" spans="2:10" ht="15" customHeight="1" x14ac:dyDescent="0.25">
      <c r="B330" s="12">
        <f>ROWS($B$4:B330)</f>
        <v>327</v>
      </c>
      <c r="C330" s="13">
        <f ca="1">IF(ĮvestosVertės,IF(Paskolos_grąžinimas[[#This Row],['#]]&lt;=PaskolosTrukmė,IF(ROW()-ROW(Paskolos_grąžinimas[[#Headers],['#]])=1,PaskolosPradžia,IF(I329&gt;0,EDATE(C329,1),"")),""),"")</f>
        <v>53165</v>
      </c>
      <c r="D330" s="32">
        <f ca="1">IF(ROW()-ROW(Paskolos_grąžinimas[[#Headers],[pradinis
balansas]])=1,PaskolosSuma,IF(Paskolos_grąžinimas[[#This Row],[įmokos 
data]]="",0,INDEX(Paskolos_grąžinimas[], ROW()-4,8)))</f>
        <v>33970.245583162701</v>
      </c>
      <c r="E330" s="32">
        <f ca="1">IF(ĮvestosVertės,IF(ROW()-ROW(Paskolos_grąžinimas[[#Headers],[palūkanos]])=1,-IPMT(PalūkanųNorma/12,1,PaskolosTrukmė-ROWS($C$4:C330)+1,Paskolos_grąžinimas[[#This Row],[pradinis
balansas]]),IFERROR(-IPMT(PalūkanųNorma/12,1,Paskolos_grąžinimas[[#This Row],['#
liko]],D331),0)),0)</f>
        <v>137.65893761278446</v>
      </c>
      <c r="F330" s="32">
        <f ca="1">IFERROR(IF(AND(ĮvestosVertės,Paskolos_grąžinimas[[#This Row],[įmokos 
data]]&lt;&gt;""),-PPMT(PalūkanųNorma/12,1,PaskolosTrukmė-ROWS($C$4:C330)+1,Paskolos_grąžinimas[[#This Row],[pradinis
balansas]]),""),0)</f>
        <v>932.10055609443373</v>
      </c>
      <c r="G330" s="32">
        <f ca="1">IF(Paskolos_grąžinimas[[#This Row],[įmokos 
data]]="",0,NuosavybėsMokesčioSuma)</f>
        <v>375</v>
      </c>
      <c r="H330" s="32">
        <f ca="1">IF(Paskolos_grąžinimas[[#This Row],[įmokos 
data]]="",0,Paskolos_grąžinimas[[#This Row],[palūkanos]]+Paskolos_grąžinimas[[#This Row],[pagrindinis]]+Paskolos_grąžinimas[[#This Row],[nuosavybės
mokestis]])</f>
        <v>1444.7594937072181</v>
      </c>
      <c r="I330" s="32">
        <f ca="1">IF(Paskolos_grąžinimas[[#This Row],[įmokos 
data]]="",0,Paskolos_grąžinimas[[#This Row],[pradinis
balansas]]-Paskolos_grąžinimas[[#This Row],[pagrindinis]])</f>
        <v>33038.145027068269</v>
      </c>
      <c r="J330" s="14">
        <f ca="1">IF(Paskolos_grąžinimas[[#This Row],[galutinis
balansas]]&gt;0,PaskutinėEilutė-ROW(),0)</f>
        <v>33</v>
      </c>
    </row>
    <row r="331" spans="2:10" ht="15" customHeight="1" x14ac:dyDescent="0.25">
      <c r="B331" s="12">
        <f>ROWS($B$4:B331)</f>
        <v>328</v>
      </c>
      <c r="C331" s="13">
        <f ca="1">IF(ĮvestosVertės,IF(Paskolos_grąžinimas[[#This Row],['#]]&lt;=PaskolosTrukmė,IF(ROW()-ROW(Paskolos_grąžinimas[[#Headers],['#]])=1,PaskolosPradžia,IF(I330&gt;0,EDATE(C330,1),"")),""),"")</f>
        <v>53196</v>
      </c>
      <c r="D331" s="32">
        <f ca="1">IF(ROW()-ROW(Paskolos_grąžinimas[[#Headers],[pradinis
balansas]])=1,PaskolosSuma,IF(Paskolos_grąžinimas[[#This Row],[įmokos 
data]]="",0,INDEX(Paskolos_grąžinimas[], ROW()-4,8)))</f>
        <v>33038.145027068269</v>
      </c>
      <c r="E331" s="32">
        <f ca="1">IF(ĮvestosVertės,IF(ROW()-ROW(Paskolos_grąžinimas[[#Headers],[palūkanos]])=1,-IPMT(PalūkanųNorma/12,1,PaskolosTrukmė-ROWS($C$4:C331)+1,Paskolos_grąžinimas[[#This Row],[pradinis
balansas]]),IFERROR(-IPMT(PalūkanųNorma/12,1,Paskolos_grąžinimas[[#This Row],['#
liko]],D332),0)),0)</f>
        <v>133.75900299440323</v>
      </c>
      <c r="F331" s="32">
        <f ca="1">IFERROR(IF(AND(ĮvestosVertės,Paskolos_grąžinimas[[#This Row],[įmokos 
data]]&lt;&gt;""),-PPMT(PalūkanųNorma/12,1,PaskolosTrukmė-ROWS($C$4:C331)+1,Paskolos_grąžinimas[[#This Row],[pradinis
balansas]]),""),0)</f>
        <v>935.98430841149423</v>
      </c>
      <c r="G331" s="32">
        <f ca="1">IF(Paskolos_grąžinimas[[#This Row],[įmokos 
data]]="",0,NuosavybėsMokesčioSuma)</f>
        <v>375</v>
      </c>
      <c r="H331" s="32">
        <f ca="1">IF(Paskolos_grąžinimas[[#This Row],[įmokos 
data]]="",0,Paskolos_grąžinimas[[#This Row],[palūkanos]]+Paskolos_grąžinimas[[#This Row],[pagrindinis]]+Paskolos_grąžinimas[[#This Row],[nuosavybės
mokestis]])</f>
        <v>1444.7433114058974</v>
      </c>
      <c r="I331" s="32">
        <f ca="1">IF(Paskolos_grąžinimas[[#This Row],[įmokos 
data]]="",0,Paskolos_grąžinimas[[#This Row],[pradinis
balansas]]-Paskolos_grąžinimas[[#This Row],[pagrindinis]])</f>
        <v>32102.160718656774</v>
      </c>
      <c r="J331" s="14">
        <f ca="1">IF(Paskolos_grąžinimas[[#This Row],[galutinis
balansas]]&gt;0,PaskutinėEilutė-ROW(),0)</f>
        <v>32</v>
      </c>
    </row>
    <row r="332" spans="2:10" ht="15" customHeight="1" x14ac:dyDescent="0.25">
      <c r="B332" s="12">
        <f>ROWS($B$4:B332)</f>
        <v>329</v>
      </c>
      <c r="C332" s="13">
        <f ca="1">IF(ĮvestosVertės,IF(Paskolos_grąžinimas[[#This Row],['#]]&lt;=PaskolosTrukmė,IF(ROW()-ROW(Paskolos_grąžinimas[[#Headers],['#]])=1,PaskolosPradžia,IF(I331&gt;0,EDATE(C331,1),"")),""),"")</f>
        <v>53227</v>
      </c>
      <c r="D332" s="32">
        <f ca="1">IF(ROW()-ROW(Paskolos_grąžinimas[[#Headers],[pradinis
balansas]])=1,PaskolosSuma,IF(Paskolos_grąžinimas[[#This Row],[įmokos 
data]]="",0,INDEX(Paskolos_grąžinimas[], ROW()-4,8)))</f>
        <v>32102.160718656774</v>
      </c>
      <c r="E332" s="32">
        <f ca="1">IF(ĮvestosVertės,IF(ROW()-ROW(Paskolos_grąžinimas[[#Headers],[palūkanos]])=1,-IPMT(PalūkanųNorma/12,1,PaskolosTrukmė-ROWS($C$4:C332)+1,Paskolos_grąžinimas[[#This Row],[pradinis
balansas]]),IFERROR(-IPMT(PalūkanųNorma/12,1,Paskolos_grąžinimas[[#This Row],['#
liko]],D333),0)),0)</f>
        <v>129.84281864844542</v>
      </c>
      <c r="F332" s="32">
        <f ca="1">IFERROR(IF(AND(ĮvestosVertės,Paskolos_grąžinimas[[#This Row],[įmokos 
data]]&lt;&gt;""),-PPMT(PalūkanųNorma/12,1,PaskolosTrukmė-ROWS($C$4:C332)+1,Paskolos_grąžinimas[[#This Row],[pradinis
balansas]]),""),0)</f>
        <v>939.88424302987539</v>
      </c>
      <c r="G332" s="32">
        <f ca="1">IF(Paskolos_grąžinimas[[#This Row],[įmokos 
data]]="",0,NuosavybėsMokesčioSuma)</f>
        <v>375</v>
      </c>
      <c r="H332" s="32">
        <f ca="1">IF(Paskolos_grąžinimas[[#This Row],[įmokos 
data]]="",0,Paskolos_grąžinimas[[#This Row],[palūkanos]]+Paskolos_grąžinimas[[#This Row],[pagrindinis]]+Paskolos_grąžinimas[[#This Row],[nuosavybės
mokestis]])</f>
        <v>1444.7270616783208</v>
      </c>
      <c r="I332" s="32">
        <f ca="1">IF(Paskolos_grąžinimas[[#This Row],[įmokos 
data]]="",0,Paskolos_grąžinimas[[#This Row],[pradinis
balansas]]-Paskolos_grąžinimas[[#This Row],[pagrindinis]])</f>
        <v>31162.276475626899</v>
      </c>
      <c r="J332" s="14">
        <f ca="1">IF(Paskolos_grąžinimas[[#This Row],[galutinis
balansas]]&gt;0,PaskutinėEilutė-ROW(),0)</f>
        <v>31</v>
      </c>
    </row>
    <row r="333" spans="2:10" ht="15" customHeight="1" x14ac:dyDescent="0.25">
      <c r="B333" s="12">
        <f>ROWS($B$4:B333)</f>
        <v>330</v>
      </c>
      <c r="C333" s="13">
        <f ca="1">IF(ĮvestosVertės,IF(Paskolos_grąžinimas[[#This Row],['#]]&lt;=PaskolosTrukmė,IF(ROW()-ROW(Paskolos_grąžinimas[[#Headers],['#]])=1,PaskolosPradžia,IF(I332&gt;0,EDATE(C332,1),"")),""),"")</f>
        <v>53257</v>
      </c>
      <c r="D333" s="32">
        <f ca="1">IF(ROW()-ROW(Paskolos_grąžinimas[[#Headers],[pradinis
balansas]])=1,PaskolosSuma,IF(Paskolos_grąžinimas[[#This Row],[įmokos 
data]]="",0,INDEX(Paskolos_grąžinimas[], ROW()-4,8)))</f>
        <v>31162.276475626899</v>
      </c>
      <c r="E333" s="32">
        <f ca="1">IF(ĮvestosVertės,IF(ROW()-ROW(Paskolos_grąžinimas[[#Headers],[palūkanos]])=1,-IPMT(PalūkanųNorma/12,1,PaskolosTrukmė-ROWS($C$4:C333)+1,Paskolos_grąžinimas[[#This Row],[pradinis
balansas]]),IFERROR(-IPMT(PalūkanųNorma/12,1,Paskolos_grąžinimas[[#This Row],['#
liko]],D334),0)),0)</f>
        <v>125.91031686771277</v>
      </c>
      <c r="F333" s="32">
        <f ca="1">IFERROR(IF(AND(ĮvestosVertės,Paskolos_grąžinimas[[#This Row],[įmokos 
data]]&lt;&gt;""),-PPMT(PalūkanųNorma/12,1,PaskolosTrukmė-ROWS($C$4:C333)+1,Paskolos_grąžinimas[[#This Row],[pradinis
balansas]]),""),0)</f>
        <v>943.8004273758329</v>
      </c>
      <c r="G333" s="32">
        <f ca="1">IF(Paskolos_grąžinimas[[#This Row],[įmokos 
data]]="",0,NuosavybėsMokesčioSuma)</f>
        <v>375</v>
      </c>
      <c r="H333" s="32">
        <f ca="1">IF(Paskolos_grąžinimas[[#This Row],[įmokos 
data]]="",0,Paskolos_grąžinimas[[#This Row],[palūkanos]]+Paskolos_grąžinimas[[#This Row],[pagrindinis]]+Paskolos_grąžinimas[[#This Row],[nuosavybės
mokestis]])</f>
        <v>1444.7107442435456</v>
      </c>
      <c r="I333" s="32">
        <f ca="1">IF(Paskolos_grąžinimas[[#This Row],[įmokos 
data]]="",0,Paskolos_grąžinimas[[#This Row],[pradinis
balansas]]-Paskolos_grąžinimas[[#This Row],[pagrindinis]])</f>
        <v>30218.476048251065</v>
      </c>
      <c r="J333" s="14">
        <f ca="1">IF(Paskolos_grąžinimas[[#This Row],[galutinis
balansas]]&gt;0,PaskutinėEilutė-ROW(),0)</f>
        <v>30</v>
      </c>
    </row>
    <row r="334" spans="2:10" ht="15" customHeight="1" x14ac:dyDescent="0.25">
      <c r="B334" s="12">
        <f>ROWS($B$4:B334)</f>
        <v>331</v>
      </c>
      <c r="C334" s="13">
        <f ca="1">IF(ĮvestosVertės,IF(Paskolos_grąžinimas[[#This Row],['#]]&lt;=PaskolosTrukmė,IF(ROW()-ROW(Paskolos_grąžinimas[[#Headers],['#]])=1,PaskolosPradžia,IF(I333&gt;0,EDATE(C333,1),"")),""),"")</f>
        <v>53288</v>
      </c>
      <c r="D334" s="32">
        <f ca="1">IF(ROW()-ROW(Paskolos_grąžinimas[[#Headers],[pradinis
balansas]])=1,PaskolosSuma,IF(Paskolos_grąžinimas[[#This Row],[įmokos 
data]]="",0,INDEX(Paskolos_grąžinimas[], ROW()-4,8)))</f>
        <v>30218.476048251065</v>
      </c>
      <c r="E334" s="32">
        <f ca="1">IF(ĮvestosVertės,IF(ROW()-ROW(Paskolos_grąžinimas[[#Headers],[palūkanos]])=1,-IPMT(PalūkanųNorma/12,1,PaskolosTrukmė-ROWS($C$4:C334)+1,Paskolos_grąžinimas[[#This Row],[pradinis
balansas]]),IFERROR(-IPMT(PalūkanųNorma/12,1,Paskolos_grąžinimas[[#This Row],['#
liko]],D335),0)),0)</f>
        <v>121.96142966289375</v>
      </c>
      <c r="F334" s="32">
        <f ca="1">IFERROR(IF(AND(ĮvestosVertės,Paskolos_grąžinimas[[#This Row],[įmokos 
data]]&lt;&gt;""),-PPMT(PalūkanųNorma/12,1,PaskolosTrukmė-ROWS($C$4:C334)+1,Paskolos_grąžinimas[[#This Row],[pradinis
balansas]]),""),0)</f>
        <v>947.73292915656555</v>
      </c>
      <c r="G334" s="32">
        <f ca="1">IF(Paskolos_grąžinimas[[#This Row],[įmokos 
data]]="",0,NuosavybėsMokesčioSuma)</f>
        <v>375</v>
      </c>
      <c r="H334" s="32">
        <f ca="1">IF(Paskolos_grąžinimas[[#This Row],[įmokos 
data]]="",0,Paskolos_grąžinimas[[#This Row],[palūkanos]]+Paskolos_grąžinimas[[#This Row],[pagrindinis]]+Paskolos_grąžinimas[[#This Row],[nuosavybės
mokestis]])</f>
        <v>1444.6943588194592</v>
      </c>
      <c r="I334" s="32">
        <f ca="1">IF(Paskolos_grąžinimas[[#This Row],[įmokos 
data]]="",0,Paskolos_grąžinimas[[#This Row],[pradinis
balansas]]-Paskolos_grąžinimas[[#This Row],[pagrindinis]])</f>
        <v>29270.743119094499</v>
      </c>
      <c r="J334" s="14">
        <f ca="1">IF(Paskolos_grąžinimas[[#This Row],[galutinis
balansas]]&gt;0,PaskutinėEilutė-ROW(),0)</f>
        <v>29</v>
      </c>
    </row>
    <row r="335" spans="2:10" ht="15" customHeight="1" x14ac:dyDescent="0.25">
      <c r="B335" s="12">
        <f>ROWS($B$4:B335)</f>
        <v>332</v>
      </c>
      <c r="C335" s="13">
        <f ca="1">IF(ĮvestosVertės,IF(Paskolos_grąžinimas[[#This Row],['#]]&lt;=PaskolosTrukmė,IF(ROW()-ROW(Paskolos_grąžinimas[[#Headers],['#]])=1,PaskolosPradžia,IF(I334&gt;0,EDATE(C334,1),"")),""),"")</f>
        <v>53318</v>
      </c>
      <c r="D335" s="32">
        <f ca="1">IF(ROW()-ROW(Paskolos_grąžinimas[[#Headers],[pradinis
balansas]])=1,PaskolosSuma,IF(Paskolos_grąžinimas[[#This Row],[įmokos 
data]]="",0,INDEX(Paskolos_grąžinimas[], ROW()-4,8)))</f>
        <v>29270.743119094499</v>
      </c>
      <c r="E335" s="32">
        <f ca="1">IF(ĮvestosVertės,IF(ROW()-ROW(Paskolos_grąžinimas[[#Headers],[palūkanos]])=1,-IPMT(PalūkanųNorma/12,1,PaskolosTrukmė-ROWS($C$4:C335)+1,Paskolos_grąžinimas[[#This Row],[pradinis
balansas]]),IFERROR(-IPMT(PalūkanųNorma/12,1,Paskolos_grąžinimas[[#This Row],['#
liko]],D336),0)),0)</f>
        <v>117.99608876138797</v>
      </c>
      <c r="F335" s="32">
        <f ca="1">IFERROR(IF(AND(ĮvestosVertės,Paskolos_grąžinimas[[#This Row],[įmokos 
data]]&lt;&gt;""),-PPMT(PalūkanųNorma/12,1,PaskolosTrukmė-ROWS($C$4:C335)+1,Paskolos_grąžinimas[[#This Row],[pradinis
balansas]]),""),0)</f>
        <v>951.68181636138456</v>
      </c>
      <c r="G335" s="32">
        <f ca="1">IF(Paskolos_grąžinimas[[#This Row],[įmokos 
data]]="",0,NuosavybėsMokesčioSuma)</f>
        <v>375</v>
      </c>
      <c r="H335" s="32">
        <f ca="1">IF(Paskolos_grąžinimas[[#This Row],[įmokos 
data]]="",0,Paskolos_grąžinimas[[#This Row],[palūkanos]]+Paskolos_grąžinimas[[#This Row],[pagrindinis]]+Paskolos_grąžinimas[[#This Row],[nuosavybės
mokestis]])</f>
        <v>1444.6779051227725</v>
      </c>
      <c r="I335" s="32">
        <f ca="1">IF(Paskolos_grąžinimas[[#This Row],[įmokos 
data]]="",0,Paskolos_grąžinimas[[#This Row],[pradinis
balansas]]-Paskolos_grąžinimas[[#This Row],[pagrindinis]])</f>
        <v>28319.061302733113</v>
      </c>
      <c r="J335" s="14">
        <f ca="1">IF(Paskolos_grąžinimas[[#This Row],[galutinis
balansas]]&gt;0,PaskutinėEilutė-ROW(),0)</f>
        <v>28</v>
      </c>
    </row>
    <row r="336" spans="2:10" ht="15" customHeight="1" x14ac:dyDescent="0.25">
      <c r="B336" s="12">
        <f>ROWS($B$4:B336)</f>
        <v>333</v>
      </c>
      <c r="C336" s="13">
        <f ca="1">IF(ĮvestosVertės,IF(Paskolos_grąžinimas[[#This Row],['#]]&lt;=PaskolosTrukmė,IF(ROW()-ROW(Paskolos_grąžinimas[[#Headers],['#]])=1,PaskolosPradžia,IF(I335&gt;0,EDATE(C335,1),"")),""),"")</f>
        <v>53349</v>
      </c>
      <c r="D336" s="32">
        <f ca="1">IF(ROW()-ROW(Paskolos_grąžinimas[[#Headers],[pradinis
balansas]])=1,PaskolosSuma,IF(Paskolos_grąžinimas[[#This Row],[įmokos 
data]]="",0,INDEX(Paskolos_grąžinimas[], ROW()-4,8)))</f>
        <v>28319.061302733113</v>
      </c>
      <c r="E336" s="32">
        <f ca="1">IF(ĮvestosVertės,IF(ROW()-ROW(Paskolos_grąžinimas[[#Headers],[palūkanos]])=1,-IPMT(PalūkanųNorma/12,1,PaskolosTrukmė-ROWS($C$4:C336)+1,Paskolos_grąžinimas[[#This Row],[pradinis
balansas]]),IFERROR(-IPMT(PalūkanųNorma/12,1,Paskolos_grąžinimas[[#This Row],['#
liko]],D337),0)),0)</f>
        <v>114.01422560612592</v>
      </c>
      <c r="F336" s="32">
        <f ca="1">IFERROR(IF(AND(ĮvestosVertės,Paskolos_grąžinimas[[#This Row],[įmokos 
data]]&lt;&gt;""),-PPMT(PalūkanųNorma/12,1,PaskolosTrukmė-ROWS($C$4:C336)+1,Paskolos_grąžinimas[[#This Row],[pradinis
balansas]]),""),0)</f>
        <v>955.64715726289023</v>
      </c>
      <c r="G336" s="32">
        <f ca="1">IF(Paskolos_grąžinimas[[#This Row],[įmokos 
data]]="",0,NuosavybėsMokesčioSuma)</f>
        <v>375</v>
      </c>
      <c r="H336" s="32">
        <f ca="1">IF(Paskolos_grąžinimas[[#This Row],[įmokos 
data]]="",0,Paskolos_grąžinimas[[#This Row],[palūkanos]]+Paskolos_grąžinimas[[#This Row],[pagrindinis]]+Paskolos_grąžinimas[[#This Row],[nuosavybės
mokestis]])</f>
        <v>1444.6613828690161</v>
      </c>
      <c r="I336" s="32">
        <f ca="1">IF(Paskolos_grąžinimas[[#This Row],[įmokos 
data]]="",0,Paskolos_grąžinimas[[#This Row],[pradinis
balansas]]-Paskolos_grąžinimas[[#This Row],[pagrindinis]])</f>
        <v>27363.414145470222</v>
      </c>
      <c r="J336" s="14">
        <f ca="1">IF(Paskolos_grąžinimas[[#This Row],[galutinis
balansas]]&gt;0,PaskutinėEilutė-ROW(),0)</f>
        <v>27</v>
      </c>
    </row>
    <row r="337" spans="2:10" ht="15" customHeight="1" x14ac:dyDescent="0.25">
      <c r="B337" s="12">
        <f>ROWS($B$4:B337)</f>
        <v>334</v>
      </c>
      <c r="C337" s="13">
        <f ca="1">IF(ĮvestosVertės,IF(Paskolos_grąžinimas[[#This Row],['#]]&lt;=PaskolosTrukmė,IF(ROW()-ROW(Paskolos_grąžinimas[[#Headers],['#]])=1,PaskolosPradžia,IF(I336&gt;0,EDATE(C336,1),"")),""),"")</f>
        <v>53380</v>
      </c>
      <c r="D337" s="32">
        <f ca="1">IF(ROW()-ROW(Paskolos_grąžinimas[[#Headers],[pradinis
balansas]])=1,PaskolosSuma,IF(Paskolos_grąžinimas[[#This Row],[įmokos 
data]]="",0,INDEX(Paskolos_grąžinimas[], ROW()-4,8)))</f>
        <v>27363.414145470222</v>
      </c>
      <c r="E337" s="32">
        <f ca="1">IF(ĮvestosVertės,IF(ROW()-ROW(Paskolos_grąžinimas[[#Headers],[palūkanos]])=1,-IPMT(PalūkanųNorma/12,1,PaskolosTrukmė-ROWS($C$4:C337)+1,Paskolos_grąžinimas[[#This Row],[pradinis
balansas]]),IFERROR(-IPMT(PalūkanųNorma/12,1,Paskolos_grąžinimas[[#This Row],['#
liko]],D338),0)),0)</f>
        <v>110.01577135438362</v>
      </c>
      <c r="F337" s="32">
        <f ca="1">IFERROR(IF(AND(ĮvestosVertės,Paskolos_grąžinimas[[#This Row],[įmokos 
data]]&lt;&gt;""),-PPMT(PalūkanųNorma/12,1,PaskolosTrukmė-ROWS($C$4:C337)+1,Paskolos_grąžinimas[[#This Row],[pradinis
balansas]]),""),0)</f>
        <v>959.62902041815221</v>
      </c>
      <c r="G337" s="32">
        <f ca="1">IF(Paskolos_grąžinimas[[#This Row],[įmokos 
data]]="",0,NuosavybėsMokesčioSuma)</f>
        <v>375</v>
      </c>
      <c r="H337" s="32">
        <f ca="1">IF(Paskolos_grąžinimas[[#This Row],[įmokos 
data]]="",0,Paskolos_grąžinimas[[#This Row],[palūkanos]]+Paskolos_grąžinimas[[#This Row],[pagrindinis]]+Paskolos_grąžinimas[[#This Row],[nuosavybės
mokestis]])</f>
        <v>1444.6447917725359</v>
      </c>
      <c r="I337" s="32">
        <f ca="1">IF(Paskolos_grąžinimas[[#This Row],[įmokos 
data]]="",0,Paskolos_grąžinimas[[#This Row],[pradinis
balansas]]-Paskolos_grąžinimas[[#This Row],[pagrindinis]])</f>
        <v>26403.785125052069</v>
      </c>
      <c r="J337" s="14">
        <f ca="1">IF(Paskolos_grąžinimas[[#This Row],[galutinis
balansas]]&gt;0,PaskutinėEilutė-ROW(),0)</f>
        <v>26</v>
      </c>
    </row>
    <row r="338" spans="2:10" ht="15" customHeight="1" x14ac:dyDescent="0.25">
      <c r="B338" s="12">
        <f>ROWS($B$4:B338)</f>
        <v>335</v>
      </c>
      <c r="C338" s="13">
        <f ca="1">IF(ĮvestosVertės,IF(Paskolos_grąžinimas[[#This Row],['#]]&lt;=PaskolosTrukmė,IF(ROW()-ROW(Paskolos_grąžinimas[[#Headers],['#]])=1,PaskolosPradžia,IF(I337&gt;0,EDATE(C337,1),"")),""),"")</f>
        <v>53408</v>
      </c>
      <c r="D338" s="32">
        <f ca="1">IF(ROW()-ROW(Paskolos_grąžinimas[[#Headers],[pradinis
balansas]])=1,PaskolosSuma,IF(Paskolos_grąžinimas[[#This Row],[įmokos 
data]]="",0,INDEX(Paskolos_grąžinimas[], ROW()-4,8)))</f>
        <v>26403.785125052069</v>
      </c>
      <c r="E338" s="32">
        <f ca="1">IF(ĮvestosVertės,IF(ROW()-ROW(Paskolos_grąžinimas[[#Headers],[palūkanos]])=1,-IPMT(PalūkanųNorma/12,1,PaskolosTrukmė-ROWS($C$4:C338)+1,Paskolos_grąžinimas[[#This Row],[pradinis
balansas]]),IFERROR(-IPMT(PalūkanųNorma/12,1,Paskolos_grąžinimas[[#This Row],['#
liko]],D339),0)),0)</f>
        <v>106.00065687659239</v>
      </c>
      <c r="F338" s="32">
        <f ca="1">IFERROR(IF(AND(ĮvestosVertės,Paskolos_grąžinimas[[#This Row],[įmokos 
data]]&lt;&gt;""),-PPMT(PalūkanųNorma/12,1,PaskolosTrukmė-ROWS($C$4:C338)+1,Paskolos_grąžinimas[[#This Row],[pradinis
balansas]]),""),0)</f>
        <v>963.6274746698947</v>
      </c>
      <c r="G338" s="32">
        <f ca="1">IF(Paskolos_grąžinimas[[#This Row],[įmokos 
data]]="",0,NuosavybėsMokesčioSuma)</f>
        <v>375</v>
      </c>
      <c r="H338" s="32">
        <f ca="1">IF(Paskolos_grąžinimas[[#This Row],[įmokos 
data]]="",0,Paskolos_grąžinimas[[#This Row],[palūkanos]]+Paskolos_grąžinimas[[#This Row],[pagrindinis]]+Paskolos_grąžinimas[[#This Row],[nuosavybės
mokestis]])</f>
        <v>1444.6281315464871</v>
      </c>
      <c r="I338" s="32">
        <f ca="1">IF(Paskolos_grąžinimas[[#This Row],[įmokos 
data]]="",0,Paskolos_grąžinimas[[#This Row],[pradinis
balansas]]-Paskolos_grąžinimas[[#This Row],[pagrindinis]])</f>
        <v>25440.157650382174</v>
      </c>
      <c r="J338" s="14">
        <f ca="1">IF(Paskolos_grąžinimas[[#This Row],[galutinis
balansas]]&gt;0,PaskutinėEilutė-ROW(),0)</f>
        <v>25</v>
      </c>
    </row>
    <row r="339" spans="2:10" ht="15" customHeight="1" x14ac:dyDescent="0.25">
      <c r="B339" s="12">
        <f>ROWS($B$4:B339)</f>
        <v>336</v>
      </c>
      <c r="C339" s="13">
        <f ca="1">IF(ĮvestosVertės,IF(Paskolos_grąžinimas[[#This Row],['#]]&lt;=PaskolosTrukmė,IF(ROW()-ROW(Paskolos_grąžinimas[[#Headers],['#]])=1,PaskolosPradžia,IF(I338&gt;0,EDATE(C338,1),"")),""),"")</f>
        <v>53439</v>
      </c>
      <c r="D339" s="32">
        <f ca="1">IF(ROW()-ROW(Paskolos_grąžinimas[[#Headers],[pradinis
balansas]])=1,PaskolosSuma,IF(Paskolos_grąžinimas[[#This Row],[įmokos 
data]]="",0,INDEX(Paskolos_grąžinimas[], ROW()-4,8)))</f>
        <v>25440.157650382174</v>
      </c>
      <c r="E339" s="32">
        <f ca="1">IF(ĮvestosVertės,IF(ROW()-ROW(Paskolos_grąžinimas[[#Headers],[palūkanos]])=1,-IPMT(PalūkanųNorma/12,1,PaskolosTrukmė-ROWS($C$4:C339)+1,Paskolos_grąžinimas[[#This Row],[pradinis
balansas]]),IFERROR(-IPMT(PalūkanųNorma/12,1,Paskolos_grąžinimas[[#This Row],['#
liko]],D340),0)),0)</f>
        <v>101.9688127551437</v>
      </c>
      <c r="F339" s="32">
        <f ca="1">IFERROR(IF(AND(ĮvestosVertės,Paskolos_grąžinimas[[#This Row],[įmokos 
data]]&lt;&gt;""),-PPMT(PalūkanųNorma/12,1,PaskolosTrukmė-ROWS($C$4:C339)+1,Paskolos_grąžinimas[[#This Row],[pradinis
balansas]]),""),0)</f>
        <v>967.64258914768561</v>
      </c>
      <c r="G339" s="32">
        <f ca="1">IF(Paskolos_grąžinimas[[#This Row],[įmokos 
data]]="",0,NuosavybėsMokesčioSuma)</f>
        <v>375</v>
      </c>
      <c r="H339" s="32">
        <f ca="1">IF(Paskolos_grąžinimas[[#This Row],[įmokos 
data]]="",0,Paskolos_grąžinimas[[#This Row],[palūkanos]]+Paskolos_grąžinimas[[#This Row],[pagrindinis]]+Paskolos_grąžinimas[[#This Row],[nuosavybės
mokestis]])</f>
        <v>1444.6114019028294</v>
      </c>
      <c r="I339" s="32">
        <f ca="1">IF(Paskolos_grąžinimas[[#This Row],[įmokos 
data]]="",0,Paskolos_grąžinimas[[#This Row],[pradinis
balansas]]-Paskolos_grąžinimas[[#This Row],[pagrindinis]])</f>
        <v>24472.515061234488</v>
      </c>
      <c r="J339" s="14">
        <f ca="1">IF(Paskolos_grąžinimas[[#This Row],[galutinis
balansas]]&gt;0,PaskutinėEilutė-ROW(),0)</f>
        <v>24</v>
      </c>
    </row>
    <row r="340" spans="2:10" ht="15" customHeight="1" x14ac:dyDescent="0.25">
      <c r="B340" s="12">
        <f>ROWS($B$4:B340)</f>
        <v>337</v>
      </c>
      <c r="C340" s="13">
        <f ca="1">IF(ĮvestosVertės,IF(Paskolos_grąžinimas[[#This Row],['#]]&lt;=PaskolosTrukmė,IF(ROW()-ROW(Paskolos_grąžinimas[[#Headers],['#]])=1,PaskolosPradžia,IF(I339&gt;0,EDATE(C339,1),"")),""),"")</f>
        <v>53469</v>
      </c>
      <c r="D340" s="32">
        <f ca="1">IF(ROW()-ROW(Paskolos_grąžinimas[[#Headers],[pradinis
balansas]])=1,PaskolosSuma,IF(Paskolos_grąžinimas[[#This Row],[įmokos 
data]]="",0,INDEX(Paskolos_grąžinimas[], ROW()-4,8)))</f>
        <v>24472.515061234488</v>
      </c>
      <c r="E340" s="32">
        <f ca="1">IF(ĮvestosVertės,IF(ROW()-ROW(Paskolos_grąžinimas[[#Headers],[palūkanos]])=1,-IPMT(PalūkanųNorma/12,1,PaskolosTrukmė-ROWS($C$4:C340)+1,Paskolos_grąžinimas[[#This Row],[pradinis
balansas]]),IFERROR(-IPMT(PalūkanųNorma/12,1,Paskolos_grąžinimas[[#This Row],['#
liko]],D341),0)),0)</f>
        <v>97.920169283188969</v>
      </c>
      <c r="F340" s="32">
        <f ca="1">IFERROR(IF(AND(ĮvestosVertės,Paskolos_grąžinimas[[#This Row],[įmokos 
data]]&lt;&gt;""),-PPMT(PalūkanųNorma/12,1,PaskolosTrukmė-ROWS($C$4:C340)+1,Paskolos_grąžinimas[[#This Row],[pradinis
balansas]]),""),0)</f>
        <v>971.67443326913451</v>
      </c>
      <c r="G340" s="32">
        <f ca="1">IF(Paskolos_grąžinimas[[#This Row],[įmokos 
data]]="",0,NuosavybėsMokesčioSuma)</f>
        <v>375</v>
      </c>
      <c r="H340" s="32">
        <f ca="1">IF(Paskolos_grąžinimas[[#This Row],[įmokos 
data]]="",0,Paskolos_grąžinimas[[#This Row],[palūkanos]]+Paskolos_grąžinimas[[#This Row],[pagrindinis]]+Paskolos_grąžinimas[[#This Row],[nuosavybės
mokestis]])</f>
        <v>1444.5946025523235</v>
      </c>
      <c r="I340" s="32">
        <f ca="1">IF(Paskolos_grąžinimas[[#This Row],[įmokos 
data]]="",0,Paskolos_grąžinimas[[#This Row],[pradinis
balansas]]-Paskolos_grąžinimas[[#This Row],[pagrindinis]])</f>
        <v>23500.840627965354</v>
      </c>
      <c r="J340" s="14">
        <f ca="1">IF(Paskolos_grąžinimas[[#This Row],[galutinis
balansas]]&gt;0,PaskutinėEilutė-ROW(),0)</f>
        <v>23</v>
      </c>
    </row>
    <row r="341" spans="2:10" ht="15" customHeight="1" x14ac:dyDescent="0.25">
      <c r="B341" s="12">
        <f>ROWS($B$4:B341)</f>
        <v>338</v>
      </c>
      <c r="C341" s="13">
        <f ca="1">IF(ĮvestosVertės,IF(Paskolos_grąžinimas[[#This Row],['#]]&lt;=PaskolosTrukmė,IF(ROW()-ROW(Paskolos_grąžinimas[[#Headers],['#]])=1,PaskolosPradžia,IF(I340&gt;0,EDATE(C340,1),"")),""),"")</f>
        <v>53500</v>
      </c>
      <c r="D341" s="32">
        <f ca="1">IF(ROW()-ROW(Paskolos_grąžinimas[[#Headers],[pradinis
balansas]])=1,PaskolosSuma,IF(Paskolos_grąžinimas[[#This Row],[įmokos 
data]]="",0,INDEX(Paskolos_grąžinimas[], ROW()-4,8)))</f>
        <v>23500.840627965354</v>
      </c>
      <c r="E341" s="32">
        <f ca="1">IF(ĮvestosVertės,IF(ROW()-ROW(Paskolos_grąžinimas[[#Headers],[palūkanos]])=1,-IPMT(PalūkanųNorma/12,1,PaskolosTrukmė-ROWS($C$4:C341)+1,Paskolos_grąžinimas[[#This Row],[pradinis
balansas]]),IFERROR(-IPMT(PalūkanųNorma/12,1,Paskolos_grąžinimas[[#This Row],['#
liko]],D342),0)),0)</f>
        <v>93.854656463434438</v>
      </c>
      <c r="F341" s="32">
        <f ca="1">IFERROR(IF(AND(ĮvestosVertės,Paskolos_grąžinimas[[#This Row],[įmokos 
data]]&lt;&gt;""),-PPMT(PalūkanųNorma/12,1,PaskolosTrukmė-ROWS($C$4:C341)+1,Paskolos_grąžinimas[[#This Row],[pradinis
balansas]]),""),0)</f>
        <v>975.72307674108913</v>
      </c>
      <c r="G341" s="32">
        <f ca="1">IF(Paskolos_grąžinimas[[#This Row],[įmokos 
data]]="",0,NuosavybėsMokesčioSuma)</f>
        <v>375</v>
      </c>
      <c r="H341" s="32">
        <f ca="1">IF(Paskolos_grąžinimas[[#This Row],[įmokos 
data]]="",0,Paskolos_grąžinimas[[#This Row],[palūkanos]]+Paskolos_grąžinimas[[#This Row],[pagrindinis]]+Paskolos_grąžinimas[[#This Row],[nuosavybės
mokestis]])</f>
        <v>1444.5777332045236</v>
      </c>
      <c r="I341" s="32">
        <f ca="1">IF(Paskolos_grąžinimas[[#This Row],[įmokos 
data]]="",0,Paskolos_grąžinimas[[#This Row],[pradinis
balansas]]-Paskolos_grąžinimas[[#This Row],[pagrindinis]])</f>
        <v>22525.117551224266</v>
      </c>
      <c r="J341" s="14">
        <f ca="1">IF(Paskolos_grąžinimas[[#This Row],[galutinis
balansas]]&gt;0,PaskutinėEilutė-ROW(),0)</f>
        <v>22</v>
      </c>
    </row>
    <row r="342" spans="2:10" ht="15" customHeight="1" x14ac:dyDescent="0.25">
      <c r="B342" s="12">
        <f>ROWS($B$4:B342)</f>
        <v>339</v>
      </c>
      <c r="C342" s="13">
        <f ca="1">IF(ĮvestosVertės,IF(Paskolos_grąžinimas[[#This Row],['#]]&lt;=PaskolosTrukmė,IF(ROW()-ROW(Paskolos_grąžinimas[[#Headers],['#]])=1,PaskolosPradžia,IF(I341&gt;0,EDATE(C341,1),"")),""),"")</f>
        <v>53530</v>
      </c>
      <c r="D342" s="32">
        <f ca="1">IF(ROW()-ROW(Paskolos_grąžinimas[[#Headers],[pradinis
balansas]])=1,PaskolosSuma,IF(Paskolos_grąžinimas[[#This Row],[įmokos 
data]]="",0,INDEX(Paskolos_grąžinimas[], ROW()-4,8)))</f>
        <v>22525.117551224266</v>
      </c>
      <c r="E342" s="32">
        <f ca="1">IF(ĮvestosVertės,IF(ROW()-ROW(Paskolos_grąžinimas[[#Headers],[palūkanos]])=1,-IPMT(PalūkanųNorma/12,1,PaskolosTrukmė-ROWS($C$4:C342)+1,Paskolos_grąžinimas[[#This Row],[pradinis
balansas]]),IFERROR(-IPMT(PalūkanųNorma/12,1,Paskolos_grąžinimas[[#This Row],['#
liko]],D343),0)),0)</f>
        <v>89.77220400693092</v>
      </c>
      <c r="F342" s="32">
        <f ca="1">IFERROR(IF(AND(ĮvestosVertės,Paskolos_grąžinimas[[#This Row],[įmokos 
data]]&lt;&gt;""),-PPMT(PalūkanųNorma/12,1,PaskolosTrukmė-ROWS($C$4:C342)+1,Paskolos_grąžinimas[[#This Row],[pradinis
balansas]]),""),0)</f>
        <v>979.78858956084377</v>
      </c>
      <c r="G342" s="32">
        <f ca="1">IF(Paskolos_grąžinimas[[#This Row],[įmokos 
data]]="",0,NuosavybėsMokesčioSuma)</f>
        <v>375</v>
      </c>
      <c r="H342" s="32">
        <f ca="1">IF(Paskolos_grąžinimas[[#This Row],[įmokos 
data]]="",0,Paskolos_grąžinimas[[#This Row],[palūkanos]]+Paskolos_grąžinimas[[#This Row],[pagrindinis]]+Paskolos_grąžinimas[[#This Row],[nuosavybės
mokestis]])</f>
        <v>1444.5607935677747</v>
      </c>
      <c r="I342" s="32">
        <f ca="1">IF(Paskolos_grąžinimas[[#This Row],[įmokos 
data]]="",0,Paskolos_grąžinimas[[#This Row],[pradinis
balansas]]-Paskolos_grąžinimas[[#This Row],[pagrindinis]])</f>
        <v>21545.328961663421</v>
      </c>
      <c r="J342" s="14">
        <f ca="1">IF(Paskolos_grąžinimas[[#This Row],[galutinis
balansas]]&gt;0,PaskutinėEilutė-ROW(),0)</f>
        <v>21</v>
      </c>
    </row>
    <row r="343" spans="2:10" ht="15" customHeight="1" x14ac:dyDescent="0.25">
      <c r="B343" s="12">
        <f>ROWS($B$4:B343)</f>
        <v>340</v>
      </c>
      <c r="C343" s="13">
        <f ca="1">IF(ĮvestosVertės,IF(Paskolos_grąžinimas[[#This Row],['#]]&lt;=PaskolosTrukmė,IF(ROW()-ROW(Paskolos_grąžinimas[[#Headers],['#]])=1,PaskolosPradžia,IF(I342&gt;0,EDATE(C342,1),"")),""),"")</f>
        <v>53561</v>
      </c>
      <c r="D343" s="32">
        <f ca="1">IF(ROW()-ROW(Paskolos_grąžinimas[[#Headers],[pradinis
balansas]])=1,PaskolosSuma,IF(Paskolos_grąžinimas[[#This Row],[įmokos 
data]]="",0,INDEX(Paskolos_grąžinimas[], ROW()-4,8)))</f>
        <v>21545.328961663421</v>
      </c>
      <c r="E343" s="32">
        <f ca="1">IF(ĮvestosVertės,IF(ROW()-ROW(Paskolos_grąžinimas[[#Headers],[palūkanos]])=1,-IPMT(PalūkanųNorma/12,1,PaskolosTrukmė-ROWS($C$4:C343)+1,Paskolos_grąžinimas[[#This Row],[pradinis
balansas]]),IFERROR(-IPMT(PalūkanųNorma/12,1,Paskolos_grąžinimas[[#This Row],['#
liko]],D344),0)),0)</f>
        <v>85.672741331858631</v>
      </c>
      <c r="F343" s="32">
        <f ca="1">IFERROR(IF(AND(ĮvestosVertės,Paskolos_grąžinimas[[#This Row],[įmokos 
data]]&lt;&gt;""),-PPMT(PalūkanųNorma/12,1,PaskolosTrukmė-ROWS($C$4:C343)+1,Paskolos_grąžinimas[[#This Row],[pradinis
balansas]]),""),0)</f>
        <v>983.87104201734724</v>
      </c>
      <c r="G343" s="32">
        <f ca="1">IF(Paskolos_grąžinimas[[#This Row],[įmokos 
data]]="",0,NuosavybėsMokesčioSuma)</f>
        <v>375</v>
      </c>
      <c r="H343" s="32">
        <f ca="1">IF(Paskolos_grąžinimas[[#This Row],[įmokos 
data]]="",0,Paskolos_grąžinimas[[#This Row],[palūkanos]]+Paskolos_grąžinimas[[#This Row],[pagrindinis]]+Paskolos_grąžinimas[[#This Row],[nuosavybės
mokestis]])</f>
        <v>1444.5437833492058</v>
      </c>
      <c r="I343" s="32">
        <f ca="1">IF(Paskolos_grąžinimas[[#This Row],[įmokos 
data]]="",0,Paskolos_grąžinimas[[#This Row],[pradinis
balansas]]-Paskolos_grąžinimas[[#This Row],[pagrindinis]])</f>
        <v>20561.457919646073</v>
      </c>
      <c r="J343" s="14">
        <f ca="1">IF(Paskolos_grąžinimas[[#This Row],[galutinis
balansas]]&gt;0,PaskutinėEilutė-ROW(),0)</f>
        <v>20</v>
      </c>
    </row>
    <row r="344" spans="2:10" ht="15" customHeight="1" x14ac:dyDescent="0.25">
      <c r="B344" s="12">
        <f>ROWS($B$4:B344)</f>
        <v>341</v>
      </c>
      <c r="C344" s="13">
        <f ca="1">IF(ĮvestosVertės,IF(Paskolos_grąžinimas[[#This Row],['#]]&lt;=PaskolosTrukmė,IF(ROW()-ROW(Paskolos_grąžinimas[[#Headers],['#]])=1,PaskolosPradžia,IF(I343&gt;0,EDATE(C343,1),"")),""),"")</f>
        <v>53592</v>
      </c>
      <c r="D344" s="32">
        <f ca="1">IF(ROW()-ROW(Paskolos_grąžinimas[[#Headers],[pradinis
balansas]])=1,PaskolosSuma,IF(Paskolos_grąžinimas[[#This Row],[įmokos 
data]]="",0,INDEX(Paskolos_grąžinimas[], ROW()-4,8)))</f>
        <v>20561.457919646073</v>
      </c>
      <c r="E344" s="32">
        <f ca="1">IF(ĮvestosVertės,IF(ROW()-ROW(Paskolos_grąžinimas[[#Headers],[palūkanos]])=1,-IPMT(PalūkanųNorma/12,1,PaskolosTrukmė-ROWS($C$4:C344)+1,Paskolos_grąžinimas[[#This Row],[pradinis
balansas]]),IFERROR(-IPMT(PalūkanųNorma/12,1,Paskolos_grąžinimas[[#This Row],['#
liko]],D345),0)),0)</f>
        <v>81.556197562306878</v>
      </c>
      <c r="F344" s="32">
        <f ca="1">IFERROR(IF(AND(ĮvestosVertės,Paskolos_grąžinimas[[#This Row],[įmokos 
data]]&lt;&gt;""),-PPMT(PalūkanųNorma/12,1,PaskolosTrukmė-ROWS($C$4:C344)+1,Paskolos_grąžinimas[[#This Row],[pradinis
balansas]]),""),0)</f>
        <v>987.97050469241947</v>
      </c>
      <c r="G344" s="32">
        <f ca="1">IF(Paskolos_grąžinimas[[#This Row],[įmokos 
data]]="",0,NuosavybėsMokesčioSuma)</f>
        <v>375</v>
      </c>
      <c r="H344" s="32">
        <f ca="1">IF(Paskolos_grąžinimas[[#This Row],[įmokos 
data]]="",0,Paskolos_grąžinimas[[#This Row],[palūkanos]]+Paskolos_grąžinimas[[#This Row],[pagrindinis]]+Paskolos_grąžinimas[[#This Row],[nuosavybės
mokestis]])</f>
        <v>1444.5267022547264</v>
      </c>
      <c r="I344" s="32">
        <f ca="1">IF(Paskolos_grąžinimas[[#This Row],[įmokos 
data]]="",0,Paskolos_grąžinimas[[#This Row],[pradinis
balansas]]-Paskolos_grąžinimas[[#This Row],[pagrindinis]])</f>
        <v>19573.487414953652</v>
      </c>
      <c r="J344" s="14">
        <f ca="1">IF(Paskolos_grąžinimas[[#This Row],[galutinis
balansas]]&gt;0,PaskutinėEilutė-ROW(),0)</f>
        <v>19</v>
      </c>
    </row>
    <row r="345" spans="2:10" ht="15" customHeight="1" x14ac:dyDescent="0.25">
      <c r="B345" s="12">
        <f>ROWS($B$4:B345)</f>
        <v>342</v>
      </c>
      <c r="C345" s="13">
        <f ca="1">IF(ĮvestosVertės,IF(Paskolos_grąžinimas[[#This Row],['#]]&lt;=PaskolosTrukmė,IF(ROW()-ROW(Paskolos_grąžinimas[[#Headers],['#]])=1,PaskolosPradžia,IF(I344&gt;0,EDATE(C344,1),"")),""),"")</f>
        <v>53622</v>
      </c>
      <c r="D345" s="32">
        <f ca="1">IF(ROW()-ROW(Paskolos_grąžinimas[[#Headers],[pradinis
balansas]])=1,PaskolosSuma,IF(Paskolos_grąžinimas[[#This Row],[įmokos 
data]]="",0,INDEX(Paskolos_grąžinimas[], ROW()-4,8)))</f>
        <v>19573.487414953652</v>
      </c>
      <c r="E345" s="32">
        <f ca="1">IF(ĮvestosVertės,IF(ROW()-ROW(Paskolos_grąžinimas[[#Headers],[palūkanos]])=1,-IPMT(PalūkanųNorma/12,1,PaskolosTrukmė-ROWS($C$4:C345)+1,Paskolos_grąžinimas[[#This Row],[pradinis
balansas]]),IFERROR(-IPMT(PalūkanųNorma/12,1,Paskolos_grąžinimas[[#This Row],['#
liko]],D346),0)),0)</f>
        <v>77.422501527048667</v>
      </c>
      <c r="F345" s="32">
        <f ca="1">IFERROR(IF(AND(ĮvestosVertės,Paskolos_grąžinimas[[#This Row],[įmokos 
data]]&lt;&gt;""),-PPMT(PalūkanųNorma/12,1,PaskolosTrukmė-ROWS($C$4:C345)+1,Paskolos_grąžinimas[[#This Row],[pradinis
balansas]]),""),0)</f>
        <v>992.08704846197099</v>
      </c>
      <c r="G345" s="32">
        <f ca="1">IF(Paskolos_grąžinimas[[#This Row],[įmokos 
data]]="",0,NuosavybėsMokesčioSuma)</f>
        <v>375</v>
      </c>
      <c r="H345" s="32">
        <f ca="1">IF(Paskolos_grąžinimas[[#This Row],[įmokos 
data]]="",0,Paskolos_grąžinimas[[#This Row],[palūkanos]]+Paskolos_grąžinimas[[#This Row],[pagrindinis]]+Paskolos_grąžinimas[[#This Row],[nuosavybės
mokestis]])</f>
        <v>1444.5095499890197</v>
      </c>
      <c r="I345" s="32">
        <f ca="1">IF(Paskolos_grąžinimas[[#This Row],[įmokos 
data]]="",0,Paskolos_grąžinimas[[#This Row],[pradinis
balansas]]-Paskolos_grąžinimas[[#This Row],[pagrindinis]])</f>
        <v>18581.400366491682</v>
      </c>
      <c r="J345" s="14">
        <f ca="1">IF(Paskolos_grąžinimas[[#This Row],[galutinis
balansas]]&gt;0,PaskutinėEilutė-ROW(),0)</f>
        <v>18</v>
      </c>
    </row>
    <row r="346" spans="2:10" ht="15" customHeight="1" x14ac:dyDescent="0.25">
      <c r="B346" s="12">
        <f>ROWS($B$4:B346)</f>
        <v>343</v>
      </c>
      <c r="C346" s="13">
        <f ca="1">IF(ĮvestosVertės,IF(Paskolos_grąžinimas[[#This Row],['#]]&lt;=PaskolosTrukmė,IF(ROW()-ROW(Paskolos_grąžinimas[[#Headers],['#]])=1,PaskolosPradžia,IF(I345&gt;0,EDATE(C345,1),"")),""),"")</f>
        <v>53653</v>
      </c>
      <c r="D346" s="32">
        <f ca="1">IF(ROW()-ROW(Paskolos_grąžinimas[[#Headers],[pradinis
balansas]])=1,PaskolosSuma,IF(Paskolos_grąžinimas[[#This Row],[įmokos 
data]]="",0,INDEX(Paskolos_grąžinimas[], ROW()-4,8)))</f>
        <v>18581.400366491682</v>
      </c>
      <c r="E346" s="32">
        <f ca="1">IF(ĮvestosVertės,IF(ROW()-ROW(Paskolos_grąžinimas[[#Headers],[palūkanos]])=1,-IPMT(PalūkanųNorma/12,1,PaskolosTrukmė-ROWS($C$4:C346)+1,Paskolos_grąžinimas[[#This Row],[pradinis
balansas]]),IFERROR(-IPMT(PalūkanųNorma/12,1,Paskolos_grąžinimas[[#This Row],['#
liko]],D347),0)),0)</f>
        <v>73.271581758310219</v>
      </c>
      <c r="F346" s="32">
        <f ca="1">IFERROR(IF(AND(ĮvestosVertės,Paskolos_grąžinimas[[#This Row],[įmokos 
data]]&lt;&gt;""),-PPMT(PalūkanųNorma/12,1,PaskolosTrukmė-ROWS($C$4:C346)+1,Paskolos_grąžinimas[[#This Row],[pradinis
balansas]]),""),0)</f>
        <v>996.22074449722959</v>
      </c>
      <c r="G346" s="32">
        <f ca="1">IF(Paskolos_grąžinimas[[#This Row],[įmokos 
data]]="",0,NuosavybėsMokesčioSuma)</f>
        <v>375</v>
      </c>
      <c r="H346" s="32">
        <f ca="1">IF(Paskolos_grąžinimas[[#This Row],[įmokos 
data]]="",0,Paskolos_grąžinimas[[#This Row],[palūkanos]]+Paskolos_grąžinimas[[#This Row],[pagrindinis]]+Paskolos_grąžinimas[[#This Row],[nuosavybės
mokestis]])</f>
        <v>1444.4923262555399</v>
      </c>
      <c r="I346" s="32">
        <f ca="1">IF(Paskolos_grąžinimas[[#This Row],[įmokos 
data]]="",0,Paskolos_grąžinimas[[#This Row],[pradinis
balansas]]-Paskolos_grąžinimas[[#This Row],[pagrindinis]])</f>
        <v>17585.179621994452</v>
      </c>
      <c r="J346" s="14">
        <f ca="1">IF(Paskolos_grąžinimas[[#This Row],[galutinis
balansas]]&gt;0,PaskutinėEilutė-ROW(),0)</f>
        <v>17</v>
      </c>
    </row>
    <row r="347" spans="2:10" ht="15" customHeight="1" x14ac:dyDescent="0.25">
      <c r="B347" s="12">
        <f>ROWS($B$4:B347)</f>
        <v>344</v>
      </c>
      <c r="C347" s="13">
        <f ca="1">IF(ĮvestosVertės,IF(Paskolos_grąžinimas[[#This Row],['#]]&lt;=PaskolosTrukmė,IF(ROW()-ROW(Paskolos_grąžinimas[[#Headers],['#]])=1,PaskolosPradžia,IF(I346&gt;0,EDATE(C346,1),"")),""),"")</f>
        <v>53683</v>
      </c>
      <c r="D347" s="32">
        <f ca="1">IF(ROW()-ROW(Paskolos_grąžinimas[[#Headers],[pradinis
balansas]])=1,PaskolosSuma,IF(Paskolos_grąžinimas[[#This Row],[įmokos 
data]]="",0,INDEX(Paskolos_grąžinimas[], ROW()-4,8)))</f>
        <v>17585.179621994452</v>
      </c>
      <c r="E347" s="32">
        <f ca="1">IF(ĮvestosVertės,IF(ROW()-ROW(Paskolos_grąžinimas[[#Headers],[palūkanos]])=1,-IPMT(PalūkanųNorma/12,1,PaskolosTrukmė-ROWS($C$4:C347)+1,Paskolos_grąžinimas[[#This Row],[pradinis
balansas]]),IFERROR(-IPMT(PalūkanųNorma/12,1,Paskolos_grąžinimas[[#This Row],['#
liko]],D348),0)),0)</f>
        <v>69.10336649053535</v>
      </c>
      <c r="F347" s="32">
        <f ca="1">IFERROR(IF(AND(ĮvestosVertės,Paskolos_grąžinimas[[#This Row],[įmokos 
data]]&lt;&gt;""),-PPMT(PalūkanųNorma/12,1,PaskolosTrukmė-ROWS($C$4:C347)+1,Paskolos_grąžinimas[[#This Row],[pradinis
balansas]]),""),0)</f>
        <v>1000.3716642659678</v>
      </c>
      <c r="G347" s="32">
        <f ca="1">IF(Paskolos_grąžinimas[[#This Row],[įmokos 
data]]="",0,NuosavybėsMokesčioSuma)</f>
        <v>375</v>
      </c>
      <c r="H347" s="32">
        <f ca="1">IF(Paskolos_grąžinimas[[#This Row],[įmokos 
data]]="",0,Paskolos_grąžinimas[[#This Row],[palūkanos]]+Paskolos_grąžinimas[[#This Row],[pagrindinis]]+Paskolos_grąžinimas[[#This Row],[nuosavybės
mokestis]])</f>
        <v>1444.4750307565032</v>
      </c>
      <c r="I347" s="32">
        <f ca="1">IF(Paskolos_grąžinimas[[#This Row],[įmokos 
data]]="",0,Paskolos_grąžinimas[[#This Row],[pradinis
balansas]]-Paskolos_grąžinimas[[#This Row],[pagrindinis]])</f>
        <v>16584.807957728484</v>
      </c>
      <c r="J347" s="14">
        <f ca="1">IF(Paskolos_grąžinimas[[#This Row],[galutinis
balansas]]&gt;0,PaskutinėEilutė-ROW(),0)</f>
        <v>16</v>
      </c>
    </row>
    <row r="348" spans="2:10" ht="15" customHeight="1" x14ac:dyDescent="0.25">
      <c r="B348" s="12">
        <f>ROWS($B$4:B348)</f>
        <v>345</v>
      </c>
      <c r="C348" s="13">
        <f ca="1">IF(ĮvestosVertės,IF(Paskolos_grąžinimas[[#This Row],['#]]&lt;=PaskolosTrukmė,IF(ROW()-ROW(Paskolos_grąžinimas[[#Headers],['#]])=1,PaskolosPradžia,IF(I347&gt;0,EDATE(C347,1),"")),""),"")</f>
        <v>53714</v>
      </c>
      <c r="D348" s="32">
        <f ca="1">IF(ROW()-ROW(Paskolos_grąžinimas[[#Headers],[pradinis
balansas]])=1,PaskolosSuma,IF(Paskolos_grąžinimas[[#This Row],[įmokos 
data]]="",0,INDEX(Paskolos_grąžinimas[], ROW()-4,8)))</f>
        <v>16584.807957728484</v>
      </c>
      <c r="E348" s="32">
        <f ca="1">IF(ĮvestosVertės,IF(ROW()-ROW(Paskolos_grąžinimas[[#Headers],[palūkanos]])=1,-IPMT(PalūkanųNorma/12,1,PaskolosTrukmė-ROWS($C$4:C348)+1,Paskolos_grąžinimas[[#This Row],[pradinis
balansas]]),IFERROR(-IPMT(PalūkanųNorma/12,1,Paskolos_grąžinimas[[#This Row],['#
liko]],D349),0)),0)</f>
        <v>64.91778365914476</v>
      </c>
      <c r="F348" s="32">
        <f ca="1">IFERROR(IF(AND(ĮvestosVertės,Paskolos_grąžinimas[[#This Row],[įmokos 
data]]&lt;&gt;""),-PPMT(PalūkanųNorma/12,1,PaskolosTrukmė-ROWS($C$4:C348)+1,Paskolos_grąžinimas[[#This Row],[pradinis
balansas]]),""),0)</f>
        <v>1004.5398795337426</v>
      </c>
      <c r="G348" s="32">
        <f ca="1">IF(Paskolos_grąžinimas[[#This Row],[įmokos 
data]]="",0,NuosavybėsMokesčioSuma)</f>
        <v>375</v>
      </c>
      <c r="H348" s="32">
        <f ca="1">IF(Paskolos_grąžinimas[[#This Row],[įmokos 
data]]="",0,Paskolos_grąžinimas[[#This Row],[palūkanos]]+Paskolos_grąžinimas[[#This Row],[pagrindinis]]+Paskolos_grąžinimas[[#This Row],[nuosavybės
mokestis]])</f>
        <v>1444.4576631928874</v>
      </c>
      <c r="I348" s="32">
        <f ca="1">IF(Paskolos_grąžinimas[[#This Row],[įmokos 
data]]="",0,Paskolos_grąžinimas[[#This Row],[pradinis
balansas]]-Paskolos_grąžinimas[[#This Row],[pagrindinis]])</f>
        <v>15580.268078194742</v>
      </c>
      <c r="J348" s="14">
        <f ca="1">IF(Paskolos_grąžinimas[[#This Row],[galutinis
balansas]]&gt;0,PaskutinėEilutė-ROW(),0)</f>
        <v>15</v>
      </c>
    </row>
    <row r="349" spans="2:10" ht="15" customHeight="1" x14ac:dyDescent="0.25">
      <c r="B349" s="12">
        <f>ROWS($B$4:B349)</f>
        <v>346</v>
      </c>
      <c r="C349" s="13">
        <f ca="1">IF(ĮvestosVertės,IF(Paskolos_grąžinimas[[#This Row],['#]]&lt;=PaskolosTrukmė,IF(ROW()-ROW(Paskolos_grąžinimas[[#Headers],['#]])=1,PaskolosPradžia,IF(I348&gt;0,EDATE(C348,1),"")),""),"")</f>
        <v>53745</v>
      </c>
      <c r="D349" s="32">
        <f ca="1">IF(ROW()-ROW(Paskolos_grąžinimas[[#Headers],[pradinis
balansas]])=1,PaskolosSuma,IF(Paskolos_grąžinimas[[#This Row],[įmokos 
data]]="",0,INDEX(Paskolos_grąžinimas[], ROW()-4,8)))</f>
        <v>15580.268078194742</v>
      </c>
      <c r="E349" s="32">
        <f ca="1">IF(ĮvestosVertės,IF(ROW()-ROW(Paskolos_grąžinimas[[#Headers],[palūkanos]])=1,-IPMT(PalūkanųNorma/12,1,PaskolosTrukmė-ROWS($C$4:C349)+1,Paskolos_grąžinimas[[#This Row],[pradinis
balansas]]),IFERROR(-IPMT(PalūkanųNorma/12,1,Paskolos_grąžinimas[[#This Row],['#
liko]],D350),0)),0)</f>
        <v>60.714760899290035</v>
      </c>
      <c r="F349" s="32">
        <f ca="1">IFERROR(IF(AND(ĮvestosVertės,Paskolos_grąžinimas[[#This Row],[įmokos 
data]]&lt;&gt;""),-PPMT(PalūkanųNorma/12,1,PaskolosTrukmė-ROWS($C$4:C349)+1,Paskolos_grąžinimas[[#This Row],[pradinis
balansas]]),""),0)</f>
        <v>1008.7254623651334</v>
      </c>
      <c r="G349" s="32">
        <f ca="1">IF(Paskolos_grąžinimas[[#This Row],[įmokos 
data]]="",0,NuosavybėsMokesčioSuma)</f>
        <v>375</v>
      </c>
      <c r="H349" s="32">
        <f ca="1">IF(Paskolos_grąžinimas[[#This Row],[įmokos 
data]]="",0,Paskolos_grąžinimas[[#This Row],[palūkanos]]+Paskolos_grąžinimas[[#This Row],[pagrindinis]]+Paskolos_grąžinimas[[#This Row],[nuosavybės
mokestis]])</f>
        <v>1444.4402232644234</v>
      </c>
      <c r="I349" s="32">
        <f ca="1">IF(Paskolos_grąžinimas[[#This Row],[įmokos 
data]]="",0,Paskolos_grąžinimas[[#This Row],[pradinis
balansas]]-Paskolos_grąžinimas[[#This Row],[pagrindinis]])</f>
        <v>14571.542615829609</v>
      </c>
      <c r="J349" s="14">
        <f ca="1">IF(Paskolos_grąžinimas[[#This Row],[galutinis
balansas]]&gt;0,PaskutinėEilutė-ROW(),0)</f>
        <v>14</v>
      </c>
    </row>
    <row r="350" spans="2:10" ht="15" customHeight="1" x14ac:dyDescent="0.25">
      <c r="B350" s="12">
        <f>ROWS($B$4:B350)</f>
        <v>347</v>
      </c>
      <c r="C350" s="13">
        <f ca="1">IF(ĮvestosVertės,IF(Paskolos_grąžinimas[[#This Row],['#]]&lt;=PaskolosTrukmė,IF(ROW()-ROW(Paskolos_grąžinimas[[#Headers],['#]])=1,PaskolosPradžia,IF(I349&gt;0,EDATE(C349,1),"")),""),"")</f>
        <v>53773</v>
      </c>
      <c r="D350" s="32">
        <f ca="1">IF(ROW()-ROW(Paskolos_grąžinimas[[#Headers],[pradinis
balansas]])=1,PaskolosSuma,IF(Paskolos_grąžinimas[[#This Row],[įmokos 
data]]="",0,INDEX(Paskolos_grąžinimas[], ROW()-4,8)))</f>
        <v>14571.542615829609</v>
      </c>
      <c r="E350" s="32">
        <f ca="1">IF(ĮvestosVertės,IF(ROW()-ROW(Paskolos_grąžinimas[[#Headers],[palūkanos]])=1,-IPMT(PalūkanųNorma/12,1,PaskolosTrukmė-ROWS($C$4:C350)+1,Paskolos_grąžinimas[[#This Row],[pradinis
balansas]]),IFERROR(-IPMT(PalūkanųNorma/12,1,Paskolos_grąžinimas[[#This Row],['#
liko]],D351),0)),0)</f>
        <v>56.494225544602585</v>
      </c>
      <c r="F350" s="32">
        <f ca="1">IFERROR(IF(AND(ĮvestosVertės,Paskolos_grąžinimas[[#This Row],[įmokos 
data]]&lt;&gt;""),-PPMT(PalūkanųNorma/12,1,PaskolosTrukmė-ROWS($C$4:C350)+1,Paskolos_grąžinimas[[#This Row],[pradinis
balansas]]),""),0)</f>
        <v>1012.9284851249878</v>
      </c>
      <c r="G350" s="32">
        <f ca="1">IF(Paskolos_grąžinimas[[#This Row],[įmokos 
data]]="",0,NuosavybėsMokesčioSuma)</f>
        <v>375</v>
      </c>
      <c r="H350" s="32">
        <f ca="1">IF(Paskolos_grąžinimas[[#This Row],[įmokos 
data]]="",0,Paskolos_grąžinimas[[#This Row],[palūkanos]]+Paskolos_grąžinimas[[#This Row],[pagrindinis]]+Paskolos_grąžinimas[[#This Row],[nuosavybės
mokestis]])</f>
        <v>1444.4227106695903</v>
      </c>
      <c r="I350" s="32">
        <f ca="1">IF(Paskolos_grąžinimas[[#This Row],[įmokos 
data]]="",0,Paskolos_grąžinimas[[#This Row],[pradinis
balansas]]-Paskolos_grąžinimas[[#This Row],[pagrindinis]])</f>
        <v>13558.61413070462</v>
      </c>
      <c r="J350" s="14">
        <f ca="1">IF(Paskolos_grąžinimas[[#This Row],[galutinis
balansas]]&gt;0,PaskutinėEilutė-ROW(),0)</f>
        <v>13</v>
      </c>
    </row>
    <row r="351" spans="2:10" ht="15" customHeight="1" x14ac:dyDescent="0.25">
      <c r="B351" s="12">
        <f>ROWS($B$4:B351)</f>
        <v>348</v>
      </c>
      <c r="C351" s="13">
        <f ca="1">IF(ĮvestosVertės,IF(Paskolos_grąžinimas[[#This Row],['#]]&lt;=PaskolosTrukmė,IF(ROW()-ROW(Paskolos_grąžinimas[[#Headers],['#]])=1,PaskolosPradžia,IF(I350&gt;0,EDATE(C350,1),"")),""),"")</f>
        <v>53804</v>
      </c>
      <c r="D351" s="32">
        <f ca="1">IF(ROW()-ROW(Paskolos_grąžinimas[[#Headers],[pradinis
balansas]])=1,PaskolosSuma,IF(Paskolos_grąžinimas[[#This Row],[įmokos 
data]]="",0,INDEX(Paskolos_grąžinimas[], ROW()-4,8)))</f>
        <v>13558.61413070462</v>
      </c>
      <c r="E351" s="32">
        <f ca="1">IF(ĮvestosVertės,IF(ROW()-ROW(Paskolos_grąžinimas[[#Headers],[palūkanos]])=1,-IPMT(PalūkanųNorma/12,1,PaskolosTrukmė-ROWS($C$4:C351)+1,Paskolos_grąžinimas[[#This Row],[pradinis
balansas]]),IFERROR(-IPMT(PalūkanųNorma/12,1,Paskolos_grąžinimas[[#This Row],['#
liko]],D352),0)),0)</f>
        <v>52.256104625937269</v>
      </c>
      <c r="F351" s="32">
        <f ca="1">IFERROR(IF(AND(ĮvestosVertės,Paskolos_grąžinimas[[#This Row],[įmokos 
data]]&lt;&gt;""),-PPMT(PalūkanųNorma/12,1,PaskolosTrukmė-ROWS($C$4:C351)+1,Paskolos_grąžinimas[[#This Row],[pradinis
balansas]]),""),0)</f>
        <v>1017.1490204796754</v>
      </c>
      <c r="G351" s="32">
        <f ca="1">IF(Paskolos_grąžinimas[[#This Row],[įmokos 
data]]="",0,NuosavybėsMokesčioSuma)</f>
        <v>375</v>
      </c>
      <c r="H351" s="32">
        <f ca="1">IF(Paskolos_grąžinimas[[#This Row],[įmokos 
data]]="",0,Paskolos_grąžinimas[[#This Row],[palūkanos]]+Paskolos_grąžinimas[[#This Row],[pagrindinis]]+Paskolos_grąžinimas[[#This Row],[nuosavybės
mokestis]])</f>
        <v>1444.4051251056126</v>
      </c>
      <c r="I351" s="32">
        <f ca="1">IF(Paskolos_grąžinimas[[#This Row],[įmokos 
data]]="",0,Paskolos_grąžinimas[[#This Row],[pradinis
balansas]]-Paskolos_grąžinimas[[#This Row],[pagrindinis]])</f>
        <v>12541.465110224945</v>
      </c>
      <c r="J351" s="14">
        <f ca="1">IF(Paskolos_grąžinimas[[#This Row],[galutinis
balansas]]&gt;0,PaskutinėEilutė-ROW(),0)</f>
        <v>12</v>
      </c>
    </row>
    <row r="352" spans="2:10" ht="15" customHeight="1" x14ac:dyDescent="0.25">
      <c r="B352" s="12">
        <f>ROWS($B$4:B352)</f>
        <v>349</v>
      </c>
      <c r="C352" s="13">
        <f ca="1">IF(ĮvestosVertės,IF(Paskolos_grąžinimas[[#This Row],['#]]&lt;=PaskolosTrukmė,IF(ROW()-ROW(Paskolos_grąžinimas[[#Headers],['#]])=1,PaskolosPradžia,IF(I351&gt;0,EDATE(C351,1),"")),""),"")</f>
        <v>53834</v>
      </c>
      <c r="D352" s="32">
        <f ca="1">IF(ROW()-ROW(Paskolos_grąžinimas[[#Headers],[pradinis
balansas]])=1,PaskolosSuma,IF(Paskolos_grąžinimas[[#This Row],[įmokos 
data]]="",0,INDEX(Paskolos_grąžinimas[], ROW()-4,8)))</f>
        <v>12541.465110224945</v>
      </c>
      <c r="E352" s="32">
        <f ca="1">IF(ĮvestosVertės,IF(ROW()-ROW(Paskolos_grąžinimas[[#Headers],[palūkanos]])=1,-IPMT(PalūkanųNorma/12,1,PaskolosTrukmė-ROWS($C$4:C352)+1,Paskolos_grąžinimas[[#This Row],[pradinis
balansas]]),IFERROR(-IPMT(PalūkanųNorma/12,1,Paskolos_grąžinimas[[#This Row],['#
liko]],D353),0)),0)</f>
        <v>48.000324870110852</v>
      </c>
      <c r="F352" s="32">
        <f ca="1">IFERROR(IF(AND(ĮvestosVertės,Paskolos_grąžinimas[[#This Row],[įmokos 
data]]&lt;&gt;""),-PPMT(PalūkanųNorma/12,1,PaskolosTrukmė-ROWS($C$4:C352)+1,Paskolos_grąžinimas[[#This Row],[pradinis
balansas]]),""),0)</f>
        <v>1021.3871413983405</v>
      </c>
      <c r="G352" s="32">
        <f ca="1">IF(Paskolos_grąžinimas[[#This Row],[įmokos 
data]]="",0,NuosavybėsMokesčioSuma)</f>
        <v>375</v>
      </c>
      <c r="H352" s="32">
        <f ca="1">IF(Paskolos_grąžinimas[[#This Row],[įmokos 
data]]="",0,Paskolos_grąžinimas[[#This Row],[palūkanos]]+Paskolos_grąžinimas[[#This Row],[pagrindinis]]+Paskolos_grąžinimas[[#This Row],[nuosavybės
mokestis]])</f>
        <v>1444.3874662684514</v>
      </c>
      <c r="I352" s="32">
        <f ca="1">IF(Paskolos_grąžinimas[[#This Row],[įmokos 
data]]="",0,Paskolos_grąžinimas[[#This Row],[pradinis
balansas]]-Paskolos_grąžinimas[[#This Row],[pagrindinis]])</f>
        <v>11520.077968826605</v>
      </c>
      <c r="J352" s="14">
        <f ca="1">IF(Paskolos_grąžinimas[[#This Row],[galutinis
balansas]]&gt;0,PaskutinėEilutė-ROW(),0)</f>
        <v>11</v>
      </c>
    </row>
    <row r="353" spans="2:10" ht="15" customHeight="1" x14ac:dyDescent="0.25">
      <c r="B353" s="12">
        <f>ROWS($B$4:B353)</f>
        <v>350</v>
      </c>
      <c r="C353" s="13">
        <f ca="1">IF(ĮvestosVertės,IF(Paskolos_grąžinimas[[#This Row],['#]]&lt;=PaskolosTrukmė,IF(ROW()-ROW(Paskolos_grąžinimas[[#Headers],['#]])=1,PaskolosPradžia,IF(I352&gt;0,EDATE(C352,1),"")),""),"")</f>
        <v>53865</v>
      </c>
      <c r="D353" s="32">
        <f ca="1">IF(ROW()-ROW(Paskolos_grąžinimas[[#Headers],[pradinis
balansas]])=1,PaskolosSuma,IF(Paskolos_grąžinimas[[#This Row],[įmokos 
data]]="",0,INDEX(Paskolos_grąžinimas[], ROW()-4,8)))</f>
        <v>11520.077968826605</v>
      </c>
      <c r="E353" s="32">
        <f ca="1">IF(ĮvestosVertės,IF(ROW()-ROW(Paskolos_grąžinimas[[#Headers],[palūkanos]])=1,-IPMT(PalūkanųNorma/12,1,PaskolosTrukmė-ROWS($C$4:C353)+1,Paskolos_grąžinimas[[#This Row],[pradinis
balansas]]),IFERROR(-IPMT(PalūkanųNorma/12,1,Paskolos_grąžinimas[[#This Row],['#
liko]],D354),0)),0)</f>
        <v>43.726812698635158</v>
      </c>
      <c r="F353" s="32">
        <f ca="1">IFERROR(IF(AND(ĮvestosVertės,Paskolos_grąžinimas[[#This Row],[įmokos 
data]]&lt;&gt;""),-PPMT(PalūkanųNorma/12,1,PaskolosTrukmė-ROWS($C$4:C353)+1,Paskolos_grąžinimas[[#This Row],[pradinis
balansas]]),""),0)</f>
        <v>1025.642921154167</v>
      </c>
      <c r="G353" s="32">
        <f ca="1">IF(Paskolos_grąžinimas[[#This Row],[įmokos 
data]]="",0,NuosavybėsMokesčioSuma)</f>
        <v>375</v>
      </c>
      <c r="H353" s="32">
        <f ca="1">IF(Paskolos_grąžinimas[[#This Row],[įmokos 
data]]="",0,Paskolos_grąžinimas[[#This Row],[palūkanos]]+Paskolos_grąžinimas[[#This Row],[pagrindinis]]+Paskolos_grąžinimas[[#This Row],[nuosavybės
mokestis]])</f>
        <v>1444.369733852802</v>
      </c>
      <c r="I353" s="32">
        <f ca="1">IF(Paskolos_grąžinimas[[#This Row],[įmokos 
data]]="",0,Paskolos_grąžinimas[[#This Row],[pradinis
balansas]]-Paskolos_grąžinimas[[#This Row],[pagrindinis]])</f>
        <v>10494.435047672438</v>
      </c>
      <c r="J353" s="14">
        <f ca="1">IF(Paskolos_grąžinimas[[#This Row],[galutinis
balansas]]&gt;0,PaskutinėEilutė-ROW(),0)</f>
        <v>10</v>
      </c>
    </row>
    <row r="354" spans="2:10" ht="15" customHeight="1" x14ac:dyDescent="0.25">
      <c r="B354" s="12">
        <f>ROWS($B$4:B354)</f>
        <v>351</v>
      </c>
      <c r="C354" s="13">
        <f ca="1">IF(ĮvestosVertės,IF(Paskolos_grąžinimas[[#This Row],['#]]&lt;=PaskolosTrukmė,IF(ROW()-ROW(Paskolos_grąžinimas[[#Headers],['#]])=1,PaskolosPradžia,IF(I353&gt;0,EDATE(C353,1),"")),""),"")</f>
        <v>53895</v>
      </c>
      <c r="D354" s="32">
        <f ca="1">IF(ROW()-ROW(Paskolos_grąžinimas[[#Headers],[pradinis
balansas]])=1,PaskolosSuma,IF(Paskolos_grąžinimas[[#This Row],[įmokos 
data]]="",0,INDEX(Paskolos_grąžinimas[], ROW()-4,8)))</f>
        <v>10494.435047672438</v>
      </c>
      <c r="E354" s="32">
        <f ca="1">IF(ĮvestosVertės,IF(ROW()-ROW(Paskolos_grąžinimas[[#Headers],[palūkanos]])=1,-IPMT(PalūkanųNorma/12,1,PaskolosTrukmė-ROWS($C$4:C354)+1,Paskolos_grąžinimas[[#This Row],[pradinis
balansas]]),IFERROR(-IPMT(PalūkanųNorma/12,1,Paskolos_grąžinimas[[#This Row],['#
liko]],D355),0)),0)</f>
        <v>39.435494226444973</v>
      </c>
      <c r="F354" s="32">
        <f ca="1">IFERROR(IF(AND(ĮvestosVertės,Paskolos_grąžinimas[[#This Row],[įmokos 
data]]&lt;&gt;""),-PPMT(PalūkanųNorma/12,1,PaskolosTrukmė-ROWS($C$4:C354)+1,Paskolos_grąžinimas[[#This Row],[pradinis
balansas]]),""),0)</f>
        <v>1029.9164333256426</v>
      </c>
      <c r="G354" s="32">
        <f ca="1">IF(Paskolos_grąžinimas[[#This Row],[įmokos 
data]]="",0,NuosavybėsMokesčioSuma)</f>
        <v>375</v>
      </c>
      <c r="H354" s="32">
        <f ca="1">IF(Paskolos_grąžinimas[[#This Row],[įmokos 
data]]="",0,Paskolos_grąžinimas[[#This Row],[palūkanos]]+Paskolos_grąžinimas[[#This Row],[pagrindinis]]+Paskolos_grąžinimas[[#This Row],[nuosavybės
mokestis]])</f>
        <v>1444.3519275520875</v>
      </c>
      <c r="I354" s="32">
        <f ca="1">IF(Paskolos_grąžinimas[[#This Row],[įmokos 
data]]="",0,Paskolos_grąžinimas[[#This Row],[pradinis
balansas]]-Paskolos_grąžinimas[[#This Row],[pagrindinis]])</f>
        <v>9464.5186143467945</v>
      </c>
      <c r="J354" s="14">
        <f ca="1">IF(Paskolos_grąžinimas[[#This Row],[galutinis
balansas]]&gt;0,PaskutinėEilutė-ROW(),0)</f>
        <v>9</v>
      </c>
    </row>
    <row r="355" spans="2:10" ht="15" customHeight="1" x14ac:dyDescent="0.25">
      <c r="B355" s="12">
        <f>ROWS($B$4:B355)</f>
        <v>352</v>
      </c>
      <c r="C355" s="13">
        <f ca="1">IF(ĮvestosVertės,IF(Paskolos_grąžinimas[[#This Row],['#]]&lt;=PaskolosTrukmė,IF(ROW()-ROW(Paskolos_grąžinimas[[#Headers],['#]])=1,PaskolosPradžia,IF(I354&gt;0,EDATE(C354,1),"")),""),"")</f>
        <v>53926</v>
      </c>
      <c r="D355" s="32">
        <f ca="1">IF(ROW()-ROW(Paskolos_grąžinimas[[#Headers],[pradinis
balansas]])=1,PaskolosSuma,IF(Paskolos_grąžinimas[[#This Row],[įmokos 
data]]="",0,INDEX(Paskolos_grąžinimas[], ROW()-4,8)))</f>
        <v>9464.5186143467945</v>
      </c>
      <c r="E355" s="32">
        <f ca="1">IF(ĮvestosVertės,IF(ROW()-ROW(Paskolos_grąžinimas[[#Headers],[palūkanos]])=1,-IPMT(PalūkanųNorma/12,1,PaskolosTrukmė-ROWS($C$4:C355)+1,Paskolos_grąžinimas[[#This Row],[pradinis
balansas]]),IFERROR(-IPMT(PalūkanųNorma/12,1,Paskolos_grąžinimas[[#This Row],['#
liko]],D356),0)),0)</f>
        <v>35.126295260620672</v>
      </c>
      <c r="F355" s="32">
        <f ca="1">IFERROR(IF(AND(ĮvestosVertės,Paskolos_grąžinimas[[#This Row],[įmokos 
data]]&lt;&gt;""),-PPMT(PalūkanųNorma/12,1,PaskolosTrukmė-ROWS($C$4:C355)+1,Paskolos_grąžinimas[[#This Row],[pradinis
balansas]]),""),0)</f>
        <v>1034.207751797833</v>
      </c>
      <c r="G355" s="32">
        <f ca="1">IF(Paskolos_grąžinimas[[#This Row],[įmokos 
data]]="",0,NuosavybėsMokesčioSuma)</f>
        <v>375</v>
      </c>
      <c r="H355" s="32">
        <f ca="1">IF(Paskolos_grąžinimas[[#This Row],[įmokos 
data]]="",0,Paskolos_grąžinimas[[#This Row],[palūkanos]]+Paskolos_grąžinimas[[#This Row],[pagrindinis]]+Paskolos_grąžinimas[[#This Row],[nuosavybės
mokestis]])</f>
        <v>1444.3340470584537</v>
      </c>
      <c r="I355" s="32">
        <f ca="1">IF(Paskolos_grąžinimas[[#This Row],[įmokos 
data]]="",0,Paskolos_grąžinimas[[#This Row],[pradinis
balansas]]-Paskolos_grąžinimas[[#This Row],[pagrindinis]])</f>
        <v>8430.3108625489622</v>
      </c>
      <c r="J355" s="14">
        <f ca="1">IF(Paskolos_grąžinimas[[#This Row],[galutinis
balansas]]&gt;0,PaskutinėEilutė-ROW(),0)</f>
        <v>8</v>
      </c>
    </row>
    <row r="356" spans="2:10" ht="15" customHeight="1" x14ac:dyDescent="0.25">
      <c r="B356" s="12">
        <f>ROWS($B$4:B356)</f>
        <v>353</v>
      </c>
      <c r="C356" s="13">
        <f ca="1">IF(ĮvestosVertės,IF(Paskolos_grąžinimas[[#This Row],['#]]&lt;=PaskolosTrukmė,IF(ROW()-ROW(Paskolos_grąžinimas[[#Headers],['#]])=1,PaskolosPradžia,IF(I355&gt;0,EDATE(C355,1),"")),""),"")</f>
        <v>53957</v>
      </c>
      <c r="D356" s="32">
        <f ca="1">IF(ROW()-ROW(Paskolos_grąžinimas[[#Headers],[pradinis
balansas]])=1,PaskolosSuma,IF(Paskolos_grąžinimas[[#This Row],[įmokos 
data]]="",0,INDEX(Paskolos_grąžinimas[], ROW()-4,8)))</f>
        <v>8430.3108625489622</v>
      </c>
      <c r="E356" s="32">
        <f ca="1">IF(ĮvestosVertės,IF(ROW()-ROW(Paskolos_grąžinimas[[#Headers],[palūkanos]])=1,-IPMT(PalūkanųNorma/12,1,PaskolosTrukmė-ROWS($C$4:C356)+1,Paskolos_grąžinimas[[#This Row],[pradinis
balansas]]),IFERROR(-IPMT(PalūkanųNorma/12,1,Paskolos_grąžinimas[[#This Row],['#
liko]],D357),0)),0)</f>
        <v>30.799141299105436</v>
      </c>
      <c r="F356" s="32">
        <f ca="1">IFERROR(IF(AND(ĮvestosVertės,Paskolos_grąžinimas[[#This Row],[įmokos 
data]]&lt;&gt;""),-PPMT(PalūkanųNorma/12,1,PaskolosTrukmė-ROWS($C$4:C356)+1,Paskolos_grąžinimas[[#This Row],[pradinis
balansas]]),""),0)</f>
        <v>1038.5169507636572</v>
      </c>
      <c r="G356" s="32">
        <f ca="1">IF(Paskolos_grąžinimas[[#This Row],[įmokos 
data]]="",0,NuosavybėsMokesčioSuma)</f>
        <v>375</v>
      </c>
      <c r="H356" s="32">
        <f ca="1">IF(Paskolos_grąžinimas[[#This Row],[įmokos 
data]]="",0,Paskolos_grąžinimas[[#This Row],[palūkanos]]+Paskolos_grąžinimas[[#This Row],[pagrindinis]]+Paskolos_grąžinimas[[#This Row],[nuosavybės
mokestis]])</f>
        <v>1444.3160920627627</v>
      </c>
      <c r="I356" s="32">
        <f ca="1">IF(Paskolos_grąžinimas[[#This Row],[įmokos 
data]]="",0,Paskolos_grąžinimas[[#This Row],[pradinis
balansas]]-Paskolos_grąžinimas[[#This Row],[pagrindinis]])</f>
        <v>7391.7939117853048</v>
      </c>
      <c r="J356" s="14">
        <f ca="1">IF(Paskolos_grąžinimas[[#This Row],[galutinis
balansas]]&gt;0,PaskutinėEilutė-ROW(),0)</f>
        <v>7</v>
      </c>
    </row>
    <row r="357" spans="2:10" ht="15" customHeight="1" x14ac:dyDescent="0.25">
      <c r="B357" s="12">
        <f>ROWS($B$4:B357)</f>
        <v>354</v>
      </c>
      <c r="C357" s="13">
        <f ca="1">IF(ĮvestosVertės,IF(Paskolos_grąžinimas[[#This Row],['#]]&lt;=PaskolosTrukmė,IF(ROW()-ROW(Paskolos_grąžinimas[[#Headers],['#]])=1,PaskolosPradžia,IF(I356&gt;0,EDATE(C356,1),"")),""),"")</f>
        <v>53987</v>
      </c>
      <c r="D357" s="32">
        <f ca="1">IF(ROW()-ROW(Paskolos_grąžinimas[[#Headers],[pradinis
balansas]])=1,PaskolosSuma,IF(Paskolos_grąžinimas[[#This Row],[įmokos 
data]]="",0,INDEX(Paskolos_grąžinimas[], ROW()-4,8)))</f>
        <v>7391.7939117853048</v>
      </c>
      <c r="E357" s="32">
        <f ca="1">IF(ĮvestosVertės,IF(ROW()-ROW(Paskolos_grąžinimas[[#Headers],[palūkanos]])=1,-IPMT(PalūkanųNorma/12,1,PaskolosTrukmė-ROWS($C$4:C357)+1,Paskolos_grąžinimas[[#This Row],[pradinis
balansas]]),IFERROR(-IPMT(PalūkanųNorma/12,1,Paskolos_grąžinimas[[#This Row],['#
liko]],D358),0)),0)</f>
        <v>26.45395752941722</v>
      </c>
      <c r="F357" s="32">
        <f ca="1">IFERROR(IF(AND(ĮvestosVertės,Paskolos_grąžinimas[[#This Row],[įmokos 
data]]&lt;&gt;""),-PPMT(PalūkanųNorma/12,1,PaskolosTrukmė-ROWS($C$4:C357)+1,Paskolos_grąžinimas[[#This Row],[pradinis
balansas]]),""),0)</f>
        <v>1042.8441047251722</v>
      </c>
      <c r="G357" s="32">
        <f ca="1">IF(Paskolos_grąžinimas[[#This Row],[įmokos 
data]]="",0,NuosavybėsMokesčioSuma)</f>
        <v>375</v>
      </c>
      <c r="H357" s="32">
        <f ca="1">IF(Paskolos_grąžinimas[[#This Row],[įmokos 
data]]="",0,Paskolos_grąžinimas[[#This Row],[palūkanos]]+Paskolos_grąžinimas[[#This Row],[pagrindinis]]+Paskolos_grąžinimas[[#This Row],[nuosavybės
mokestis]])</f>
        <v>1444.2980622545895</v>
      </c>
      <c r="I357" s="32">
        <f ca="1">IF(Paskolos_grąžinimas[[#This Row],[įmokos 
data]]="",0,Paskolos_grąžinimas[[#This Row],[pradinis
balansas]]-Paskolos_grąžinimas[[#This Row],[pagrindinis]])</f>
        <v>6348.949807060133</v>
      </c>
      <c r="J357" s="14">
        <f ca="1">IF(Paskolos_grąžinimas[[#This Row],[galutinis
balansas]]&gt;0,PaskutinėEilutė-ROW(),0)</f>
        <v>6</v>
      </c>
    </row>
    <row r="358" spans="2:10" ht="15" customHeight="1" x14ac:dyDescent="0.25">
      <c r="B358" s="12">
        <f>ROWS($B$4:B358)</f>
        <v>355</v>
      </c>
      <c r="C358" s="13">
        <f ca="1">IF(ĮvestosVertės,IF(Paskolos_grąžinimas[[#This Row],['#]]&lt;=PaskolosTrukmė,IF(ROW()-ROW(Paskolos_grąžinimas[[#Headers],['#]])=1,PaskolosPradžia,IF(I357&gt;0,EDATE(C357,1),"")),""),"")</f>
        <v>54018</v>
      </c>
      <c r="D358" s="32">
        <f ca="1">IF(ROW()-ROW(Paskolos_grąžinimas[[#Headers],[pradinis
balansas]])=1,PaskolosSuma,IF(Paskolos_grąžinimas[[#This Row],[įmokos 
data]]="",0,INDEX(Paskolos_grąžinimas[], ROW()-4,8)))</f>
        <v>6348.949807060133</v>
      </c>
      <c r="E358" s="32">
        <f ca="1">IF(ĮvestosVertės,IF(ROW()-ROW(Paskolos_grąžinimas[[#Headers],[palūkanos]])=1,-IPMT(PalūkanųNorma/12,1,PaskolosTrukmė-ROWS($C$4:C358)+1,Paskolos_grąžinimas[[#This Row],[pradinis
balansas]]),IFERROR(-IPMT(PalūkanųNorma/12,1,Paskolos_grąžinimas[[#This Row],['#
liko]],D359),0)),0)</f>
        <v>22.090668827355298</v>
      </c>
      <c r="F358" s="32">
        <f ca="1">IFERROR(IF(AND(ĮvestosVertės,Paskolos_grąžinimas[[#This Row],[įmokos 
data]]&lt;&gt;""),-PPMT(PalūkanųNorma/12,1,PaskolosTrukmė-ROWS($C$4:C358)+1,Paskolos_grąžinimas[[#This Row],[pradinis
balansas]]),""),0)</f>
        <v>1047.1892884948606</v>
      </c>
      <c r="G358" s="32">
        <f ca="1">IF(Paskolos_grąžinimas[[#This Row],[įmokos 
data]]="",0,NuosavybėsMokesčioSuma)</f>
        <v>375</v>
      </c>
      <c r="H358" s="32">
        <f ca="1">IF(Paskolos_grąžinimas[[#This Row],[įmokos 
data]]="",0,Paskolos_grąžinimas[[#This Row],[palūkanos]]+Paskolos_grąžinimas[[#This Row],[pagrindinis]]+Paskolos_grąžinimas[[#This Row],[nuosavybės
mokestis]])</f>
        <v>1444.279957322216</v>
      </c>
      <c r="I358" s="32">
        <f ca="1">IF(Paskolos_grąžinimas[[#This Row],[įmokos 
data]]="",0,Paskolos_grąžinimas[[#This Row],[pradinis
balansas]]-Paskolos_grąžinimas[[#This Row],[pagrindinis]])</f>
        <v>5301.7605185652719</v>
      </c>
      <c r="J358" s="14">
        <f ca="1">IF(Paskolos_grąžinimas[[#This Row],[galutinis
balansas]]&gt;0,PaskutinėEilutė-ROW(),0)</f>
        <v>5</v>
      </c>
    </row>
    <row r="359" spans="2:10" ht="15" customHeight="1" x14ac:dyDescent="0.25">
      <c r="B359" s="12">
        <f>ROWS($B$4:B359)</f>
        <v>356</v>
      </c>
      <c r="C359" s="13">
        <f ca="1">IF(ĮvestosVertės,IF(Paskolos_grąžinimas[[#This Row],['#]]&lt;=PaskolosTrukmė,IF(ROW()-ROW(Paskolos_grąžinimas[[#Headers],['#]])=1,PaskolosPradžia,IF(I358&gt;0,EDATE(C358,1),"")),""),"")</f>
        <v>54048</v>
      </c>
      <c r="D359" s="32">
        <f ca="1">IF(ROW()-ROW(Paskolos_grąžinimas[[#Headers],[pradinis
balansas]])=1,PaskolosSuma,IF(Paskolos_grąžinimas[[#This Row],[įmokos 
data]]="",0,INDEX(Paskolos_grąžinimas[], ROW()-4,8)))</f>
        <v>5301.7605185652719</v>
      </c>
      <c r="E359" s="32">
        <f ca="1">IF(ĮvestosVertės,IF(ROW()-ROW(Paskolos_grąžinimas[[#Headers],[palūkanos]])=1,-IPMT(PalūkanųNorma/12,1,PaskolosTrukmė-ROWS($C$4:C359)+1,Paskolos_grąžinimas[[#This Row],[pradinis
balansas]]),IFERROR(-IPMT(PalūkanųNorma/12,1,Paskolos_grąžinimas[[#This Row],['#
liko]],D360),0)),0)</f>
        <v>17.709199755701455</v>
      </c>
      <c r="F359" s="32">
        <f ca="1">IFERROR(IF(AND(ĮvestosVertės,Paskolos_grąžinimas[[#This Row],[įmokos 
data]]&lt;&gt;""),-PPMT(PalūkanųNorma/12,1,PaskolosTrukmė-ROWS($C$4:C359)+1,Paskolos_grąžinimas[[#This Row],[pradinis
balansas]]),""),0)</f>
        <v>1051.5525771969224</v>
      </c>
      <c r="G359" s="32">
        <f ca="1">IF(Paskolos_grąžinimas[[#This Row],[įmokos 
data]]="",0,NuosavybėsMokesčioSuma)</f>
        <v>375</v>
      </c>
      <c r="H359" s="32">
        <f ca="1">IF(Paskolos_grąžinimas[[#This Row],[įmokos 
data]]="",0,Paskolos_grąžinimas[[#This Row],[palūkanos]]+Paskolos_grąžinimas[[#This Row],[pagrindinis]]+Paskolos_grąžinimas[[#This Row],[nuosavybės
mokestis]])</f>
        <v>1444.2617769526239</v>
      </c>
      <c r="I359" s="32">
        <f ca="1">IF(Paskolos_grąžinimas[[#This Row],[įmokos 
data]]="",0,Paskolos_grąžinimas[[#This Row],[pradinis
balansas]]-Paskolos_grąžinimas[[#This Row],[pagrindinis]])</f>
        <v>4250.2079413683496</v>
      </c>
      <c r="J359" s="14">
        <f ca="1">IF(Paskolos_grąžinimas[[#This Row],[galutinis
balansas]]&gt;0,PaskutinėEilutė-ROW(),0)</f>
        <v>4</v>
      </c>
    </row>
    <row r="360" spans="2:10" ht="15" customHeight="1" x14ac:dyDescent="0.25">
      <c r="B360" s="12">
        <f>ROWS($B$4:B360)</f>
        <v>357</v>
      </c>
      <c r="C360" s="13">
        <f ca="1">IF(ĮvestosVertės,IF(Paskolos_grąžinimas[[#This Row],['#]]&lt;=PaskolosTrukmė,IF(ROW()-ROW(Paskolos_grąžinimas[[#Headers],['#]])=1,PaskolosPradžia,IF(I359&gt;0,EDATE(C359,1),"")),""),"")</f>
        <v>54079</v>
      </c>
      <c r="D360" s="32">
        <f ca="1">IF(ROW()-ROW(Paskolos_grąžinimas[[#Headers],[pradinis
balansas]])=1,PaskolosSuma,IF(Paskolos_grąžinimas[[#This Row],[įmokos 
data]]="",0,INDEX(Paskolos_grąžinimas[], ROW()-4,8)))</f>
        <v>4250.2079413683496</v>
      </c>
      <c r="E360" s="32">
        <f ca="1">IF(ĮvestosVertės,IF(ROW()-ROW(Paskolos_grąžinimas[[#Headers],[palūkanos]])=1,-IPMT(PalūkanųNorma/12,1,PaskolosTrukmė-ROWS($C$4:C360)+1,Paskolos_grąžinimas[[#This Row],[pradinis
balansas]]),IFERROR(-IPMT(PalūkanųNorma/12,1,Paskolos_grąžinimas[[#This Row],['#
liko]],D361),0)),0)</f>
        <v>13.309474562915721</v>
      </c>
      <c r="F360" s="32">
        <f ca="1">IFERROR(IF(AND(ĮvestosVertės,Paskolos_grąžinimas[[#This Row],[įmokos 
data]]&lt;&gt;""),-PPMT(PalūkanųNorma/12,1,PaskolosTrukmė-ROWS($C$4:C360)+1,Paskolos_grąžinimas[[#This Row],[pradinis
balansas]]),""),0)</f>
        <v>1055.9340462685764</v>
      </c>
      <c r="G360" s="32">
        <f ca="1">IF(Paskolos_grąžinimas[[#This Row],[įmokos 
data]]="",0,NuosavybėsMokesčioSuma)</f>
        <v>375</v>
      </c>
      <c r="H360" s="32">
        <f ca="1">IF(Paskolos_grąžinimas[[#This Row],[įmokos 
data]]="",0,Paskolos_grąžinimas[[#This Row],[palūkanos]]+Paskolos_grąžinimas[[#This Row],[pagrindinis]]+Paskolos_grąžinimas[[#This Row],[nuosavybės
mokestis]])</f>
        <v>1444.2435208314921</v>
      </c>
      <c r="I360" s="32">
        <f ca="1">IF(Paskolos_grąžinimas[[#This Row],[įmokos 
data]]="",0,Paskolos_grąžinimas[[#This Row],[pradinis
balansas]]-Paskolos_grąžinimas[[#This Row],[pagrindinis]])</f>
        <v>3194.2738950997732</v>
      </c>
      <c r="J360" s="14">
        <f ca="1">IF(Paskolos_grąžinimas[[#This Row],[galutinis
balansas]]&gt;0,PaskutinėEilutė-ROW(),0)</f>
        <v>3</v>
      </c>
    </row>
    <row r="361" spans="2:10" ht="15" customHeight="1" x14ac:dyDescent="0.25">
      <c r="B361" s="12">
        <f>ROWS($B$4:B361)</f>
        <v>358</v>
      </c>
      <c r="C361" s="13">
        <f ca="1">IF(ĮvestosVertės,IF(Paskolos_grąžinimas[[#This Row],['#]]&lt;=PaskolosTrukmė,IF(ROW()-ROW(Paskolos_grąžinimas[[#Headers],['#]])=1,PaskolosPradžia,IF(I360&gt;0,EDATE(C360,1),"")),""),"")</f>
        <v>54110</v>
      </c>
      <c r="D361" s="32">
        <f ca="1">IF(ROW()-ROW(Paskolos_grąžinimas[[#Headers],[pradinis
balansas]])=1,PaskolosSuma,IF(Paskolos_grąžinimas[[#This Row],[įmokos 
data]]="",0,INDEX(Paskolos_grąžinimas[], ROW()-4,8)))</f>
        <v>3194.2738950997732</v>
      </c>
      <c r="E361" s="32">
        <f ca="1">IF(ĮvestosVertės,IF(ROW()-ROW(Paskolos_grąžinimas[[#Headers],[palūkanos]])=1,-IPMT(PalūkanųNorma/12,1,PaskolosTrukmė-ROWS($C$4:C361)+1,Paskolos_grąžinimas[[#This Row],[pradinis
balansas]]),IFERROR(-IPMT(PalūkanųNorma/12,1,Paskolos_grąžinimas[[#This Row],['#
liko]],D362),0)),0)</f>
        <v>8.8914171818267125</v>
      </c>
      <c r="F361" s="32">
        <f ca="1">IFERROR(IF(AND(ĮvestosVertės,Paskolos_grąžinimas[[#This Row],[įmokos 
data]]&lt;&gt;""),-PPMT(PalūkanųNorma/12,1,PaskolosTrukmė-ROWS($C$4:C361)+1,Paskolos_grąžinimas[[#This Row],[pradinis
balansas]]),""),0)</f>
        <v>1060.3337714613619</v>
      </c>
      <c r="G361" s="32">
        <f ca="1">IF(Paskolos_grąžinimas[[#This Row],[įmokos 
data]]="",0,NuosavybėsMokesčioSuma)</f>
        <v>375</v>
      </c>
      <c r="H361" s="32">
        <f ca="1">IF(Paskolos_grąžinimas[[#This Row],[įmokos 
data]]="",0,Paskolos_grąžinimas[[#This Row],[palūkanos]]+Paskolos_grąžinimas[[#This Row],[pagrindinis]]+Paskolos_grąžinimas[[#This Row],[nuosavybės
mokestis]])</f>
        <v>1444.2251886431886</v>
      </c>
      <c r="I361" s="32">
        <f ca="1">IF(Paskolos_grąžinimas[[#This Row],[įmokos 
data]]="",0,Paskolos_grąžinimas[[#This Row],[pradinis
balansas]]-Paskolos_grąžinimas[[#This Row],[pagrindinis]])</f>
        <v>2133.940123638411</v>
      </c>
      <c r="J361" s="14">
        <f ca="1">IF(Paskolos_grąžinimas[[#This Row],[galutinis
balansas]]&gt;0,PaskutinėEilutė-ROW(),0)</f>
        <v>2</v>
      </c>
    </row>
    <row r="362" spans="2:10" ht="15" customHeight="1" x14ac:dyDescent="0.25">
      <c r="B362" s="12">
        <f>ROWS($B$4:B362)</f>
        <v>359</v>
      </c>
      <c r="C362" s="13">
        <f ca="1">IF(ĮvestosVertės,IF(Paskolos_grąžinimas[[#This Row],['#]]&lt;=PaskolosTrukmė,IF(ROW()-ROW(Paskolos_grąžinimas[[#Headers],['#]])=1,PaskolosPradžia,IF(I361&gt;0,EDATE(C361,1),"")),""),"")</f>
        <v>54139</v>
      </c>
      <c r="D362" s="32">
        <f ca="1">IF(ROW()-ROW(Paskolos_grąžinimas[[#Headers],[pradinis
balansas]])=1,PaskolosSuma,IF(Paskolos_grąžinimas[[#This Row],[įmokos 
data]]="",0,INDEX(Paskolos_grąžinimas[], ROW()-4,8)))</f>
        <v>2133.940123638411</v>
      </c>
      <c r="E362" s="32">
        <f ca="1">IF(ĮvestosVertės,IF(ROW()-ROW(Paskolos_grąžinimas[[#Headers],[palūkanos]])=1,-IPMT(PalūkanųNorma/12,1,PaskolosTrukmė-ROWS($C$4:C362)+1,Paskolos_grąžinimas[[#This Row],[pradinis
balansas]]),IFERROR(-IPMT(PalūkanųNorma/12,1,Paskolos_grąžinimas[[#This Row],['#
liko]],D363),0)),0)</f>
        <v>4.454951228316502</v>
      </c>
      <c r="F362" s="32">
        <f ca="1">IFERROR(IF(AND(ĮvestosVertės,Paskolos_grąžinimas[[#This Row],[įmokos 
data]]&lt;&gt;""),-PPMT(PalūkanųNorma/12,1,PaskolosTrukmė-ROWS($C$4:C362)+1,Paskolos_grąžinimas[[#This Row],[pradinis
balansas]]),""),0)</f>
        <v>1064.7518288424505</v>
      </c>
      <c r="G362" s="32">
        <f ca="1">IF(Paskolos_grąžinimas[[#This Row],[įmokos 
data]]="",0,NuosavybėsMokesčioSuma)</f>
        <v>375</v>
      </c>
      <c r="H362" s="32">
        <f ca="1">IF(Paskolos_grąžinimas[[#This Row],[įmokos 
data]]="",0,Paskolos_grąžinimas[[#This Row],[palūkanos]]+Paskolos_grąžinimas[[#This Row],[pagrindinis]]+Paskolos_grąžinimas[[#This Row],[nuosavybės
mokestis]])</f>
        <v>1444.2067800707671</v>
      </c>
      <c r="I362" s="32">
        <f ca="1">IF(Paskolos_grąžinimas[[#This Row],[įmokos 
data]]="",0,Paskolos_grąžinimas[[#This Row],[pradinis
balansas]]-Paskolos_grąžinimas[[#This Row],[pagrindinis]])</f>
        <v>1069.1882947959605</v>
      </c>
      <c r="J362" s="14">
        <f ca="1">IF(Paskolos_grąžinimas[[#This Row],[galutinis
balansas]]&gt;0,PaskutinėEilutė-ROW(),0)</f>
        <v>1</v>
      </c>
    </row>
    <row r="363" spans="2:10" ht="15" customHeight="1" x14ac:dyDescent="0.25">
      <c r="B363" s="12">
        <f>ROWS($B$4:B363)</f>
        <v>360</v>
      </c>
      <c r="C363" s="13">
        <f ca="1">IF(ĮvestosVertės,IF(Paskolos_grąžinimas[[#This Row],['#]]&lt;=PaskolosTrukmė,IF(ROW()-ROW(Paskolos_grąžinimas[[#Headers],['#]])=1,PaskolosPradžia,IF(I362&gt;0,EDATE(C362,1),"")),""),"")</f>
        <v>54170</v>
      </c>
      <c r="D363" s="32">
        <f ca="1">IF(ROW()-ROW(Paskolos_grąžinimas[[#Headers],[pradinis
balansas]])=1,PaskolosSuma,IF(Paskolos_grąžinimas[[#This Row],[įmokos 
data]]="",0,INDEX(Paskolos_grąžinimas[], ROW()-4,8)))</f>
        <v>1069.1882947959605</v>
      </c>
      <c r="E363" s="32">
        <f ca="1">IF(ĮvestosVertės,IF(ROW()-ROW(Paskolos_grąžinimas[[#Headers],[palūkanos]])=1,-IPMT(PalūkanųNorma/12,1,PaskolosTrukmė-ROWS($C$4:C363)+1,Paskolos_grąžinimas[[#This Row],[pradinis
balansas]]),IFERROR(-IPMT(PalūkanųNorma/12,1,Paskolos_grąžinimas[[#This Row],['#
liko]],D364),0)),0)</f>
        <v>0</v>
      </c>
      <c r="F363" s="32">
        <f ca="1">IFERROR(IF(AND(ĮvestosVertės,Paskolos_grąžinimas[[#This Row],[įmokos 
data]]&lt;&gt;""),-PPMT(PalūkanųNorma/12,1,PaskolosTrukmė-ROWS($C$4:C363)+1,Paskolos_grąžinimas[[#This Row],[pradinis
balansas]]),""),0)</f>
        <v>1069.1882947959607</v>
      </c>
      <c r="G363" s="32">
        <f ca="1">IF(Paskolos_grąžinimas[[#This Row],[įmokos 
data]]="",0,NuosavybėsMokesčioSuma)</f>
        <v>375</v>
      </c>
      <c r="H363" s="32">
        <f ca="1">IF(Paskolos_grąžinimas[[#This Row],[įmokos 
data]]="",0,Paskolos_grąžinimas[[#This Row],[palūkanos]]+Paskolos_grąžinimas[[#This Row],[pagrindinis]]+Paskolos_grąžinimas[[#This Row],[nuosavybės
mokestis]])</f>
        <v>1444.1882947959607</v>
      </c>
      <c r="I363" s="32">
        <f ca="1">IF(Paskolos_grąžinimas[[#This Row],[įmokos 
data]]="",0,Paskolos_grąžinimas[[#This Row],[pradinis
balansas]]-Paskolos_grąžinimas[[#This Row],[pagrindinis]])</f>
        <v>-2.2737367544323206E-13</v>
      </c>
      <c r="J363" s="14">
        <f ca="1">IF(Paskolos_grąžinimas[[#This Row],[galutinis
balansas]]&gt;0,PaskutinėEilutė-ROW(),0)</f>
        <v>0</v>
      </c>
    </row>
  </sheetData>
  <sheetProtection selectLockedCells="1"/>
  <conditionalFormatting sqref="B4:J363">
    <cfRule type="expression" dxfId="8" priority="1">
      <formula>$C4=""</formula>
    </cfRule>
  </conditionalFormatting>
  <dataValidations count="10">
    <dataValidation allowBlank="1" showInputMessage="1" showErrorMessage="1" prompt="Paskolos grąžinimo lentelė apskaičiuojama naudojant įvestis iš paskolos skaičiuoklės darbalapio. Įtraukite papildomų mokėjimų įterpdami naujų eilučių į esamą lentelę. Tiesiog įveskite mokėjimo datą ir kiti stulpeliai bus automatiškai atnaujinti" sqref="A1"/>
    <dataValidation allowBlank="1" showInputMessage="1" showErrorMessage="1" prompt="Šiame stulpelyje pateikiamas įmokų skaičius" sqref="B3"/>
    <dataValidation allowBlank="1" showInputMessage="1" showErrorMessage="1" prompt="Šiame stulpelyje yra mokėjimo data" sqref="C3"/>
    <dataValidation allowBlank="1" showInputMessage="1" showErrorMessage="1" prompt="Pradinis ir pakoreguotas balansas automatiškai atnaujinami šiame stulpelyje pritaikius mokėjimus" sqref="D3"/>
    <dataValidation allowBlank="1" showInputMessage="1" showErrorMessage="1" prompt="Šiame stulpelyje pateikiama palūkanų analizė" sqref="E3"/>
    <dataValidation allowBlank="1" showInputMessage="1" showErrorMessage="1" prompt="Šiame stulpelyje pateikiama mokėjimo suma, pritaikyta pagrindiniam mokėjimui" sqref="F3"/>
    <dataValidation allowBlank="1" showInputMessage="1" showErrorMessage="1" prompt="Šiame stulpelyje automatiškai atnaujinama nuosavybės mokesčio įmoka, įvesta būsto paskolos skaičiuoklės darbalapio langelyje E8 " sqref="G3"/>
    <dataValidation allowBlank="1" showInputMessage="1" showErrorMessage="1" prompt="Bendra mokėjimo suma automatiškai koreguojama šiame stulpelyje, atsižvelgiant į palūkanų, pagrindinę ir nuosavybės mokesčio sumas stulpelyje E, F ir G" sqref="H3"/>
    <dataValidation allowBlank="1" showInputMessage="1" showErrorMessage="1" prompt="Šiame stulpelyje automatiškai atnaujinamas galutinis mokėjimo sumos balansas" sqref="I3"/>
    <dataValidation allowBlank="1" showInputMessage="1" showErrorMessage="1" prompt="Likusių mokėjimų skaičius atnaujinamas automatiškai, atsižvelgiant į paskolos trukmę (mėnesiais), įvestą paskolos skaičiuoklės darbalapio C6, ir paskolai pritaikytą mokėjimų skaičių" sqref="J3"/>
  </dataValidations>
  <printOptions horizontalCentered="1"/>
  <pageMargins left="0.25" right="0.25" top="0.75" bottom="0.75" header="0.3" footer="0.3"/>
  <pageSetup paperSize="9" scale="66"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Įvardytieji diapazonai</vt:lpstr>
      </vt:variant>
      <vt:variant>
        <vt:i4>15</vt:i4>
      </vt:variant>
    </vt:vector>
  </HeadingPairs>
  <TitlesOfParts>
    <vt:vector size="17" baseType="lpstr">
      <vt:lpstr>Būsto paskola skaičiuoklė</vt:lpstr>
      <vt:lpstr>Paskolos grąžinimas lentelė</vt:lpstr>
      <vt:lpstr>bendroji_suma_mokėjimai</vt:lpstr>
      <vt:lpstr>ĮmokųNebėra</vt:lpstr>
      <vt:lpstr>MėnesinėPaskolosĮmoka</vt:lpstr>
      <vt:lpstr>NamųVertė</vt:lpstr>
      <vt:lpstr>NuosavybėsMokesčioSuma</vt:lpstr>
      <vt:lpstr>palūkanos</vt:lpstr>
      <vt:lpstr>PalūkanųNorma</vt:lpstr>
      <vt:lpstr>PaskolosPradžia</vt:lpstr>
      <vt:lpstr>PaskolosSuma</vt:lpstr>
      <vt:lpstr>PaskolosTrukmė</vt:lpstr>
      <vt:lpstr>'Paskolos grąžinimas lentelė'!Print_Titles</vt:lpstr>
      <vt:lpstr>StulpelioPavadinimas1</vt:lpstr>
      <vt:lpstr>StulpelioPavadinimas2</vt:lpstr>
      <vt:lpstr>visos_paskolos_įmokos</vt:lpstr>
      <vt:lpstr>visos_sumokėtos_palūkanos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cp:lastModifiedBy>admin</cp:lastModifiedBy>
  <dcterms:created xsi:type="dcterms:W3CDTF">2016-09-21T21:27:39Z</dcterms:created>
  <dcterms:modified xsi:type="dcterms:W3CDTF">2018-01-22T10:00:53Z</dcterms:modified>
  <cp:version/>
</cp:coreProperties>
</file>