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t-LT\"/>
    </mc:Choice>
  </mc:AlternateContent>
  <xr:revisionPtr revIDLastSave="0" documentId="13_ncr:1_{1016F36B-CA08-44CE-9314-94DEE1F3D56F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Paskolos skaičiuoklė" sheetId="1" r:id="rId1"/>
  </sheets>
  <definedNames>
    <definedName name="EstimatedMonthlySalary">'Paskolos skaičiuoklė'!$L$20</definedName>
    <definedName name="Mėnesio_pajamų_procentas">Studijų_paskolos[[#Totals],[Dabartinė mėnesio įmoka]]/EstimatedMonthlySalary</definedName>
    <definedName name="Pajamų_procentas">Studijų_paskolos[[#Totals],[Suplanuota įmoka]]/EstimatedMonthlySalary</definedName>
    <definedName name="Paskolos_grąžinimo_pradžia">'Paskolos skaičiuoklė'!$K$2</definedName>
    <definedName name="Paskolos_pradžia_šiandien">IF(Paskolos_grąžinimo_pradžia&lt;TODAY(),TRUE,FALSE)</definedName>
    <definedName name="Planuojamas_metinis_atlyginimas">'Paskolos skaičiuoklė'!$F$2</definedName>
    <definedName name="_xlnm.Print_Titles" localSheetId="0">'Paskolos skaičiuoklė'!$8:$9</definedName>
    <definedName name="Procentai_žemiau_aukščiau">IF(Studijų_paskolos[[#Totals],[Suplanuota įmoka]]/EstimatedMonthlySalary&gt;=0.08,"aukščiau","žemiau")</definedName>
    <definedName name="Sudėtinė_mėnesio_įmoka">Studijų_paskolos[[#Totals],[Dabartinė mėnesio įmoka]]</definedName>
    <definedName name="Sudėtinė_paskolos_įmoka">'Paskolos skaičiuoklė'!$L$18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<sst xmlns="http://schemas.openxmlformats.org/spreadsheetml/2006/main" count="32" uniqueCount="32">
  <si>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STUDIJŲ PASKOLOS SKAIČIUOKLĖ</t>
  </si>
  <si>
    <t>Dabartinė sudėtinė kiekvieno mėnesio įmoka:</t>
  </si>
  <si>
    <t>Mėnesio pajamų procentas:</t>
  </si>
  <si>
    <t>BENDROJI PASKOLOS INFORMACIJA</t>
  </si>
  <si>
    <t>Paskolos Nr.</t>
  </si>
  <si>
    <t>10998M 88</t>
  </si>
  <si>
    <t>20987N87</t>
  </si>
  <si>
    <t>Iš viso</t>
  </si>
  <si>
    <t>Vidurkis</t>
  </si>
  <si>
    <t>Bendroji grąžinamos paskolos suma:</t>
  </si>
  <si>
    <t>Numatomos mėnesio pajamos baigus mokslus:</t>
  </si>
  <si>
    <t>Skolintojas</t>
  </si>
  <si>
    <t>1 skolintojas</t>
  </si>
  <si>
    <t>2 skolintojas</t>
  </si>
  <si>
    <t>Šiame langelyje yra trikampė rodyklė dešinėn, nukreipta į Numatomas metinis atlyginimas.</t>
  </si>
  <si>
    <t>Paskolos suma</t>
  </si>
  <si>
    <t>Metinė
palūkanų norma</t>
  </si>
  <si>
    <t>Planuojamas metinis atlyginimas baigus mokslus</t>
  </si>
  <si>
    <t>PASKOLOS GRĄŽINIMO DUOMENYS</t>
  </si>
  <si>
    <t>Pradžios data</t>
  </si>
  <si>
    <t>Trukmė (metai)</t>
  </si>
  <si>
    <t>Planuojama sudėtinė kiekvieno mėnesio įmoka yra:</t>
  </si>
  <si>
    <t xml:space="preserve">  Planuojamų mėnesio pajamų procentas:</t>
  </si>
  <si>
    <t>Pabaigos data</t>
  </si>
  <si>
    <t>Šiame langelyje yra trikampė rodyklė dešinėn, nukreipta į Data, kada pradėsite grąžinti paskolas.</t>
  </si>
  <si>
    <t>INFORMACIJA APIE ĮMOKAS</t>
  </si>
  <si>
    <t>Dabartinė mėnesio įmoka</t>
  </si>
  <si>
    <t>Iš viso
Palūkanos</t>
  </si>
  <si>
    <t>Data, kai pradėsite grąžinti paskolą</t>
  </si>
  <si>
    <t>Suplanuota įmoka</t>
  </si>
  <si>
    <t>Metinė
įmoka</t>
  </si>
  <si>
    <r>
      <t xml:space="preserve"> Rekomenduojama, kad kasmėnesinė studijų paskolos įmoka būtų </t>
    </r>
    <r>
      <rPr>
        <b/>
        <sz val="16"/>
        <color theme="6" tint="-0.499984740745262"/>
        <rFont val="Calibri"/>
        <family val="2"/>
        <charset val="186"/>
        <scheme val="minor"/>
      </rPr>
      <t>ne didesnė nei</t>
    </r>
    <r>
      <rPr>
        <b/>
        <sz val="16"/>
        <color theme="6" tint="-0.499984740745262"/>
        <rFont val="Calibri"/>
        <family val="2"/>
        <scheme val="minor"/>
      </rPr>
      <t xml:space="preserve"> 8 %</t>
    </r>
    <r>
      <rPr>
        <sz val="16"/>
        <color theme="6" tint="-0.499984740745262"/>
        <rFont val="Calibri"/>
        <family val="2"/>
        <scheme val="minor"/>
      </rPr>
      <t xml:space="preserve"> pirmųjų metų atlyginimo.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</si>
</sst>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([$EUR]\ * #,##0_);_([$EUR]\ * \(#,##0\);_([$EUR]\ * &quot;-&quot;_);_(@_)"/>
    <numFmt numFmtId="167" formatCode="#,##0\ [$EUR]"/>
    <numFmt numFmtId="168" formatCode="#,##0.00\ [$EUR]"/>
  </numFmts>
  <fonts count="3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6" tint="-0.499984740745262"/>
      <name val="Calibri"/>
      <family val="2"/>
      <charset val="18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8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8" fontId="14" fillId="0" borderId="0" xfId="0" applyNumberFormat="1" applyFont="1" applyFill="1" applyAlignment="1">
      <alignment horizontal="left" indent="2"/>
    </xf>
    <xf numFmtId="168" fontId="18" fillId="0" borderId="0" xfId="0" applyNumberFormat="1" applyFont="1" applyFill="1" applyBorder="1" applyAlignment="1">
      <alignment horizontal="right" vertical="center" indent="2"/>
    </xf>
    <xf numFmtId="168" fontId="2" fillId="3" borderId="0" xfId="0" applyNumberFormat="1" applyFont="1" applyFill="1" applyBorder="1" applyAlignment="1">
      <alignment horizontal="right" vertical="center" indent="2"/>
    </xf>
    <xf numFmtId="14" fontId="0" fillId="0" borderId="0" xfId="0" applyNumberFormat="1" applyFont="1" applyAlignment="1">
      <alignment horizontal="center"/>
    </xf>
    <xf numFmtId="168" fontId="18" fillId="0" borderId="0" xfId="0" applyNumberFormat="1" applyFont="1" applyFill="1" applyBorder="1" applyAlignment="1">
      <alignment horizontal="right" vertical="center" indent="3"/>
    </xf>
    <xf numFmtId="168" fontId="18" fillId="0" borderId="0" xfId="0" applyNumberFormat="1" applyFont="1" applyFill="1" applyBorder="1" applyAlignment="1">
      <alignment horizontal="right" vertical="center" indent="4"/>
    </xf>
    <xf numFmtId="168" fontId="3" fillId="3" borderId="0" xfId="0" applyNumberFormat="1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vertical="center"/>
    </xf>
    <xf numFmtId="168" fontId="0" fillId="0" borderId="0" xfId="1" applyFont="1" applyFill="1" applyBorder="1" applyAlignment="1">
      <alignment horizontal="right" indent="3"/>
    </xf>
    <xf numFmtId="168" fontId="0" fillId="0" borderId="0" xfId="1" applyFont="1" applyFill="1" applyBorder="1" applyAlignment="1">
      <alignment horizontal="right" indent="2"/>
    </xf>
    <xf numFmtId="168" fontId="0" fillId="0" borderId="0" xfId="1" applyFont="1" applyFill="1" applyBorder="1" applyAlignment="1">
      <alignment horizontal="right" indent="4"/>
    </xf>
    <xf numFmtId="0" fontId="6" fillId="0" borderId="0" xfId="4" applyFill="1" applyBorder="1" applyAlignment="1">
      <alignment horizontal="right"/>
    </xf>
    <xf numFmtId="168" fontId="12" fillId="0" borderId="0" xfId="0" applyNumberFormat="1" applyFont="1" applyAlignment="1"/>
    <xf numFmtId="0" fontId="6" fillId="0" borderId="0" xfId="4" applyFill="1" applyAlignment="1">
      <alignment horizontal="right"/>
    </xf>
    <xf numFmtId="168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1 antraštė" xfId="5" builtinId="16" customBuiltin="1"/>
    <cellStyle name="2 antraštė" xfId="6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7" builtinId="18" customBuiltin="1"/>
    <cellStyle name="4 antraštė" xfId="4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8" builtinId="53" customBuiltin="1"/>
    <cellStyle name="Blogas" xfId="14" builtinId="27" customBuiltin="1"/>
    <cellStyle name="Geras" xfId="13" builtinId="26" customBuiltin="1"/>
    <cellStyle name="Įprastas" xfId="0" builtinId="0" customBuiltin="1"/>
    <cellStyle name="Įspėjimo tekstas" xfId="21" builtinId="11" customBuiltin="1"/>
    <cellStyle name="Išvestis" xfId="17" builtinId="21" customBuiltin="1"/>
    <cellStyle name="Įvestis" xfId="16" builtinId="20" customBuiltin="1"/>
    <cellStyle name="Kablelis" xfId="10" builtinId="3" customBuiltin="1"/>
    <cellStyle name="Kablelis [0]" xfId="11" builtinId="6" customBuiltin="1"/>
    <cellStyle name="Neutralus" xfId="15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22" builtinId="10" customBuiltin="1"/>
    <cellStyle name="Pavadinimas" xfId="3" builtinId="15" customBuiltin="1"/>
    <cellStyle name="Procentai" xfId="2" builtinId="5" customBuiltin="1"/>
    <cellStyle name="Skaičiavimas" xfId="18" builtinId="22" customBuiltin="1"/>
    <cellStyle name="Suma" xfId="9" builtinId="25" customBuiltin="1"/>
    <cellStyle name="Susietas langelis" xfId="19" builtinId="24" customBuiltin="1"/>
    <cellStyle name="Tikrinimo langelis" xfId="20" builtinId="23" customBuiltin="1"/>
    <cellStyle name="Valiuta" xfId="1" builtinId="4" customBuiltin="1"/>
    <cellStyle name="Valiuta [0]" xfId="12" builtinId="7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[$EUR]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[$EUR]\ 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[$EUR]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9" formatCode="[$EUR]\ 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yyyy/mm/dd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yyyy/mm/dd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9" formatCode="[$EUR]\ #,##0.0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Studijų paskolos skaičiuoklė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Rodyklė" descr="Trikampė rodyklė, nukreipta dešinė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udijų_paskolos" displayName="Studijų_paskolos" ref="B9:L16" totalsRowCount="1" headerRowDxfId="23" dataDxfId="22" totalsRowDxfId="21">
  <tableColumns count="11">
    <tableColumn id="1" xr3:uid="{00000000-0010-0000-0000-000001000000}" name="Paskolos Nr." totalsRowLabel="Iš viso" dataDxfId="20" totalsRowDxfId="19"/>
    <tableColumn id="3" xr3:uid="{00000000-0010-0000-0000-000003000000}" name="Skolintojas" dataDxfId="18" totalsRowDxfId="17"/>
    <tableColumn id="6" xr3:uid="{00000000-0010-0000-0000-000006000000}" name="Paskolos suma" totalsRowFunction="sum" dataDxfId="16" totalsRowDxfId="15" dataCellStyle="Valiuta"/>
    <tableColumn id="7" xr3:uid="{00000000-0010-0000-0000-000007000000}" name="Metinė_x000a_palūkanų norma" dataDxfId="14" dataCellStyle="Procentai"/>
    <tableColumn id="4" xr3:uid="{00000000-0010-0000-0000-000004000000}" name="Pradžios data" dataDxfId="13" totalsRowDxfId="12" dataCellStyle="Įprastas"/>
    <tableColumn id="9" xr3:uid="{00000000-0010-0000-0000-000009000000}" name="Trukmė (metai)" dataDxfId="11" totalsRowDxfId="10"/>
    <tableColumn id="5" xr3:uid="{00000000-0010-0000-0000-000005000000}" name="Pabaigos data" dataDxfId="9" totalsRowDxfId="8">
      <calculatedColumnFormula>IF(AND(Studijų_paskolos[[#This Row],[Pradžios data]]&gt;0,Studijų_paskolos[[#This Row],[Trukmė (metai)]]&gt;0),EDATE(Studijų_paskolos[[#This Row],[Pradžios data]],Studijų_paskolos[[#This Row],[Trukmė (metai)]]*12),"")</calculatedColumnFormula>
    </tableColumn>
    <tableColumn id="8" xr3:uid="{00000000-0010-0000-0000-000008000000}" name="Dabartinė mėnesio įmoka" totalsRowFunction="sum" dataDxfId="7" totalsRowDxfId="6" dataCellStyle="Valiuta">
      <calculatedColumnFormula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calculatedColumnFormula>
    </tableColumn>
    <tableColumn id="13" xr3:uid="{00000000-0010-0000-0000-00000D000000}" name="Iš viso_x000a_Palūkanos" totalsRowFunction="sum" dataDxfId="5" totalsRowDxfId="4" dataCellStyle="Valiuta">
      <calculatedColumnFormula>IFERROR((Studijų_paskolos[[#This Row],[Suplanuota įmoka]]*(Studijų_paskolos[[#This Row],[Trukmė (metai)]]*12))-Studijų_paskolos[[#This Row],[Paskolos suma]],"")</calculatedColumnFormula>
    </tableColumn>
    <tableColumn id="11" xr3:uid="{00000000-0010-0000-0000-00000B000000}" name="Suplanuota įmoka" totalsRowFunction="sum" dataDxfId="3" totalsRowDxfId="2" dataCellStyle="Valiuta">
      <calculatedColumnFormula>IF(COUNTA(Studijų_paskolos[[#This Row],[Paskolos suma]:[Trukmė (metai)]])&lt;&gt;4,"",PMT(Studijų_paskolos[[#This Row],[Metinė
palūkanų norma]]/12,Studijų_paskolos[[#This Row],[Trukmė (metai)]]*12,-Studijų_paskolos[[#This Row],[Paskolos suma]],0,0))</calculatedColumnFormula>
    </tableColumn>
    <tableColumn id="2" xr3:uid="{00000000-0010-0000-0000-000002000000}" name="Metinė_x000a_įmoka" totalsRowFunction="sum" dataDxfId="1" totalsRowDxfId="0" dataCellStyle="Valiuta">
      <calculatedColumnFormula>IFERROR(Studijų_paskolos[[#This Row],[Suplanuota įmoka]]*12,"")</calculatedColumnFormula>
    </tableColumn>
  </tableColumns>
  <tableStyleInfo name="Studijų paskolos skaičiuoklė" showFirstColumn="0" showLastColumn="0" showRowStripes="1" showColumnStripes="0"/>
  <extLst>
    <ext xmlns:x14="http://schemas.microsoft.com/office/spreadsheetml/2009/9/main" uri="{504A1905-F514-4f6f-8877-14C23A59335A}">
      <x14:table altTextSummary="Įveskite paskolos numerį, skolintoją, paskolos sumą, metinę palūkanų normą, pradžios datą ir paskolos trukmę metais šioje lentelėje. Automatiškai apskaičiuojama pabaigos data, dabartinės, suplanuotos ir metinės įmokos, bendroji palūkanų suma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3.7109375" style="6" customWidth="1"/>
    <col min="4" max="4" width="17.85546875" style="6" customWidth="1"/>
    <col min="5" max="5" width="17.7109375" style="6" customWidth="1"/>
    <col min="6" max="6" width="20.28515625" style="6" customWidth="1"/>
    <col min="7" max="7" width="17.140625" style="6" customWidth="1"/>
    <col min="8" max="8" width="16.140625" style="6" customWidth="1"/>
    <col min="9" max="10" width="17" style="6" customWidth="1"/>
    <col min="11" max="11" width="22.285156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57" t="s">
        <v>0</v>
      </c>
      <c r="C2" s="57"/>
      <c r="D2" s="60" t="s">
        <v>14</v>
      </c>
      <c r="E2" s="60"/>
      <c r="F2" s="58">
        <v>50000</v>
      </c>
      <c r="G2" s="58"/>
      <c r="H2" s="58"/>
      <c r="I2" s="61" t="s">
        <v>24</v>
      </c>
      <c r="J2" s="61"/>
      <c r="K2" s="59">
        <f ca="1">TODAY()-701</f>
        <v>42907</v>
      </c>
      <c r="L2" s="59"/>
    </row>
    <row r="3" spans="1:13" ht="27.75" customHeight="1" x14ac:dyDescent="0.25">
      <c r="B3" s="56"/>
      <c r="C3" s="56"/>
      <c r="D3" s="56"/>
      <c r="E3" s="56"/>
      <c r="F3" s="62" t="s">
        <v>17</v>
      </c>
      <c r="G3" s="62"/>
      <c r="H3" s="62"/>
      <c r="I3" s="56"/>
      <c r="J3" s="56"/>
      <c r="K3" s="62" t="s">
        <v>28</v>
      </c>
      <c r="L3" s="62"/>
    </row>
    <row r="4" spans="1:13" ht="25.5" customHeight="1" x14ac:dyDescent="0.25">
      <c r="B4" s="55" t="s">
        <v>31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5"/>
    </row>
    <row r="5" spans="1:13" ht="32.25" customHeight="1" x14ac:dyDescent="0.3">
      <c r="B5" s="51" t="s">
        <v>1</v>
      </c>
      <c r="C5" s="51"/>
      <c r="D5" s="51"/>
      <c r="E5" s="45">
        <f ca="1">IFERROR(Studijų_paskolos[[#Totals],[Dabartinė mėnesio įmoka]],"")</f>
        <v>190.91792743033542</v>
      </c>
      <c r="F5" s="45"/>
      <c r="G5" s="45"/>
      <c r="H5" s="53" t="s">
        <v>21</v>
      </c>
      <c r="I5" s="53"/>
      <c r="J5" s="53"/>
      <c r="K5" s="53"/>
      <c r="L5" s="31">
        <f ca="1">IFERROR(Studijų_paskolos[[#Totals],[Suplanuota įmoka]],0)</f>
        <v>190.91792743033542</v>
      </c>
      <c r="M5" s="23"/>
    </row>
    <row r="6" spans="1:13" ht="32.25" customHeight="1" x14ac:dyDescent="0.25">
      <c r="B6" s="52" t="s">
        <v>2</v>
      </c>
      <c r="C6" s="52"/>
      <c r="D6" s="52"/>
      <c r="E6" s="46">
        <f ca="1">IFERROR(Studijų_paskolos[[#Totals],[Dabartinė mėnesio įmoka]]/EstimatedMonthlySalary,"")</f>
        <v>4.5820302583280501E-2</v>
      </c>
      <c r="F6" s="46"/>
      <c r="G6" s="46"/>
      <c r="H6" s="54" t="s">
        <v>22</v>
      </c>
      <c r="I6" s="54"/>
      <c r="J6" s="54"/>
      <c r="K6" s="54"/>
      <c r="L6" s="15">
        <f ca="1">IFERROR(Studijų_paskolos[[#Totals],[Suplanuota įmoka]]/EstimatedMonthlySalary,"")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47" t="s">
        <v>3</v>
      </c>
      <c r="C8" s="47"/>
      <c r="D8" s="47"/>
      <c r="E8" s="48"/>
      <c r="F8" s="50" t="s">
        <v>18</v>
      </c>
      <c r="G8" s="47"/>
      <c r="H8" s="48"/>
      <c r="I8" s="47" t="s">
        <v>25</v>
      </c>
      <c r="J8" s="49"/>
      <c r="K8" s="49"/>
      <c r="L8" s="49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7" t="s">
        <v>16</v>
      </c>
      <c r="F9" s="8" t="s">
        <v>19</v>
      </c>
      <c r="G9" s="3" t="s">
        <v>20</v>
      </c>
      <c r="H9" s="7" t="s">
        <v>23</v>
      </c>
      <c r="I9" s="3" t="s">
        <v>26</v>
      </c>
      <c r="J9" s="3" t="s">
        <v>27</v>
      </c>
      <c r="K9" s="3" t="s">
        <v>29</v>
      </c>
      <c r="L9" s="3" t="s">
        <v>30</v>
      </c>
    </row>
    <row r="10" spans="1:13" ht="15" x14ac:dyDescent="0.25">
      <c r="B10" s="5" t="s">
        <v>5</v>
      </c>
      <c r="C10" s="4" t="s">
        <v>12</v>
      </c>
      <c r="D10" s="29">
        <v>10000</v>
      </c>
      <c r="E10" s="30">
        <v>0.05</v>
      </c>
      <c r="F10" s="34">
        <f ca="1">DATE(YEAR(TODAY())-2,4,1)</f>
        <v>42826</v>
      </c>
      <c r="G10" s="1">
        <v>10</v>
      </c>
      <c r="H10" s="9">
        <f ca="1">IF(AND(Studijų_paskolos[[#This Row],[Pradžios data]]&gt;0,Studijų_paskolos[[#This Row],[Trukmė (metai)]]&gt;0),EDATE(Studijų_paskolos[[#This Row],[Pradžios data]],Studijų_paskolos[[#This Row],[Trukmė (metai)]]*12),"")</f>
        <v>46478</v>
      </c>
      <c r="I10" s="39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>106.06551523907524</v>
      </c>
      <c r="J10" s="40">
        <f ca="1">IFERROR((Studijų_paskolos[[#This Row],[Suplanuota įmoka]]*(Studijų_paskolos[[#This Row],[Trukmė (metai)]]*12))-Studijų_paskolos[[#This Row],[Paskolos suma]],"")</f>
        <v>2727.8618286890287</v>
      </c>
      <c r="K10" s="41">
        <f ca="1">IF(COUNTA(Studijų_paskolos[[#This Row],[Paskolos suma]:[Trukmė (metai)]])&lt;&gt;4,"",PMT(Studijų_paskolos[[#This Row],[Metinė
palūkanų norma]]/12,Studijų_paskolos[[#This Row],[Trukmė (metai)]]*12,-Studijų_paskolos[[#This Row],[Paskolos suma]],0,0))</f>
        <v>106.06551523907524</v>
      </c>
      <c r="L10" s="40">
        <f ca="1">IFERROR(Studijų_paskolos[[#This Row],[Suplanuota įmoka]]*12,"")</f>
        <v>1272.7861828689029</v>
      </c>
    </row>
    <row r="11" spans="1:13" ht="15" x14ac:dyDescent="0.25">
      <c r="B11" s="5" t="s">
        <v>6</v>
      </c>
      <c r="C11" s="4" t="s">
        <v>13</v>
      </c>
      <c r="D11" s="29">
        <v>8000</v>
      </c>
      <c r="E11" s="30">
        <v>0.05</v>
      </c>
      <c r="F11" s="34">
        <f ca="1">DATE(YEAR(TODAY()),5,1)</f>
        <v>43586</v>
      </c>
      <c r="G11" s="1">
        <v>10</v>
      </c>
      <c r="H11" s="9">
        <f ca="1">IF(AND(Studijų_paskolos[[#This Row],[Pradžios data]]&gt;0,Studijų_paskolos[[#This Row],[Trukmė (metai)]]&gt;0),EDATE(Studijų_paskolos[[#This Row],[Pradžios data]],Studijų_paskolos[[#This Row],[Trukmė (metai)]]*12),"")</f>
        <v>47239</v>
      </c>
      <c r="I11" s="39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>84.852412191260186</v>
      </c>
      <c r="J11" s="40">
        <f ca="1">IFERROR((Studijų_paskolos[[#This Row],[Suplanuota įmoka]]*(Studijų_paskolos[[#This Row],[Trukmė (metai)]]*12))-Studijų_paskolos[[#This Row],[Paskolos suma]],"")</f>
        <v>2182.289462951223</v>
      </c>
      <c r="K11" s="41">
        <f ca="1">IF(COUNTA(Studijų_paskolos[[#This Row],[Paskolos suma]:[Trukmė (metai)]])&lt;&gt;4,"",PMT(Studijų_paskolos[[#This Row],[Metinė
palūkanų norma]]/12,Studijų_paskolos[[#This Row],[Trukmė (metai)]]*12,-Studijų_paskolos[[#This Row],[Paskolos suma]],0,0))</f>
        <v>84.852412191260186</v>
      </c>
      <c r="L11" s="40">
        <f ca="1">IFERROR(Studijų_paskolos[[#This Row],[Suplanuota įmoka]]*12,"")</f>
        <v>1018.2289462951222</v>
      </c>
    </row>
    <row r="12" spans="1:13" ht="15" x14ac:dyDescent="0.25">
      <c r="B12" s="5"/>
      <c r="C12" s="4"/>
      <c r="D12" s="29"/>
      <c r="E12" s="30"/>
      <c r="F12" s="34"/>
      <c r="G12" s="1"/>
      <c r="H12" s="9" t="str">
        <f>IF(AND(Studijų_paskolos[[#This Row],[Pradžios data]]&gt;0,Studijų_paskolos[[#This Row],[Trukmė (metai)]]&gt;0),EDATE(Studijų_paskolos[[#This Row],[Pradžios data]],Studijų_paskolos[[#This Row],[Trukmė (metai)]]*12),"")</f>
        <v/>
      </c>
      <c r="I12" s="39" t="str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/>
      </c>
      <c r="J12" s="40" t="str">
        <f>IFERROR((Studijų_paskolos[[#This Row],[Suplanuota įmoka]]*(Studijų_paskolos[[#This Row],[Trukmė (metai)]]*12))-Studijų_paskolos[[#This Row],[Paskolos suma]],"")</f>
        <v/>
      </c>
      <c r="K12" s="41" t="str">
        <f>IF(COUNTA(Studijų_paskolos[[#This Row],[Paskolos suma]:[Trukmė (metai)]])&lt;&gt;4,"",PMT(Studijų_paskolos[[#This Row],[Metinė
palūkanų norma]]/12,Studijų_paskolos[[#This Row],[Trukmė (metai)]]*12,-Studijų_paskolos[[#This Row],[Paskolos suma]],0,0))</f>
        <v/>
      </c>
      <c r="L12" s="40" t="str">
        <f>IFERROR(Studijų_paskolos[[#This Row],[Suplanuota įmoka]]*12,"")</f>
        <v/>
      </c>
    </row>
    <row r="13" spans="1:13" ht="15" x14ac:dyDescent="0.25">
      <c r="B13" s="5"/>
      <c r="C13" s="4"/>
      <c r="D13" s="29"/>
      <c r="E13" s="30"/>
      <c r="F13" s="34"/>
      <c r="G13" s="1"/>
      <c r="H13" s="9" t="str">
        <f>IF(AND(Studijų_paskolos[[#This Row],[Pradžios data]]&gt;0,Studijų_paskolos[[#This Row],[Trukmė (metai)]]&gt;0),EDATE(Studijų_paskolos[[#This Row],[Pradžios data]],Studijų_paskolos[[#This Row],[Trukmė (metai)]]*12),"")</f>
        <v/>
      </c>
      <c r="I13" s="39" t="str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/>
      </c>
      <c r="J13" s="40" t="str">
        <f>IFERROR((Studijų_paskolos[[#This Row],[Suplanuota įmoka]]*(Studijų_paskolos[[#This Row],[Trukmė (metai)]]*12))-Studijų_paskolos[[#This Row],[Paskolos suma]],"")</f>
        <v/>
      </c>
      <c r="K13" s="41" t="str">
        <f>IF(COUNTA(Studijų_paskolos[[#This Row],[Paskolos suma]:[Trukmė (metai)]])&lt;&gt;4,"",PMT(Studijų_paskolos[[#This Row],[Metinė
palūkanų norma]]/12,Studijų_paskolos[[#This Row],[Trukmė (metai)]]*12,-Studijų_paskolos[[#This Row],[Paskolos suma]],0,0))</f>
        <v/>
      </c>
      <c r="L13" s="40" t="str">
        <f>IFERROR(Studijų_paskolos[[#This Row],[Suplanuota įmoka]]*12,"")</f>
        <v/>
      </c>
    </row>
    <row r="14" spans="1:13" ht="15" x14ac:dyDescent="0.25">
      <c r="B14" s="5"/>
      <c r="C14" s="4"/>
      <c r="D14" s="29"/>
      <c r="E14" s="30"/>
      <c r="F14" s="34"/>
      <c r="G14" s="1"/>
      <c r="H14" s="9" t="str">
        <f>IF(AND(Studijų_paskolos[[#This Row],[Pradžios data]]&gt;0,Studijų_paskolos[[#This Row],[Trukmė (metai)]]&gt;0),EDATE(Studijų_paskolos[[#This Row],[Pradžios data]],Studijų_paskolos[[#This Row],[Trukmė (metai)]]*12),"")</f>
        <v/>
      </c>
      <c r="I14" s="39" t="str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/>
      </c>
      <c r="J14" s="40" t="str">
        <f>IFERROR((Studijų_paskolos[[#This Row],[Suplanuota įmoka]]*(Studijų_paskolos[[#This Row],[Trukmė (metai)]]*12))-Studijų_paskolos[[#This Row],[Paskolos suma]],"")</f>
        <v/>
      </c>
      <c r="K14" s="41" t="str">
        <f>IF(COUNTA(Studijų_paskolos[[#This Row],[Paskolos suma]:[Trukmė (metai)]])&lt;&gt;4,"",PMT(Studijų_paskolos[[#This Row],[Metinė
palūkanų norma]]/12,Studijų_paskolos[[#This Row],[Trukmė (metai)]]*12,-Studijų_paskolos[[#This Row],[Paskolos suma]],0,0))</f>
        <v/>
      </c>
      <c r="L14" s="40" t="str">
        <f>IFERROR(Studijų_paskolos[[#This Row],[Suplanuota įmoka]]*12,"")</f>
        <v/>
      </c>
    </row>
    <row r="15" spans="1:13" ht="15" x14ac:dyDescent="0.25">
      <c r="B15" s="5"/>
      <c r="C15" s="4"/>
      <c r="D15" s="29"/>
      <c r="E15" s="30"/>
      <c r="F15" s="34"/>
      <c r="G15" s="1"/>
      <c r="H15" s="9" t="str">
        <f>IF(AND(Studijų_paskolos[[#This Row],[Pradžios data]]&gt;0,Studijų_paskolos[[#This Row],[Trukmė (metai)]]&gt;0),EDATE(Studijų_paskolos[[#This Row],[Pradžios data]],Studijų_paskolos[[#This Row],[Trukmė (metai)]]*12),"")</f>
        <v/>
      </c>
      <c r="I15" s="39" t="str">
        <f ca="1">IFERROR(IF(AND(Paskolos_pradžia_šiandien,COUNT(Studijų_paskolos[[#This Row],[Paskolos suma]:[Trukmė (metai)]])=4,Studijų_paskolos[[#This Row],[Pradžios data]]&lt;=TODAY()),PMT(Studijų_paskolos[[#This Row],[Metinė
palūkanų norma]]/12,Studijų_paskolos[[#This Row],[Trukmė (metai)]]*12,-Studijų_paskolos[[#This Row],[Paskolos suma]],0,0),""),0)</f>
        <v/>
      </c>
      <c r="J15" s="40" t="str">
        <f>IFERROR((Studijų_paskolos[[#This Row],[Suplanuota įmoka]]*(Studijų_paskolos[[#This Row],[Trukmė (metai)]]*12))-Studijų_paskolos[[#This Row],[Paskolos suma]],"")</f>
        <v/>
      </c>
      <c r="K15" s="41" t="str">
        <f>IF(COUNTA(Studijų_paskolos[[#This Row],[Paskolos suma]:[Trukmė (metai)]])&lt;&gt;4,"",PMT(Studijų_paskolos[[#This Row],[Metinė
palūkanų norma]]/12,Studijų_paskolos[[#This Row],[Trukmė (metai)]]*12,-Studijų_paskolos[[#This Row],[Paskolos suma]],0,0))</f>
        <v/>
      </c>
      <c r="L15" s="40" t="str">
        <f>IFERROR(Studijų_paskolos[[#This Row],[Suplanuota įmoka]]*12,"")</f>
        <v/>
      </c>
    </row>
    <row r="16" spans="1:13" ht="20.25" customHeight="1" x14ac:dyDescent="0.25">
      <c r="B16" s="19" t="s">
        <v>7</v>
      </c>
      <c r="C16" s="20"/>
      <c r="D16" s="32">
        <f>SUBTOTAL(109,Studijų_paskolos[Paskolos suma])</f>
        <v>18000</v>
      </c>
      <c r="E16" s="21"/>
      <c r="F16" s="26"/>
      <c r="G16" s="27"/>
      <c r="H16" s="28"/>
      <c r="I16" s="35">
        <f ca="1">SUBTOTAL(109,Studijų_paskolos[Dabartinė mėnesio įmoka])</f>
        <v>190.91792743033542</v>
      </c>
      <c r="J16" s="32">
        <f ca="1">SUBTOTAL(109,Studijų_paskolos[Iš viso
Palūkanos])</f>
        <v>4910.1512916402517</v>
      </c>
      <c r="K16" s="36">
        <f ca="1">SUBTOTAL(109,Studijų_paskolos[Suplanuota įmoka])</f>
        <v>190.91792743033542</v>
      </c>
      <c r="L16" s="32">
        <f ca="1">SUBTOTAL(109,Studijų_paskolos[Metinė
įmoka])</f>
        <v>2291.015129164025</v>
      </c>
    </row>
    <row r="17" spans="2:12" ht="20.25" customHeight="1" x14ac:dyDescent="0.25">
      <c r="B17" s="11" t="s">
        <v>8</v>
      </c>
      <c r="C17" s="12"/>
      <c r="D17" s="33">
        <f>AVERAGE(Studijų_paskolos[Paskolos suma])</f>
        <v>9000</v>
      </c>
      <c r="E17" s="13">
        <f>AVERAGE(Studijų_paskolos[Metinė
palūkanų norma])</f>
        <v>0.05</v>
      </c>
      <c r="F17" s="14"/>
      <c r="G17" s="14"/>
      <c r="H17" s="13"/>
      <c r="I17" s="37"/>
      <c r="J17" s="33">
        <f ca="1">AVERAGE(Studijų_paskolos[Iš viso
Palūkanos])</f>
        <v>2455.0756458201258</v>
      </c>
      <c r="K17" s="38"/>
      <c r="L17" s="33">
        <f ca="1">AVERAGE(Studijų_paskolos[Metinė
įmoka])</f>
        <v>1145.5075645820125</v>
      </c>
    </row>
    <row r="18" spans="2:12" s="22" customFormat="1" ht="23.25" customHeight="1" x14ac:dyDescent="0.25">
      <c r="B18" s="42" t="s">
        <v>9</v>
      </c>
      <c r="C18" s="42"/>
      <c r="D18" s="42"/>
      <c r="E18" s="42"/>
      <c r="F18" s="42"/>
      <c r="G18" s="42"/>
      <c r="H18" s="42"/>
      <c r="I18" s="42"/>
      <c r="J18" s="42"/>
      <c r="K18" s="42"/>
      <c r="L18" s="43">
        <f ca="1">Studijų_paskolos[[#Totals],[Paskolos suma]]+Studijų_paskolos[[#Totals],[Iš viso
Palūkanos]]</f>
        <v>22910.15129164025</v>
      </c>
    </row>
    <row r="19" spans="2:12" s="22" customFormat="1" ht="23.25" customHeigh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20.25" customHeight="1" x14ac:dyDescent="0.25">
      <c r="B20" s="44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43">
        <f>(Planuojamas_metinis_atlyginimas/12)</f>
        <v>4166.666666666667</v>
      </c>
    </row>
    <row r="21" spans="2:12" ht="20.2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Sukurkite universiteto paskolos skaičiuoklę šiame darbalapyje. Įveskite duomenis į lentelę pradėdami nuo B9 langelio, numatomą metinį atlyginimą langelyje F2 ir paskolos grąžinimo pradžios datą langelyje K2" sqref="A1" xr:uid="{00000000-0002-0000-0000-000002000000}"/>
    <dataValidation allowBlank="1" showInputMessage="1" showErrorMessage="1" prompt="Įveskite numatomą metinį atlyginimą baigus mokslus šiame langelyje" sqref="F2:H2" xr:uid="{00000000-0002-0000-0000-000003000000}"/>
    <dataValidation allowBlank="1" showInputMessage="1" showErrorMessage="1" prompt="Įveskite numatomą metinį atlyginimą baigus mokslus langelyje viršuje" sqref="F3:H3" xr:uid="{00000000-0002-0000-0000-000004000000}"/>
    <dataValidation allowBlank="1" showInputMessage="1" showErrorMessage="1" prompt="Įveskite paskolos grąžinimo pradžios datą šiame langelyje" sqref="K2:L2" xr:uid="{00000000-0002-0000-0000-000005000000}"/>
    <dataValidation allowBlank="1" showInputMessage="1" showErrorMessage="1" prompt="Įveskite paskolos grąžinimo pradžios datą langelyje viršuje" sqref="K3:L3" xr:uid="{00000000-0002-0000-0000-000006000000}"/>
    <dataValidation allowBlank="1" showInputMessage="1" showErrorMessage="1" prompt="Langelyje dešinėje automatiškai apskaičiuojama dabartinė mėnesinė įmoka" sqref="B5:D5" xr:uid="{00000000-0002-0000-0000-000007000000}"/>
    <dataValidation allowBlank="1" showInputMessage="1" showErrorMessage="1" prompt="Šiame langelyje automatiškai apskaičiuojama dabartinė mėnesinė įmoka" sqref="E5:G5" xr:uid="{00000000-0002-0000-0000-000008000000}"/>
    <dataValidation allowBlank="1" showInputMessage="1" showErrorMessage="1" prompt="Langelyje dešinėje automatiškai apskaičiuojama dabartinių mėnesio pajamų procentinė reikšmė" sqref="B6:D6" xr:uid="{00000000-0002-0000-0000-000009000000}"/>
    <dataValidation allowBlank="1" showInputMessage="1" showErrorMessage="1" prompt="Šiame langelyje automatiškai apskaičiuojama dabartinių mėnesio pajamų procentinė reikšmė" sqref="E6:G6" xr:uid="{00000000-0002-0000-0000-00000A000000}"/>
    <dataValidation allowBlank="1" showInputMessage="1" showErrorMessage="1" prompt="Langelyje dešinėje automatiškai apskaičiuojama bendroji suplanuota mėnesinė įmoka" sqref="H5:K5" xr:uid="{00000000-0002-0000-0000-00000B000000}"/>
    <dataValidation allowBlank="1" showInputMessage="1" showErrorMessage="1" prompt="Šiame langelyje automatiškai apskaičiuojama bendroji suplanuota mėnesinė įmoka" sqref="L5" xr:uid="{00000000-0002-0000-0000-00000C000000}"/>
    <dataValidation allowBlank="1" showInputMessage="1" showErrorMessage="1" prompt="Langelyje dešinėje automatiškai apskaičiuojama suplanuotų mėnesinių pajamų procentinė reikšmė" sqref="H6:K6" xr:uid="{00000000-0002-0000-0000-00000D000000}"/>
    <dataValidation allowBlank="1" showInputMessage="1" showErrorMessage="1" prompt="Šiame langelyje automatiškai apskaičiuojama suplanuotų mėnesinių pajamų procentinė reikšmė" sqref="L6" xr:uid="{00000000-0002-0000-0000-00000E000000}"/>
    <dataValidation allowBlank="1" showInputMessage="1" showErrorMessage="1" prompt="Įveskite paskolos bendrąją informaciją tolesniuose lentelės stulpeliuose" sqref="B8:E8" xr:uid="{00000000-0002-0000-0000-00000F000000}"/>
    <dataValidation allowBlank="1" showInputMessage="1" showErrorMessage="1" prompt="Šiame stulpelyje po šia antrašte įveskite paskolos numerį" sqref="B9" xr:uid="{00000000-0002-0000-0000-000010000000}"/>
    <dataValidation allowBlank="1" showInputMessage="1" showErrorMessage="1" prompt="Šiame stulpelyje po šia antrašte įveskite skolintoją" sqref="C9" xr:uid="{00000000-0002-0000-0000-000011000000}"/>
    <dataValidation allowBlank="1" showInputMessage="1" showErrorMessage="1" prompt="Šiame stulpelyje po šia antrašte įveskite paskolos sumą" sqref="D9" xr:uid="{00000000-0002-0000-0000-000012000000}"/>
    <dataValidation allowBlank="1" showInputMessage="1" showErrorMessage="1" prompt="Šiame stulpelyje po šia antrašte įveskite metinį palūkanų koeficientą" sqref="E9" xr:uid="{00000000-0002-0000-0000-000013000000}"/>
    <dataValidation allowBlank="1" showInputMessage="1" showErrorMessage="1" prompt="Įveskite paskolos grąžinimo duomenis tolesniuose lentelės stulpeliuose" sqref="F8:H8" xr:uid="{00000000-0002-0000-0000-000014000000}"/>
    <dataValidation allowBlank="1" showInputMessage="1" showErrorMessage="1" prompt="Šiame stulpelyje po šia antrašte įveskite pradžios datą" sqref="F9" xr:uid="{00000000-0002-0000-0000-000015000000}"/>
    <dataValidation allowBlank="1" showInputMessage="1" showErrorMessage="1" prompt="Šiame stulpelyje po šia antrašte įveskite trukmę metais" sqref="G9" xr:uid="{00000000-0002-0000-0000-000016000000}"/>
    <dataValidation allowBlank="1" showInputMessage="1" showErrorMessage="1" prompt="Šiame stulpelyje po šia antrašte automatiškai atnaujinama pabaigos data" sqref="H9" xr:uid="{00000000-0002-0000-0000-000017000000}"/>
    <dataValidation allowBlank="1" showInputMessage="1" showErrorMessage="1" prompt="Mokėjimo informacija automatiškai apskaičiuojama tolesniuose lentelės stulpeliuose" sqref="I8:L8" xr:uid="{00000000-0002-0000-0000-000018000000}"/>
    <dataValidation allowBlank="1" showInputMessage="1" showErrorMessage="1" prompt="Šiame stulpelyje po šia antrašte automatiškai apskaičiuojama dabartinė mėnesinė įmoka" sqref="I9" xr:uid="{00000000-0002-0000-0000-000019000000}"/>
    <dataValidation allowBlank="1" showInputMessage="1" showErrorMessage="1" prompt="Šiame stulpelyje po šia antrašte automatiškai apskaičiuojama bendroji palūkanų suma" sqref="J9" xr:uid="{00000000-0002-0000-0000-00001A000000}"/>
    <dataValidation allowBlank="1" showInputMessage="1" showErrorMessage="1" prompt="Šiame stulpelyje po šia antrašte automatiškai apskaičiuojama suplanuota įmoka" sqref="K9" xr:uid="{00000000-0002-0000-0000-00001B000000}"/>
    <dataValidation allowBlank="1" showInputMessage="1" showErrorMessage="1" prompt="Šiame stulpelyje po šia antrašte automatiškai apskaičiuojama metinė įmoka. Vidurkiai automatiškai apskaičiuojami tolesniuose šios lentelės stulpeliuose" sqref="L9" xr:uid="{00000000-0002-0000-0000-00001C000000}"/>
    <dataValidation allowBlank="1" showInputMessage="1" showErrorMessage="1" prompt="Langeliuose dešinėje automatiškai apskaičiuojamos paskolos sumos vidutinės reikšmės, metinė palūkanų norma, bendroji palūkanų suma ir metinė įmoka bei atnaujinama suplanuotų mokėjimų diagrama" sqref="B17" xr:uid="{00000000-0002-0000-0000-00001D000000}"/>
    <dataValidation allowBlank="1" showInputMessage="1" showErrorMessage="1" prompt="Šiame langelyje automatiškai apskaičiuojama vidutinė paskolos suma" sqref="D17" xr:uid="{00000000-0002-0000-0000-00001E000000}"/>
    <dataValidation allowBlank="1" showInputMessage="1" showErrorMessage="1" prompt="Šiame langelyje automatiškai apskaičiuojama vidutinė metinė paskolos norma" sqref="E17" xr:uid="{00000000-0002-0000-0000-00001F000000}"/>
    <dataValidation allowBlank="1" showInputMessage="1" showErrorMessage="1" prompt="Šiame langelyje automatiškai apskaičiuojama vidutinė bendroji paskolos suma" sqref="J17" xr:uid="{00000000-0002-0000-0000-000020000000}"/>
    <dataValidation allowBlank="1" showInputMessage="1" showErrorMessage="1" prompt="Šiame langelyje automatiškai atnaujinama vidutinio suplanuoto mokėjimo diagrama" sqref="K17" xr:uid="{00000000-0002-0000-0000-000021000000}"/>
    <dataValidation allowBlank="1" showInputMessage="1" showErrorMessage="1" prompt="Šiame langelyje automatiškai apskaičiuojama vidutinė metinė įmoka, o tolesniuose langeliuose apskaičiuojama bendroji konsoliduota paskolos grąžinimo suma ir numatomas mėnesinis atlyginimas baigus studijas " sqref="L17" xr:uid="{00000000-0002-0000-0000-000022000000}"/>
    <dataValidation allowBlank="1" showInputMessage="1" showErrorMessage="1" prompt="Langelyje dešinėje automatiškai apskaičiuojama bendroji konsoliduota paskolos grąžinimo suma" sqref="B18:K19" xr:uid="{00000000-0002-0000-0000-000023000000}"/>
    <dataValidation allowBlank="1" showInputMessage="1" showErrorMessage="1" prompt="Šiame langelyje automatiškai apskaičiuojama bendroji konsoliduota paskolos grąžinimo suma" sqref="L18:L19" xr:uid="{00000000-0002-0000-0000-000024000000}"/>
    <dataValidation allowBlank="1" showInputMessage="1" showErrorMessage="1" prompt="Langelyje dešinėje automatiškai apskaičiuojamos numatomos mėnesinės pajamos baigus studijas" sqref="B20:K21" xr:uid="{00000000-0002-0000-0000-000025000000}"/>
    <dataValidation allowBlank="1" showInputMessage="1" showErrorMessage="1" prompt="Šiame langelyje automatiškai apskaičiuojamos numatomos mėnesinės pajamos baigus studijas" sqref="L20:L21" xr:uid="{00000000-0002-0000-0000-000026000000}"/>
    <dataValidation allowBlank="1" showInputMessage="1" showErrorMessage="1" prompt="Šiame langelyje yra darbalapio pavadinimas ir patarimas langelyje B4. Po lentele automatiškai apskaičiuojami vidurkiai, bendroji konsoliduota paskolos grąžinimo suma ir numatomos mėnesinės pajamos " sqref="B2:C2" xr:uid="{00000000-0002-0000-0000-000027000000}"/>
    <dataValidation allowBlank="1" showInputMessage="1" showErrorMessage="1" prompt="Bendros dabartinės ir suplanuotos mėnesinės įmokos ir dabartinių ir suplanuotų mėnesinių įmokų procentinė reikšmė automatiškai apskaičiuojamos langeliuose E5, E6, L5 ir L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'Paskolos skaičiuoklė'!K10:K15</xm:f>
              <xm:sqref>K17</xm:sqref>
            </x14:sparkline>
            <x14:sparkline>
              <xm:f>'Paskolos skaičiuoklė'!I10:I15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</vt:i4>
      </vt:variant>
    </vt:vector>
  </HeadingPairs>
  <TitlesOfParts>
    <vt:vector size="7" baseType="lpstr">
      <vt:lpstr>Paskolos skaičiuoklė</vt:lpstr>
      <vt:lpstr>EstimatedMonthlySalary</vt:lpstr>
      <vt:lpstr>Paskolos_grąžinimo_pradžia</vt:lpstr>
      <vt:lpstr>Planuojamas_metinis_atlyginimas</vt:lpstr>
      <vt:lpstr>'Paskolos skaičiuoklė'!Print_Titles</vt:lpstr>
      <vt:lpstr>Sudėtinė_mėnesio_įmoka</vt:lpstr>
      <vt:lpstr>Sudėtinė_paskolos_įmoka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2019-05-23T01:44:18Z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