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 filterPrivacy="1"/>
  <xr:revisionPtr revIDLastSave="0" documentId="13_ncr:1_{595D564F-1570-4782-8E60-78920EDC9499}" xr6:coauthVersionLast="42" xr6:coauthVersionMax="42" xr10:uidLastSave="{00000000-0000-0000-0000-000000000000}"/>
  <bookViews>
    <workbookView xWindow="-120" yWindow="-120" windowWidth="28800" windowHeight="16125" tabRatio="853" xr2:uid="{00000000-000D-0000-FFFF-FFFF00000000}"/>
  </bookViews>
  <sheets>
    <sheet name="예산 요약" sheetId="1" r:id="rId1"/>
    <sheet name="월별 경비 요약" sheetId="2" r:id="rId2"/>
    <sheet name="항목별 경비" sheetId="3" r:id="rId3"/>
    <sheet name="기부금 및 후원" sheetId="4" r:id="rId4"/>
  </sheets>
  <definedNames>
    <definedName name="_YEAR">'예산 요약'!$G$2</definedName>
    <definedName name="_xlnm.Print_Titles" localSheetId="3">'기부금 및 후원'!$4:$4</definedName>
    <definedName name="_xlnm.Print_Titles" localSheetId="0">'예산 요약'!$3:$3</definedName>
    <definedName name="_xlnm.Print_Titles" localSheetId="1">'월별 경비 요약'!$5:$5</definedName>
    <definedName name="_xlnm.Print_Titles" localSheetId="2">'항목별 경비'!$4:$4</definedName>
    <definedName name="RowTitleRegion1..G2">'예산 요약'!$F$2</definedName>
    <definedName name="Slicer_Account_Title">#N/A</definedName>
    <definedName name="Slicer_Payee">#N/A</definedName>
    <definedName name="Slicer_Payee1">#N/A</definedName>
    <definedName name="Slicer_Requested_by">#N/A</definedName>
    <definedName name="Slicer_Requested_by1">#N/A</definedName>
    <definedName name="제목1">YearToDateTable[[#Headers],[G/L 코드]]</definedName>
    <definedName name="제목2">MonthlyExpensesSummary[[#Headers],[G/L 코드]]</definedName>
    <definedName name="제목3">ItemizedExpenses[[#Headers],[G/L 코드]]</definedName>
    <definedName name="제목4">기타[[#Headers],[G/L 코드]]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E16" i="1"/>
  <c r="N3" i="2" l="1"/>
  <c r="O3" i="2"/>
  <c r="L3" i="2"/>
  <c r="M3" i="2"/>
  <c r="J3" i="2"/>
  <c r="K3" i="2"/>
  <c r="H3" i="2"/>
  <c r="I3" i="2"/>
  <c r="F3" i="2"/>
  <c r="G3" i="2"/>
  <c r="D3" i="2"/>
  <c r="D4" i="2" s="1"/>
  <c r="E3" i="2"/>
  <c r="N4" i="2"/>
  <c r="N6" i="2" l="1"/>
  <c r="N8" i="2"/>
  <c r="N10" i="2"/>
  <c r="N12" i="2"/>
  <c r="N14" i="2"/>
  <c r="N16" i="2"/>
  <c r="N7" i="2"/>
  <c r="N9" i="2"/>
  <c r="N11" i="2"/>
  <c r="N13" i="2"/>
  <c r="N15" i="2"/>
  <c r="N17" i="2"/>
  <c r="D6" i="2"/>
  <c r="L4" i="2"/>
  <c r="L6" i="2" s="1"/>
  <c r="D8" i="2"/>
  <c r="D10" i="2"/>
  <c r="D12" i="2"/>
  <c r="D14" i="2"/>
  <c r="D16" i="2"/>
  <c r="D7" i="2"/>
  <c r="D9" i="2"/>
  <c r="D11" i="2"/>
  <c r="D13" i="2"/>
  <c r="D15" i="2"/>
  <c r="D17" i="2"/>
  <c r="G4" i="2"/>
  <c r="G6" i="2" s="1"/>
  <c r="J4" i="2"/>
  <c r="J6" i="2" s="1"/>
  <c r="H4" i="2"/>
  <c r="H6" i="2" s="1"/>
  <c r="M4" i="2"/>
  <c r="M6" i="2" s="1"/>
  <c r="E4" i="2"/>
  <c r="E6" i="2" s="1"/>
  <c r="F4" i="2"/>
  <c r="F6" i="2" s="1"/>
  <c r="I4" i="2"/>
  <c r="I6" i="2" s="1"/>
  <c r="K4" i="2"/>
  <c r="K6" i="2" s="1"/>
  <c r="O4" i="2"/>
  <c r="O6" i="2" s="1"/>
  <c r="O17" i="2" l="1"/>
  <c r="O13" i="2"/>
  <c r="O9" i="2"/>
  <c r="O16" i="2"/>
  <c r="O12" i="2"/>
  <c r="O8" i="2"/>
  <c r="O15" i="2"/>
  <c r="O11" i="2"/>
  <c r="O7" i="2"/>
  <c r="O14" i="2"/>
  <c r="O10" i="2"/>
  <c r="M17" i="2"/>
  <c r="M13" i="2"/>
  <c r="M9" i="2"/>
  <c r="M16" i="2"/>
  <c r="M12" i="2"/>
  <c r="M8" i="2"/>
  <c r="M15" i="2"/>
  <c r="M11" i="2"/>
  <c r="M7" i="2"/>
  <c r="M14" i="2"/>
  <c r="M10" i="2"/>
  <c r="L17" i="2"/>
  <c r="L13" i="2"/>
  <c r="L9" i="2"/>
  <c r="L16" i="2"/>
  <c r="L12" i="2"/>
  <c r="L8" i="2"/>
  <c r="L15" i="2"/>
  <c r="L11" i="2"/>
  <c r="L7" i="2"/>
  <c r="L14" i="2"/>
  <c r="L10" i="2"/>
  <c r="K17" i="2"/>
  <c r="K13" i="2"/>
  <c r="K9" i="2"/>
  <c r="K16" i="2"/>
  <c r="K12" i="2"/>
  <c r="K8" i="2"/>
  <c r="K15" i="2"/>
  <c r="K11" i="2"/>
  <c r="K7" i="2"/>
  <c r="K14" i="2"/>
  <c r="K10" i="2"/>
  <c r="J17" i="2"/>
  <c r="J13" i="2"/>
  <c r="J9" i="2"/>
  <c r="J16" i="2"/>
  <c r="J12" i="2"/>
  <c r="J8" i="2"/>
  <c r="J15" i="2"/>
  <c r="J11" i="2"/>
  <c r="J7" i="2"/>
  <c r="J14" i="2"/>
  <c r="J10" i="2"/>
  <c r="I17" i="2"/>
  <c r="I13" i="2"/>
  <c r="I9" i="2"/>
  <c r="I16" i="2"/>
  <c r="I12" i="2"/>
  <c r="I8" i="2"/>
  <c r="I15" i="2"/>
  <c r="I11" i="2"/>
  <c r="I7" i="2"/>
  <c r="I14" i="2"/>
  <c r="I10" i="2"/>
  <c r="H17" i="2"/>
  <c r="H13" i="2"/>
  <c r="H9" i="2"/>
  <c r="H16" i="2"/>
  <c r="H12" i="2"/>
  <c r="H8" i="2"/>
  <c r="H15" i="2"/>
  <c r="H11" i="2"/>
  <c r="H7" i="2"/>
  <c r="H14" i="2"/>
  <c r="H10" i="2"/>
  <c r="G17" i="2"/>
  <c r="G13" i="2"/>
  <c r="G9" i="2"/>
  <c r="G16" i="2"/>
  <c r="G12" i="2"/>
  <c r="G8" i="2"/>
  <c r="G15" i="2"/>
  <c r="G11" i="2"/>
  <c r="G7" i="2"/>
  <c r="G14" i="2"/>
  <c r="G10" i="2"/>
  <c r="F17" i="2"/>
  <c r="F13" i="2"/>
  <c r="F9" i="2"/>
  <c r="F16" i="2"/>
  <c r="F12" i="2"/>
  <c r="F8" i="2"/>
  <c r="F15" i="2"/>
  <c r="F11" i="2"/>
  <c r="F7" i="2"/>
  <c r="F14" i="2"/>
  <c r="F10" i="2"/>
  <c r="E17" i="2"/>
  <c r="E13" i="2"/>
  <c r="E9" i="2"/>
  <c r="E16" i="2"/>
  <c r="E12" i="2"/>
  <c r="E8" i="2"/>
  <c r="E15" i="2"/>
  <c r="E11" i="2"/>
  <c r="E7" i="2"/>
  <c r="E14" i="2"/>
  <c r="E10" i="2"/>
  <c r="N18" i="2"/>
  <c r="D18" i="2"/>
  <c r="L18" i="2" l="1"/>
  <c r="H18" i="2"/>
  <c r="F18" i="2"/>
  <c r="M18" i="2"/>
  <c r="J18" i="2"/>
  <c r="E18" i="2"/>
  <c r="G18" i="2"/>
  <c r="P17" i="2"/>
  <c r="D15" i="1" s="1"/>
  <c r="F15" i="1" s="1"/>
  <c r="G15" i="1" s="1"/>
  <c r="P11" i="2"/>
  <c r="D9" i="1" s="1"/>
  <c r="F9" i="1" s="1"/>
  <c r="G9" i="1" s="1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6" i="2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<sst xmlns="http://schemas.openxmlformats.org/spreadsheetml/2006/main" count="102" uniqueCount="69">
  <si>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실제 vs 예산 YTD</t>
  </si>
  <si>
    <t>G/L 코드</t>
  </si>
  <si>
    <t>계정 제목</t>
  </si>
  <si>
    <t>광고</t>
  </si>
  <si>
    <t>사무실 장비</t>
  </si>
  <si>
    <t>프린터</t>
  </si>
  <si>
    <t>서버 비용</t>
  </si>
  <si>
    <t>소모품</t>
  </si>
  <si>
    <t>클라이언트 비용</t>
  </si>
  <si>
    <t>컴퓨터</t>
  </si>
  <si>
    <t>의료 보험</t>
  </si>
  <si>
    <t>건물 비용</t>
  </si>
  <si>
    <t>마케팅</t>
  </si>
  <si>
    <t>기부금</t>
  </si>
  <si>
    <t>후원</t>
  </si>
  <si>
    <t>실제</t>
  </si>
  <si>
    <t>예산</t>
  </si>
  <si>
    <t>연도</t>
  </si>
  <si>
    <t>잔여 비율</t>
  </si>
  <si>
    <t>월간 지출 요약</t>
  </si>
  <si>
    <t>이 셀에 계정 제목을 기준으로 데이터를 필터링하는 슬라이서가 있습니다.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</si>
  <si>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</si>
  <si>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</si>
  <si>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</si>
  <si>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</si>
  <si>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</si>
  <si>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</si>
  <si>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</si>
  <si>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</si>
  <si>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</si>
  <si>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</si>
  <si>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</si>
  <si>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</si>
  <si>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 </t>
  </si>
  <si>
    <t>항목별 지출</t>
  </si>
  <si>
    <t>송장 날짜</t>
  </si>
  <si>
    <t>날짜</t>
  </si>
  <si>
    <t>송장 번호</t>
  </si>
  <si>
    <t>신청자</t>
  </si>
  <si>
    <t>홍동선</t>
  </si>
  <si>
    <t>성진민</t>
  </si>
  <si>
    <t>수표 금액</t>
  </si>
  <si>
    <t>수취인</t>
  </si>
  <si>
    <t xml:space="preserve">태강 교역 ㈜ </t>
  </si>
  <si>
    <t xml:space="preserve">금강 무역 </t>
  </si>
  <si>
    <t>수표 용도</t>
  </si>
  <si>
    <t>우편물</t>
  </si>
  <si>
    <t>데스크톱 컴퓨터 2대</t>
  </si>
  <si>
    <t>지급 방법</t>
  </si>
  <si>
    <t>메일</t>
  </si>
  <si>
    <t>신용</t>
  </si>
  <si>
    <t>신청 날짜</t>
  </si>
  <si>
    <t>기부금 및 후원</t>
  </si>
  <si>
    <t>수표 신청 날짜</t>
  </si>
  <si>
    <t>성미옥</t>
  </si>
  <si>
    <t>전년도 기부금</t>
  </si>
  <si>
    <t xml:space="preserve">참조은 디자인 아트스쿨 </t>
  </si>
  <si>
    <t xml:space="preserve">나래 물산 </t>
  </si>
  <si>
    <t>용도</t>
  </si>
  <si>
    <t>장학금</t>
  </si>
  <si>
    <t>커뮤니티</t>
  </si>
  <si>
    <t>서명인</t>
  </si>
  <si>
    <t>남혜란</t>
  </si>
  <si>
    <t>하미연</t>
  </si>
  <si>
    <t>범주</t>
  </si>
  <si>
    <t>예술</t>
  </si>
  <si>
    <t>수표</t>
  </si>
  <si>
    <t>요약</t>
    <phoneticPr fontId="27" type="noConversion"/>
  </si>
  <si>
    <t xml:space="preserve">잔여 금액 ₩ 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</si>
</sst>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0_);\(0\)"/>
    <numFmt numFmtId="178" formatCode="&quot;₩&quot;#,##0.00_);\(&quot;₩&quot;#,##0.00\)"/>
  </numFmts>
  <fonts count="31">
    <font>
      <sz val="11"/>
      <color theme="1" tint="-0.24994659260841701"/>
      <name val="Malgun Gothic"/>
      <family val="2"/>
    </font>
    <font>
      <sz val="11"/>
      <color theme="1"/>
      <name val="Malgun Gothic"/>
      <family val="2"/>
    </font>
    <font>
      <sz val="11"/>
      <color theme="1" tint="-0.2499465926084170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sz val="18"/>
      <color theme="1" tint="-0.24994659260841701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u/>
      <sz val="11"/>
      <color theme="1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u/>
      <sz val="11"/>
      <color theme="0"/>
      <name val="Malgun Gothic"/>
      <family val="2"/>
    </font>
    <font>
      <sz val="18"/>
      <color theme="0"/>
      <name val="Malgun Gothic"/>
      <family val="2"/>
    </font>
    <font>
      <sz val="30"/>
      <color theme="2" tint="-0.89999084444715716"/>
      <name val="Malgun Gothic"/>
      <family val="2"/>
    </font>
    <font>
      <sz val="30"/>
      <color theme="1" tint="-0.24994659260841701"/>
      <name val="Malgun Gothic"/>
      <family val="2"/>
    </font>
    <font>
      <sz val="12"/>
      <color theme="0"/>
      <name val="Malgun Gothic"/>
      <family val="2"/>
    </font>
    <font>
      <sz val="11"/>
      <color theme="1" tint="-0.249977111117893"/>
      <name val="Malgun Gothic"/>
      <family val="2"/>
    </font>
    <font>
      <sz val="18"/>
      <color theme="0"/>
      <name val="Malgun Gothic"/>
      <family val="3"/>
      <charset val="129"/>
    </font>
    <font>
      <sz val="12"/>
      <color theme="1" tint="-0.24994659260841701"/>
      <name val="Malgun Gothic"/>
      <family val="3"/>
      <charset val="129"/>
    </font>
    <font>
      <sz val="11"/>
      <color theme="1" tint="-0.24994659260841701"/>
      <name val="Malgun Gothic"/>
      <family val="3"/>
      <charset val="129"/>
    </font>
    <font>
      <sz val="8"/>
      <name val="돋움"/>
      <family val="3"/>
      <charset val="129"/>
    </font>
    <font>
      <sz val="30"/>
      <color theme="1" tint="-0.24994659260841701"/>
      <name val="Malgun Gothic"/>
      <family val="3"/>
      <charset val="129"/>
    </font>
    <font>
      <sz val="11"/>
      <color theme="0"/>
      <name val="Malgun Gothic"/>
      <family val="3"/>
      <charset val="129"/>
    </font>
    <font>
      <b/>
      <sz val="12"/>
      <color theme="1" tint="-0.24994659260841701"/>
      <name val="Malgun Gothic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1" applyNumberFormat="0" applyFill="0" applyAlignment="0" applyProtection="0"/>
    <xf numFmtId="0" fontId="6" fillId="0" borderId="4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0" fontId="13" fillId="0" borderId="0" applyNumberFormat="0" applyFill="0" applyBorder="0" applyAlignment="0" applyProtection="0">
      <alignment vertical="center" wrapText="1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" fillId="0" borderId="0">
      <alignment horizontal="right" vertical="center" wrapText="1"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13" applyNumberFormat="0" applyAlignment="0" applyProtection="0"/>
    <xf numFmtId="0" fontId="15" fillId="12" borderId="14" applyNumberFormat="0" applyAlignment="0" applyProtection="0"/>
    <xf numFmtId="0" fontId="12" fillId="12" borderId="13" applyNumberFormat="0" applyAlignment="0" applyProtection="0"/>
    <xf numFmtId="0" fontId="17" fillId="0" borderId="15" applyNumberFormat="0" applyFill="0" applyAlignment="0" applyProtection="0"/>
    <xf numFmtId="0" fontId="7" fillId="13" borderId="16" applyNumberFormat="0" applyAlignment="0" applyProtection="0"/>
    <xf numFmtId="0" fontId="11" fillId="0" borderId="0" applyNumberFormat="0" applyFill="0" applyBorder="0" applyAlignment="0" applyProtection="0"/>
    <xf numFmtId="0" fontId="2" fillId="14" borderId="17" applyNumberFormat="0" applyFont="0" applyAlignment="0" applyProtection="0"/>
    <xf numFmtId="0" fontId="10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3">
    <xf numFmtId="0" fontId="0" fillId="0" borderId="0" xfId="0">
      <alignment vertical="center" wrapText="1"/>
    </xf>
    <xf numFmtId="0" fontId="18" fillId="0" borderId="0" xfId="5" applyFont="1">
      <alignment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177" fontId="23" fillId="4" borderId="12" xfId="6" applyFont="1" applyFill="1" applyBorder="1" applyAlignment="1">
      <alignment horizontal="center" vertical="center"/>
    </xf>
    <xf numFmtId="14" fontId="23" fillId="4" borderId="12" xfId="9" applyFont="1" applyFill="1" applyBorder="1" applyAlignment="1">
      <alignment horizontal="center" vertical="center" wrapText="1"/>
    </xf>
    <xf numFmtId="177" fontId="23" fillId="4" borderId="12" xfId="6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178" fontId="23" fillId="4" borderId="12" xfId="7" applyFont="1" applyFill="1" applyBorder="1" applyAlignment="1">
      <alignment horizontal="center" vertical="center" wrapText="1"/>
    </xf>
    <xf numFmtId="177" fontId="23" fillId="4" borderId="8" xfId="6" applyFont="1" applyFill="1" applyBorder="1" applyAlignment="1">
      <alignment horizontal="center" vertical="center"/>
    </xf>
    <xf numFmtId="14" fontId="23" fillId="4" borderId="8" xfId="9" applyFont="1" applyFill="1" applyBorder="1" applyAlignment="1">
      <alignment horizontal="center" vertical="center" wrapText="1"/>
    </xf>
    <xf numFmtId="177" fontId="23" fillId="4" borderId="8" xfId="6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178" fontId="23" fillId="4" borderId="8" xfId="7" applyFont="1" applyFill="1" applyBorder="1" applyAlignment="1">
      <alignment horizontal="center" vertical="center" wrapText="1"/>
    </xf>
    <xf numFmtId="0" fontId="9" fillId="0" borderId="0" xfId="0" applyFont="1">
      <alignment vertical="center" wrapText="1"/>
    </xf>
    <xf numFmtId="0" fontId="24" fillId="2" borderId="0" xfId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 indent="2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 wrapText="1"/>
    </xf>
    <xf numFmtId="0" fontId="25" fillId="0" borderId="11" xfId="0" applyFont="1" applyBorder="1">
      <alignment vertical="center" wrapText="1"/>
    </xf>
    <xf numFmtId="177" fontId="26" fillId="0" borderId="7" xfId="6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 indent="2"/>
    </xf>
    <xf numFmtId="178" fontId="26" fillId="0" borderId="7" xfId="7" applyFont="1" applyBorder="1" applyAlignment="1">
      <alignment horizontal="center" vertical="center" wrapText="1"/>
    </xf>
    <xf numFmtId="178" fontId="26" fillId="0" borderId="7" xfId="7" applyFont="1" applyBorder="1" applyAlignment="1">
      <alignment horizontal="right" vertical="center" wrapText="1"/>
    </xf>
    <xf numFmtId="10" fontId="26" fillId="0" borderId="7" xfId="8" applyFont="1" applyBorder="1" applyAlignment="1">
      <alignment horizontal="center" vertical="center" wrapText="1"/>
    </xf>
    <xf numFmtId="177" fontId="26" fillId="0" borderId="5" xfId="6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 indent="2"/>
    </xf>
    <xf numFmtId="178" fontId="26" fillId="0" borderId="5" xfId="7" applyFont="1" applyBorder="1" applyAlignment="1">
      <alignment horizontal="center" vertical="center" wrapText="1"/>
    </xf>
    <xf numFmtId="178" fontId="26" fillId="0" borderId="5" xfId="7" applyFont="1" applyBorder="1" applyAlignment="1">
      <alignment horizontal="right" vertical="center" wrapText="1"/>
    </xf>
    <xf numFmtId="10" fontId="26" fillId="0" borderId="5" xfId="8" applyFont="1" applyBorder="1" applyAlignment="1">
      <alignment horizontal="center" vertical="center" wrapText="1"/>
    </xf>
    <xf numFmtId="177" fontId="26" fillId="0" borderId="6" xfId="6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 indent="2"/>
    </xf>
    <xf numFmtId="178" fontId="26" fillId="0" borderId="6" xfId="7" applyFont="1" applyBorder="1" applyAlignment="1">
      <alignment horizontal="center" vertical="center" wrapText="1"/>
    </xf>
    <xf numFmtId="178" fontId="26" fillId="0" borderId="6" xfId="7" applyFont="1" applyBorder="1" applyAlignment="1">
      <alignment horizontal="right" vertical="center" wrapText="1"/>
    </xf>
    <xf numFmtId="10" fontId="26" fillId="0" borderId="6" xfId="8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0" fontId="25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>
      <alignment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177" fontId="26" fillId="3" borderId="7" xfId="6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 wrapText="1"/>
    </xf>
    <xf numFmtId="178" fontId="26" fillId="3" borderId="7" xfId="7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77" fontId="26" fillId="3" borderId="5" xfId="6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178" fontId="26" fillId="3" borderId="5" xfId="7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177" fontId="26" fillId="4" borderId="7" xfId="6" applyFont="1" applyFill="1" applyBorder="1" applyAlignment="1">
      <alignment horizontal="center" vertical="center"/>
    </xf>
    <xf numFmtId="14" fontId="26" fillId="4" borderId="7" xfId="9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178" fontId="26" fillId="4" borderId="7" xfId="7" applyFont="1" applyFill="1" applyBorder="1" applyAlignment="1">
      <alignment horizontal="center" vertical="center" wrapText="1"/>
    </xf>
    <xf numFmtId="177" fontId="26" fillId="4" borderId="5" xfId="6" applyFont="1" applyFill="1" applyBorder="1" applyAlignment="1">
      <alignment horizontal="center" vertical="center"/>
    </xf>
    <xf numFmtId="14" fontId="26" fillId="4" borderId="5" xfId="9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178" fontId="26" fillId="4" borderId="5" xfId="7" applyFont="1" applyFill="1" applyBorder="1" applyAlignment="1">
      <alignment horizontal="center" vertical="center" wrapText="1"/>
    </xf>
    <xf numFmtId="178" fontId="25" fillId="0" borderId="5" xfId="0" applyNumberFormat="1" applyFont="1" applyBorder="1" applyAlignment="1">
      <alignment horizontal="center" vertical="center" wrapText="1"/>
    </xf>
    <xf numFmtId="178" fontId="26" fillId="5" borderId="5" xfId="0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20" fillId="6" borderId="0" xfId="2" applyFont="1" applyFill="1" applyBorder="1" applyAlignment="1">
      <alignment vertical="center"/>
    </xf>
    <xf numFmtId="0" fontId="28" fillId="6" borderId="0" xfId="2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21" fillId="5" borderId="0" xfId="3" applyFont="1" applyFill="1" applyBorder="1" applyAlignment="1">
      <alignment horizontal="left" vertical="center"/>
    </xf>
    <xf numFmtId="0" fontId="26" fillId="3" borderId="0" xfId="0" applyFont="1" applyFill="1" applyAlignment="1">
      <alignment horizontal="center" vertical="center" wrapText="1"/>
    </xf>
    <xf numFmtId="0" fontId="21" fillId="5" borderId="0" xfId="4" applyFont="1" applyFill="1" applyBorder="1" applyAlignment="1">
      <alignment vertical="center"/>
    </xf>
  </cellXfs>
  <cellStyles count="49">
    <cellStyle name="20% - 강조색1" xfId="26" builtinId="30" customBuiltin="1"/>
    <cellStyle name="20% - 강조색2" xfId="30" builtinId="34" customBuiltin="1"/>
    <cellStyle name="20% - 강조색3" xfId="34" builtinId="38" customBuiltin="1"/>
    <cellStyle name="20% - 강조색4" xfId="38" builtinId="42" customBuiltin="1"/>
    <cellStyle name="20% - 강조색5" xfId="42" builtinId="46" customBuiltin="1"/>
    <cellStyle name="20% - 강조색6" xfId="46" builtinId="50" customBuiltin="1"/>
    <cellStyle name="40% - 강조색1" xfId="27" builtinId="31" customBuiltin="1"/>
    <cellStyle name="40% - 강조색2" xfId="31" builtinId="35" customBuiltin="1"/>
    <cellStyle name="40% - 강조색3" xfId="35" builtinId="39" customBuiltin="1"/>
    <cellStyle name="40% - 강조색4" xfId="39" builtinId="43" customBuiltin="1"/>
    <cellStyle name="40% - 강조색5" xfId="43" builtinId="47" customBuiltin="1"/>
    <cellStyle name="40% - 강조색6" xfId="47" builtinId="51" customBuiltin="1"/>
    <cellStyle name="60% - 강조색1" xfId="28" builtinId="32" customBuiltin="1"/>
    <cellStyle name="60% - 강조색2" xfId="32" builtinId="36" customBuiltin="1"/>
    <cellStyle name="60% - 강조색3" xfId="36" builtinId="40" customBuiltin="1"/>
    <cellStyle name="60% - 강조색4" xfId="40" builtinId="44" customBuiltin="1"/>
    <cellStyle name="60% - 강조색5" xfId="44" builtinId="48" customBuiltin="1"/>
    <cellStyle name="60% - 강조색6" xfId="48" builtinId="52" customBuiltin="1"/>
    <cellStyle name="강조색1" xfId="25" builtinId="29" customBuiltin="1"/>
    <cellStyle name="강조색2" xfId="29" builtinId="33" customBuiltin="1"/>
    <cellStyle name="강조색3" xfId="33" builtinId="37" customBuiltin="1"/>
    <cellStyle name="강조색4" xfId="37" builtinId="41" customBuiltin="1"/>
    <cellStyle name="강조색5" xfId="41" builtinId="45" customBuiltin="1"/>
    <cellStyle name="강조색6" xfId="45" builtinId="49" customBuiltin="1"/>
    <cellStyle name="경고문" xfId="21" builtinId="11" customBuiltin="1"/>
    <cellStyle name="계산" xfId="18" builtinId="22" customBuiltin="1"/>
    <cellStyle name="나쁨" xfId="14" builtinId="27" customBuiltin="1"/>
    <cellStyle name="날짜" xfId="9" xr:uid="{00000000-0005-0000-0000-000002000000}"/>
    <cellStyle name="메모" xfId="22" builtinId="10" customBuiltin="1"/>
    <cellStyle name="백분율" xfId="8" builtinId="5" customBuiltin="1"/>
    <cellStyle name="보통" xfId="15" builtinId="28" customBuiltin="1"/>
    <cellStyle name="설명 텍스트" xfId="23" builtinId="53" customBuiltin="1"/>
    <cellStyle name="셀 확인" xfId="20" builtinId="23" customBuiltin="1"/>
    <cellStyle name="쉼표" xfId="6" builtinId="3" customBuiltin="1"/>
    <cellStyle name="쉼표 [0]" xfId="10" builtinId="6" customBuiltin="1"/>
    <cellStyle name="연결된 셀" xfId="19" builtinId="24" customBuiltin="1"/>
    <cellStyle name="요약" xfId="24" builtinId="25" customBuiltin="1"/>
    <cellStyle name="입력" xfId="16" builtinId="20" customBuiltin="1"/>
    <cellStyle name="제목" xfId="12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좋음" xfId="13" builtinId="26" customBuiltin="1"/>
    <cellStyle name="출력" xfId="17" builtinId="21" customBuiltin="1"/>
    <cellStyle name="통화" xfId="11" builtinId="4" customBuiltin="1"/>
    <cellStyle name="통화 [0]" xfId="7" builtinId="7" customBuiltin="1"/>
    <cellStyle name="표준" xfId="0" builtinId="0" customBuiltin="1"/>
    <cellStyle name="하이퍼링크" xfId="5" builtinId="8" customBuiltin="1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border>
        <top style="thin">
          <color theme="7" tint="0.39994506668294322"/>
        </top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numFmt numFmtId="178" formatCode="&quot;₩&quot;#,##0.00_);\(&quot;₩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algun Gothic"/>
        <family val="3"/>
        <charset val="129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8" defaultTableStyle="TableStyleMedium2" defaultPivotStyle="PivotStyleLight16">
    <tableStyle name="Slicer Charitables &amp; Sponsorships" pivot="0" table="0" count="10" xr9:uid="{00000000-0011-0000-FFFF-FFFF03000000}">
      <tableStyleElement type="wholeTable" dxfId="133"/>
      <tableStyleElement type="headerRow" dxfId="132"/>
    </tableStyle>
    <tableStyle name="Slicer Itemized Expenses" pivot="0" table="0" count="10" xr9:uid="{00000000-0011-0000-FFFF-FFFF04000000}">
      <tableStyleElement type="wholeTable" dxfId="131"/>
      <tableStyleElement type="headerRow" dxfId="130"/>
    </tableStyle>
    <tableStyle name="Slicer Monthly Expenses Summary" pivot="0" table="0" count="10" xr9:uid="{00000000-0011-0000-FFFF-FFFF05000000}">
      <tableStyleElement type="wholeTable" dxfId="129"/>
      <tableStyleElement type="headerRow" dxfId="128"/>
    </tableStyle>
    <tableStyle name="SlicerStyleDark4 2" pivot="0" table="0" count="10" xr9:uid="{00000000-0011-0000-FFFF-FFFF06000000}">
      <tableStyleElement type="wholeTable" dxfId="127"/>
      <tableStyleElement type="headerRow" dxfId="126"/>
    </tableStyle>
    <tableStyle name="기부금 및 후원" pivot="0" count="7" xr9:uid="{00000000-0011-0000-FFFF-FFFF00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  <tableStyle name="예산 요약" pivot="0" count="9" xr9:uid="{00000000-0011-0000-FFFF-FFFF07000000}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secondRowStripe" dxfId="112"/>
      <tableStyleElement type="firstColumnStripe" dxfId="111"/>
      <tableStyleElement type="secondColumnStripe" dxfId="110"/>
    </tableStyle>
    <tableStyle name="월별 경비 요약" pivot="0" count="9" xr9:uid="{00000000-0011-0000-FFFF-FFFF02000000}">
      <tableStyleElement type="wholeTable" dxfId="109"/>
      <tableStyleElement type="headerRow" dxfId="108"/>
      <tableStyleElement type="totalRow" dxfId="107"/>
      <tableStyleElement type="firstColumn" dxfId="106"/>
      <tableStyleElement type="lastColumn" dxfId="105"/>
      <tableStyleElement type="firstRowStripe" dxfId="104"/>
      <tableStyleElement type="secondRowStripe" dxfId="103"/>
      <tableStyleElement type="firstColumnStripe" dxfId="102"/>
      <tableStyleElement type="secondColumnStripe" dxfId="101"/>
    </tableStyle>
    <tableStyle name="항목별 경비" pivot="0" count="7" xr9:uid="{00000000-0011-0000-FFFF-FFFF01000000}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  <tableStyleElement type="firstRowStripe" dxfId="95"/>
      <tableStyleElement type="firstColumnStripe" dxfId="94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50900;&#48324; &#44221;&#48708; &#50836;&#50557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54637;&#47785;&#48324; &#44221;&#48708;'!A1"/><Relationship Id="rId2" Type="http://schemas.openxmlformats.org/officeDocument/2006/relationships/hyperlink" Target="#'&#50696;&#49328; &#50836;&#50557;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44592;&#48512;&#44552; &#48143; &#54980;&#50896;'!A1"/><Relationship Id="rId1" Type="http://schemas.openxmlformats.org/officeDocument/2006/relationships/hyperlink" Target="#'&#50900;&#48324; &#44221;&#48708; &#50836;&#5055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54637;&#47785;&#48324; &#44221;&#4870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167640</xdr:rowOff>
    </xdr:from>
    <xdr:to>
      <xdr:col>2</xdr:col>
      <xdr:colOff>731520</xdr:colOff>
      <xdr:row>0</xdr:row>
      <xdr:rowOff>441960</xdr:rowOff>
    </xdr:to>
    <xdr:sp macro="" textlink="">
      <xdr:nvSpPr>
        <xdr:cNvPr id="4" name="오른쪽 화살표 1" descr="오른쪽 탐색 단추">
          <a:hlinkClick xmlns:r="http://schemas.openxmlformats.org/officeDocument/2006/relationships" r:id="rId1" tooltip="월별 경비 요약 워크시트로 이동하려면 선택합니다.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0287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다음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19051</xdr:rowOff>
    </xdr:from>
    <xdr:to>
      <xdr:col>17</xdr:col>
      <xdr:colOff>0</xdr:colOff>
      <xdr:row>3</xdr:row>
      <xdr:rowOff>431800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계정 제목" descr="계정 제목 필드를 기준으로 월별 경비 요약 필터링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계정 제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2505076"/>
              <a:ext cx="15544800" cy="879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표 슬라이서를 나타냅니다. 표 슬라이서는 이 버전의 Excel에서 지원되지 않습니다.
이전 버전의 Excel에서 도형이 수정되었거나 통합 문서가 Excel 2007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329683</xdr:colOff>
      <xdr:row>1</xdr:row>
      <xdr:rowOff>12700</xdr:rowOff>
    </xdr:from>
    <xdr:to>
      <xdr:col>16</xdr:col>
      <xdr:colOff>653083</xdr:colOff>
      <xdr:row>2</xdr:row>
      <xdr:rowOff>12700</xdr:rowOff>
    </xdr:to>
    <xdr:pic>
      <xdr:nvPicPr>
        <xdr:cNvPr id="8" name="그림 7" descr="막대형 차트와 선 그래프가 있는 종이를 가리키는 손가락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9633" y="555625"/>
          <a:ext cx="8172000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731520</xdr:colOff>
      <xdr:row>0</xdr:row>
      <xdr:rowOff>441960</xdr:rowOff>
    </xdr:to>
    <xdr:sp macro="" textlink="">
      <xdr:nvSpPr>
        <xdr:cNvPr id="6" name="왼쪽 화살표 4" descr="왼쪽 탐색 단추">
          <a:hlinkClick xmlns:r="http://schemas.openxmlformats.org/officeDocument/2006/relationships" r:id="rId2" tooltip="연간 누계 예산 요약 워크시트로 이동하려면 선택합니다.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180975" y="16764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이전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167640</xdr:rowOff>
    </xdr:from>
    <xdr:to>
      <xdr:col>2</xdr:col>
      <xdr:colOff>731520</xdr:colOff>
      <xdr:row>0</xdr:row>
      <xdr:rowOff>441960</xdr:rowOff>
    </xdr:to>
    <xdr:sp macro="" textlink="">
      <xdr:nvSpPr>
        <xdr:cNvPr id="7" name="오른쪽 화살표 3" descr="오른쪽 탐색 단추">
          <a:hlinkClick xmlns:r="http://schemas.openxmlformats.org/officeDocument/2006/relationships" r:id="rId3" tooltip="항목별 경비 워크시트로 이동하려면 선택합니다.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12395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다음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1</xdr:col>
      <xdr:colOff>731520</xdr:colOff>
      <xdr:row>0</xdr:row>
      <xdr:rowOff>438150</xdr:rowOff>
    </xdr:to>
    <xdr:sp macro="" textlink="">
      <xdr:nvSpPr>
        <xdr:cNvPr id="6" name="왼쪽 화살표 8" descr="왼쪽 탐색 단추">
          <a:hlinkClick xmlns:r="http://schemas.openxmlformats.org/officeDocument/2006/relationships" r:id="rId1" tooltip="월별 경비 요약 워크시트로 이동하려면 선택합니다.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182880" y="16383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이전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163830</xdr:rowOff>
    </xdr:from>
    <xdr:to>
      <xdr:col>2</xdr:col>
      <xdr:colOff>731520</xdr:colOff>
      <xdr:row>0</xdr:row>
      <xdr:rowOff>438150</xdr:rowOff>
    </xdr:to>
    <xdr:sp macro="" textlink="">
      <xdr:nvSpPr>
        <xdr:cNvPr id="7" name="오른쪽 화살표 7" descr="오른쪽 탐색 단추">
          <a:hlinkClick xmlns:r="http://schemas.openxmlformats.org/officeDocument/2006/relationships" r:id="rId2" tooltip="기부금 및 후원 워크시트로 이동하려면 선택합니다.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028700" y="16383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다음</a:t>
          </a:r>
        </a:p>
      </xdr:txBody>
    </xdr:sp>
    <xdr:clientData fPrintsWithSheet="0"/>
  </xdr:twoCellAnchor>
  <xdr:twoCellAnchor editAs="absolute">
    <xdr:from>
      <xdr:col>1</xdr:col>
      <xdr:colOff>15240</xdr:colOff>
      <xdr:row>2</xdr:row>
      <xdr:rowOff>7620</xdr:rowOff>
    </xdr:from>
    <xdr:to>
      <xdr:col>6</xdr:col>
      <xdr:colOff>285750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신청자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신청자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6215" y="1455420"/>
              <a:ext cx="638556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표 슬라이서를 나타냅니다. 표 슬라이서는 이 버전의 Excel에서 지원되지 않습니다.
이전 버전의 Excel에서 도형이 수정되었거나 통합 문서가 Excel 2007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352425</xdr:colOff>
      <xdr:row>2</xdr:row>
      <xdr:rowOff>0</xdr:rowOff>
    </xdr:from>
    <xdr:to>
      <xdr:col>10</xdr:col>
      <xdr:colOff>9525</xdr:colOff>
      <xdr:row>2</xdr:row>
      <xdr:rowOff>1051559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수취인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수취인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48450" y="1447800"/>
              <a:ext cx="5924550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표 슬라이서를 나타냅니다. 표 슬라이서는 이 버전의 Excel에서 지원되지 않습니다.
이전 버전의 Excel에서 도형이 수정되었거나 통합 문서가 Excel 2007 또는 이전 버전에서 저장된 경우 슬라이서를 사용할 수 없습니다.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57150</xdr:rowOff>
    </xdr:from>
    <xdr:to>
      <xdr:col>6</xdr:col>
      <xdr:colOff>76200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요청한 사람 1" descr="요청한 사람 필드를 기준으로 기부금 및 후원 필터링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요청한 사람 1"/>
            </a:graphicData>
          </a:graphic>
        </xdr:graphicFrame>
      </mc:Choice>
      <mc:Fallback xmlns="">
        <xdr:sp macro="" textlink="">
          <xdr:nvSpPr>
            <xdr:cNvPr id="2" name="직사각형 1"/>
            <xdr:cNvSpPr>
              <a:spLocks noTextEdit="1"/>
            </xdr:cNvSpPr>
          </xdr:nvSpPr>
          <xdr:spPr>
            <a:xfrm>
              <a:off x="279400" y="1504950"/>
              <a:ext cx="7153276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ko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이 도형은 표 슬라이서를 나타냅니다. 표 슬라이서는 Excel 이상에서 지원됩니다.
이전 버전의 Excel에서 이 도형이 수정되었거나 통합 문서가 Excel 2007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76201</xdr:colOff>
      <xdr:row>2</xdr:row>
      <xdr:rowOff>57150</xdr:rowOff>
    </xdr:from>
    <xdr:to>
      <xdr:col>11</xdr:col>
      <xdr:colOff>819150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수취인 1" descr="수취인 필드를 기준으로 기부금 및 후원 필터링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수취인 1"/>
            </a:graphicData>
          </a:graphic>
        </xdr:graphicFrame>
      </mc:Choice>
      <mc:Fallback xmlns="">
        <xdr:sp macro="" textlink="">
          <xdr:nvSpPr>
            <xdr:cNvPr id="3" name="직사각형 2"/>
            <xdr:cNvSpPr>
              <a:spLocks noTextEdit="1"/>
            </xdr:cNvSpPr>
          </xdr:nvSpPr>
          <xdr:spPr>
            <a:xfrm>
              <a:off x="7442200" y="1504950"/>
              <a:ext cx="8204201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ko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이 도형은 표 슬라이서를 나타냅니다. 표 슬라이서는 Excel 이상에서 지원됩니다.
이전 버전의 Excel에서 이 도형이 수정되었거나 통합 문서가 Excel 2007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731520</xdr:colOff>
      <xdr:row>0</xdr:row>
      <xdr:rowOff>441960</xdr:rowOff>
    </xdr:to>
    <xdr:sp macro="" textlink="">
      <xdr:nvSpPr>
        <xdr:cNvPr id="6" name="왼쪽 화살표 6" descr="왼쪽 탐색 단추">
          <a:hlinkClick xmlns:r="http://schemas.openxmlformats.org/officeDocument/2006/relationships" r:id="rId1" tooltip="항목별 경비 워크시트로 이동하려면 선택합니다.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182880" y="16764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이전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1" xr10:uid="{00000000-0013-0000-FFFF-FFFF01000000}" sourceName="신청자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1" xr10:uid="{00000000-0013-0000-FFFF-FFFF02000000}" sourceName="수취인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ccount_Title" xr10:uid="{00000000-0013-0000-FFFF-FFFF03000000}" sourceName="계정 제목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" xr10:uid="{FEA601F3-8B6B-43DE-86F6-35351535A755}" sourceName="신청자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" xr10:uid="{81666AED-F54B-49E1-A082-DE91621CA2CB}" sourceName="수취인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계정 제목" xr10:uid="{00000000-0014-0000-FFFF-FFFF01000000}" cache="Slicer_Account_Title" caption="계정 제목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신청자" xr10:uid="{3330752B-42F1-478D-986C-B7FDA8B11B18}" cache="Slicer_Requested_by" caption="신청자" columnCount="3" style="Slicer Charitables &amp; Sponsorships" rowHeight="273050"/>
  <slicer name="수취인" xr10:uid="{67760EEB-CF46-4DFA-AEAF-409FB5970930}" cache="Slicer_Payee" caption="수취인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요청한 사람 1" xr10:uid="{00000000-0014-0000-FFFF-FFFF02000000}" cache="Slicer_Requested_by1" caption="신청자" columnCount="3" style="Slicer Charitables &amp; Sponsorships" rowHeight="225425"/>
  <slicer name="수취인 1" xr10:uid="{00000000-0014-0000-FFFF-FFFF03000000}" cache="Slicer_Payee1" caption="수취인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3:G16" totalsRowCount="1" headerRowDxfId="93" dataDxfId="91" totalsRowDxfId="90" headerRowBorderDxfId="92" totalsRowBorderDxfId="89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G/L 코드" totalsRowLabel="요약" dataDxfId="88" totalsRowDxfId="5" dataCellStyle="쉼표"/>
    <tableColumn id="2" xr3:uid="{00000000-0010-0000-0000-000002000000}" name="계정 제목" dataDxfId="87" totalsRowDxfId="4"/>
    <tableColumn id="3" xr3:uid="{00000000-0010-0000-0000-000003000000}" name="실제" totalsRowFunction="sum" dataDxfId="86" totalsRowDxfId="3" dataCellStyle="통화 [0]">
      <calculatedColumnFormula>SUMIF(MonthlyExpensesSummary[G/L 코드],YearToDateTable[[#This Row],[G/L 코드]],MonthlyExpensesSummary[요약])</calculatedColumnFormula>
    </tableColumn>
    <tableColumn id="4" xr3:uid="{00000000-0010-0000-0000-000004000000}" name="예산" totalsRowFunction="sum" dataDxfId="85" totalsRowDxfId="2" dataCellStyle="통화 [0]"/>
    <tableColumn id="5" xr3:uid="{00000000-0010-0000-0000-000005000000}" name="잔여 금액 ₩ " totalsRowFunction="sum" dataDxfId="84" totalsRowDxfId="1" dataCellStyle="통화 [0]">
      <calculatedColumnFormula>IF(YearToDateTable[[#This Row],[예산]]="","",YearToDateTable[[#This Row],[예산]]-YearToDateTable[[#This Row],[실제]])</calculatedColumnFormula>
    </tableColumn>
    <tableColumn id="6" xr3:uid="{00000000-0010-0000-0000-000006000000}" name="잔여 비율" totalsRowFunction="custom" dataDxfId="83" totalsRowDxfId="0" dataCellStyle="백분율">
      <calculatedColumnFormula>IFERROR(YearToDateTable[[#This Row],[잔여 금액 ₩ ]]/YearToDateTable[[#This Row],[예산]],"")</calculatedColumnFormula>
      <totalsRowFormula>YearToDateTable[[#Totals],[잔여 금액 ₩ ]]/YearToDateTable[[#Totals],[예산]]</totalsRowFormula>
    </tableColumn>
  </tableColumns>
  <tableStyleInfo name="예산 요약" showFirstColumn="0" showLastColumn="0" showRowStripes="1" showColumnStripes="0"/>
  <extLst>
    <ext xmlns:x14="http://schemas.microsoft.com/office/spreadsheetml/2009/9/main" uri="{504A1905-F514-4f6f-8877-14C23A59335A}">
      <x14:table altTextSummary="이 표에 총계정원장 코드, 계정 제목 및 예산을 입력합니다. 실제 금액과 남은 금액 및 비율이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MonthlyExpensesSummary" displayName="MonthlyExpensesSummary" ref="B5:Q18" totalsRowCount="1" headerRowDxfId="82" dataDxfId="80" totalsRowDxfId="78" headerRowBorderDxfId="81" tableBorderDxfId="79" totalsRowBorderDxfId="77">
  <autoFilter ref="B5:Q17" xr:uid="{00000000-0009-0000-0100-000004000000}">
    <filterColumn colId="0" hiddenButton="1"/>
    <filterColumn colId="1" hiddenButton="1">
      <filters>
        <filter val="광고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G/L 코드" totalsRowLabel="요약" dataDxfId="76" totalsRowDxfId="75" dataCellStyle="쉼표"/>
    <tableColumn id="2" xr3:uid="{00000000-0010-0000-0100-000002000000}" name="계정 제목" dataDxfId="74" totalsRowDxfId="73"/>
    <tableColumn id="3" xr3:uid="{00000000-0010-0000-0100-000003000000}" name="1월" totalsRowFunction="sum" dataDxfId="72" totalsRowDxfId="71" dataCellStyle="통화 [0]">
      <calculatedColumnFormula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calculatedColumnFormula>
    </tableColumn>
    <tableColumn id="4" xr3:uid="{00000000-0010-0000-0100-000004000000}" name="2월" totalsRowFunction="sum" dataDxfId="70" totalsRowDxfId="69" dataCellStyle="통화 [0]">
      <calculatedColumnFormula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calculatedColumnFormula>
    </tableColumn>
    <tableColumn id="5" xr3:uid="{00000000-0010-0000-0100-000005000000}" name="3월" totalsRowFunction="sum" dataDxfId="68" totalsRowDxfId="67" dataCellStyle="통화 [0]">
      <calculatedColumnFormula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calculatedColumnFormula>
    </tableColumn>
    <tableColumn id="6" xr3:uid="{00000000-0010-0000-0100-000006000000}" name="4월" totalsRowFunction="sum" dataDxfId="66" totalsRowDxfId="65" dataCellStyle="통화 [0]">
      <calculatedColumnFormula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calculatedColumnFormula>
    </tableColumn>
    <tableColumn id="7" xr3:uid="{00000000-0010-0000-0100-000007000000}" name="5월" totalsRowFunction="sum" dataDxfId="64" totalsRowDxfId="63" dataCellStyle="통화 [0]">
      <calculatedColumnFormula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calculatedColumnFormula>
    </tableColumn>
    <tableColumn id="8" xr3:uid="{00000000-0010-0000-0100-000008000000}" name="6월" totalsRowFunction="sum" dataDxfId="62" totalsRowDxfId="61" dataCellStyle="통화 [0]">
      <calculatedColumnFormula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calculatedColumnFormula>
    </tableColumn>
    <tableColumn id="9" xr3:uid="{00000000-0010-0000-0100-000009000000}" name="7월" totalsRowFunction="sum" dataDxfId="60" totalsRowDxfId="59" dataCellStyle="통화 [0]">
      <calculatedColumnFormula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calculatedColumnFormula>
    </tableColumn>
    <tableColumn id="10" xr3:uid="{00000000-0010-0000-0100-00000A000000}" name="8월" totalsRowFunction="sum" dataDxfId="58" totalsRowDxfId="57" dataCellStyle="통화 [0]">
      <calculatedColumnFormula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calculatedColumnFormula>
    </tableColumn>
    <tableColumn id="11" xr3:uid="{00000000-0010-0000-0100-00000B000000}" name="9월" totalsRowFunction="sum" dataDxfId="56" totalsRowDxfId="55" dataCellStyle="통화 [0]">
      <calculatedColumnFormula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calculatedColumnFormula>
    </tableColumn>
    <tableColumn id="12" xr3:uid="{00000000-0010-0000-0100-00000C000000}" name="10월" totalsRowFunction="sum" dataDxfId="54" totalsRowDxfId="53" dataCellStyle="통화 [0]">
      <calculatedColumnFormula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calculatedColumnFormula>
    </tableColumn>
    <tableColumn id="13" xr3:uid="{00000000-0010-0000-0100-00000D000000}" name="11월" totalsRowFunction="sum" dataDxfId="52" totalsRowDxfId="51" dataCellStyle="통화 [0]">
      <calculatedColumnFormula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calculatedColumnFormula>
    </tableColumn>
    <tableColumn id="14" xr3:uid="{00000000-0010-0000-0100-00000E000000}" name="12월" totalsRowFunction="sum" dataDxfId="50" totalsRowDxfId="49" dataCellStyle="통화 [0]">
      <calculatedColumnFormula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calculatedColumnFormula>
    </tableColumn>
    <tableColumn id="15" xr3:uid="{00000000-0010-0000-0100-00000F000000}" name="요약" totalsRowFunction="sum" dataDxfId="48" totalsRowDxfId="47" dataCellStyle="통화 [0]">
      <calculatedColumnFormula>SUM(MonthlyExpensesSummary[[#This Row],[1월]:[12월]])</calculatedColumnFormula>
    </tableColumn>
    <tableColumn id="16" xr3:uid="{00000000-0010-0000-0100-000010000000}" name=" " dataDxfId="46" totalsRowDxfId="45" dataCellStyle="통화 [0]"/>
  </tableColumns>
  <tableStyleInfo name="월별 경비 요약" showFirstColumn="0" showLastColumn="0" showRowStripes="1" showColumnStripes="0"/>
  <extLst>
    <ext xmlns:x14="http://schemas.microsoft.com/office/spreadsheetml/2009/9/main" uri="{504A1905-F514-4f6f-8877-14C23A59335A}">
      <x14:table altTextSummary="이 표에 총계정원장 및 계정 제목을 입력합니다. 각 월의 금액과 합계가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ItemizedExpenses" displayName="ItemizedExpenses" ref="B4:J6" totalsRowShown="0" headerRowDxfId="44" dataDxfId="42" headerRowBorderDxfId="43" tableBorderDxfId="41" totalsRowBorderDxfId="40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G/L 코드" dataDxfId="39" dataCellStyle="쉼표"/>
    <tableColumn id="2" xr3:uid="{00000000-0010-0000-0200-000002000000}" name="송장 날짜" dataDxfId="38" dataCellStyle="날짜"/>
    <tableColumn id="3" xr3:uid="{00000000-0010-0000-0200-000003000000}" name="송장 번호" dataDxfId="37" dataCellStyle="쉼표"/>
    <tableColumn id="4" xr3:uid="{00000000-0010-0000-0200-000004000000}" name="신청자" dataDxfId="36"/>
    <tableColumn id="5" xr3:uid="{00000000-0010-0000-0200-000005000000}" name="수표 금액" dataDxfId="35" dataCellStyle="통화 [0]"/>
    <tableColumn id="6" xr3:uid="{00000000-0010-0000-0200-000006000000}" name="수취인" dataDxfId="34"/>
    <tableColumn id="7" xr3:uid="{00000000-0010-0000-0200-000007000000}" name="수표 용도" dataDxfId="33"/>
    <tableColumn id="8" xr3:uid="{00000000-0010-0000-0200-000008000000}" name="지급 방법" dataDxfId="32"/>
    <tableColumn id="9" xr3:uid="{00000000-0010-0000-0200-000009000000}" name="신청 날짜" dataDxfId="31" dataCellStyle="날짜"/>
  </tableColumns>
  <tableStyleInfo name="항목별 경비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기타" displayName="기타" ref="B4:L6" headerRowDxfId="30" dataDxfId="28" headerRowBorderDxfId="29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G/L 코드" totalsRowLabel="요약" dataDxfId="27" totalsRowDxfId="26" dataCellStyle="쉼표"/>
    <tableColumn id="2" xr3:uid="{00000000-0010-0000-0300-000002000000}" name="수표 신청 날짜" dataDxfId="25" totalsRowDxfId="24" dataCellStyle="날짜"/>
    <tableColumn id="3" xr3:uid="{00000000-0010-0000-0300-000003000000}" name="신청자" dataDxfId="23" totalsRowDxfId="22"/>
    <tableColumn id="4" xr3:uid="{00000000-0010-0000-0300-000004000000}" name="수표 금액" dataDxfId="21" totalsRowDxfId="20" dataCellStyle="통화 [0]"/>
    <tableColumn id="5" xr3:uid="{00000000-0010-0000-0300-000005000000}" name="전년도 기부금" dataDxfId="19" totalsRowDxfId="18" dataCellStyle="통화 [0]"/>
    <tableColumn id="6" xr3:uid="{00000000-0010-0000-0300-000006000000}" name="수취인" dataDxfId="17" totalsRowDxfId="16"/>
    <tableColumn id="7" xr3:uid="{00000000-0010-0000-0300-000007000000}" name="용도" dataDxfId="15" totalsRowDxfId="14"/>
    <tableColumn id="8" xr3:uid="{00000000-0010-0000-0300-000008000000}" name="서명인" dataDxfId="13" totalsRowDxfId="12"/>
    <tableColumn id="9" xr3:uid="{00000000-0010-0000-0300-000009000000}" name="범주" dataDxfId="11" totalsRowDxfId="10"/>
    <tableColumn id="10" xr3:uid="{00000000-0010-0000-0300-00000A000000}" name="지급 방법" dataDxfId="9" totalsRowDxfId="8"/>
    <tableColumn id="11" xr3:uid="{00000000-0010-0000-0300-00000B000000}" name="신청 날짜" totalsRowFunction="count" dataDxfId="7" totalsRowDxfId="6" dataCellStyle="날짜"/>
  </tableColumns>
  <tableStyleInfo name="기부금 및 후원" showFirstColumn="0" showLastColumn="0" showRowStripes="0" showColumnStripes="0"/>
  <extLst>
    <ext xmlns:x14="http://schemas.microsoft.com/office/spreadsheetml/2009/9/main" uri="{504A1905-F514-4f6f-8877-14C23A59335A}">
      <x14:table altTextSummary="이 표에 총계정원장 코드, 수표 요청 시작 날짜, 요청한 사람 및 수취인 이름, 수표 금액, 용도, 전년도 기부, 배포 방법 및 파일 날짜를 입력합니다.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625" defaultRowHeight="30" customHeight="1"/>
  <cols>
    <col min="1" max="1" width="2.375" customWidth="1"/>
    <col min="2" max="2" width="12.375" customWidth="1"/>
    <col min="3" max="3" width="23.375" customWidth="1"/>
    <col min="4" max="5" width="18" customWidth="1"/>
    <col min="6" max="6" width="38.375" customWidth="1"/>
    <col min="7" max="7" width="37.625" customWidth="1"/>
    <col min="8" max="8" width="52.625" customWidth="1"/>
  </cols>
  <sheetData>
    <row r="1" spans="2:7" ht="42.6" customHeight="1">
      <c r="B1" s="1"/>
    </row>
    <row r="2" spans="2:7" ht="43.9" customHeight="1">
      <c r="B2" s="66" t="s">
        <v>0</v>
      </c>
      <c r="C2" s="66"/>
      <c r="D2" s="66"/>
      <c r="E2" s="66"/>
      <c r="F2" s="16" t="s">
        <v>17</v>
      </c>
      <c r="G2" s="16">
        <f ca="1">YEAR(TODAY())</f>
        <v>2019</v>
      </c>
    </row>
    <row r="3" spans="2:7" ht="39" customHeight="1">
      <c r="B3" s="17" t="s">
        <v>1</v>
      </c>
      <c r="C3" s="18" t="s">
        <v>2</v>
      </c>
      <c r="D3" s="19" t="s">
        <v>15</v>
      </c>
      <c r="E3" s="19" t="s">
        <v>16</v>
      </c>
      <c r="F3" s="20" t="s">
        <v>68</v>
      </c>
      <c r="G3" s="21" t="s">
        <v>18</v>
      </c>
    </row>
    <row r="4" spans="2:7" ht="39" customHeight="1">
      <c r="B4" s="22">
        <v>1000</v>
      </c>
      <c r="C4" s="23" t="s">
        <v>3</v>
      </c>
      <c r="D4" s="24">
        <f ca="1">SUMIF(MonthlyExpensesSummary[G/L 코드],YearToDateTable[[#This Row],[G/L 코드]],MonthlyExpensesSummary[요약])</f>
        <v>0</v>
      </c>
      <c r="E4" s="24">
        <v>100000</v>
      </c>
      <c r="F4" s="25">
        <f ca="1">IF(YearToDateTable[[#This Row],[예산]]="","",YearToDateTable[[#This Row],[예산]]-YearToDateTable[[#This Row],[실제]])</f>
        <v>100000</v>
      </c>
      <c r="G4" s="26">
        <f ca="1">IFERROR(YearToDateTable[[#This Row],[잔여 금액 ₩ ]]/YearToDateTable[[#This Row],[예산]],"")</f>
        <v>1</v>
      </c>
    </row>
    <row r="5" spans="2:7" ht="39" customHeight="1">
      <c r="B5" s="27">
        <v>2000</v>
      </c>
      <c r="C5" s="28" t="s">
        <v>4</v>
      </c>
      <c r="D5" s="29">
        <f ca="1">SUMIF(MonthlyExpensesSummary[G/L 코드],YearToDateTable[[#This Row],[G/L 코드]],MonthlyExpensesSummary[요약])</f>
        <v>0</v>
      </c>
      <c r="E5" s="29">
        <v>100000</v>
      </c>
      <c r="F5" s="30">
        <f ca="1">IF(YearToDateTable[[#This Row],[예산]]="","",YearToDateTable[[#This Row],[예산]]-YearToDateTable[[#This Row],[실제]])</f>
        <v>100000</v>
      </c>
      <c r="G5" s="31">
        <f ca="1">IFERROR(YearToDateTable[[#This Row],[잔여 금액 ₩ ]]/YearToDateTable[[#This Row],[예산]],"")</f>
        <v>1</v>
      </c>
    </row>
    <row r="6" spans="2:7" ht="39" customHeight="1">
      <c r="B6" s="27">
        <v>3000</v>
      </c>
      <c r="C6" s="28" t="s">
        <v>5</v>
      </c>
      <c r="D6" s="29">
        <f ca="1">SUMIF(MonthlyExpensesSummary[G/L 코드],YearToDateTable[[#This Row],[G/L 코드]],MonthlyExpensesSummary[요약])</f>
        <v>0</v>
      </c>
      <c r="E6" s="29">
        <v>100000</v>
      </c>
      <c r="F6" s="30">
        <f ca="1">IF(YearToDateTable[[#This Row],[예산]]="","",YearToDateTable[[#This Row],[예산]]-YearToDateTable[[#This Row],[실제]])</f>
        <v>100000</v>
      </c>
      <c r="G6" s="31">
        <f ca="1">IFERROR(YearToDateTable[[#This Row],[잔여 금액 ₩ ]]/YearToDateTable[[#This Row],[예산]],"")</f>
        <v>1</v>
      </c>
    </row>
    <row r="7" spans="2:7" ht="39" customHeight="1">
      <c r="B7" s="27">
        <v>4000</v>
      </c>
      <c r="C7" s="28" t="s">
        <v>6</v>
      </c>
      <c r="D7" s="29">
        <f ca="1">SUMIF(MonthlyExpensesSummary[G/L 코드],YearToDateTable[[#This Row],[G/L 코드]],MonthlyExpensesSummary[요약])</f>
        <v>0</v>
      </c>
      <c r="E7" s="29">
        <v>100000</v>
      </c>
      <c r="F7" s="30">
        <f ca="1">IF(YearToDateTable[[#This Row],[예산]]="","",YearToDateTable[[#This Row],[예산]]-YearToDateTable[[#This Row],[실제]])</f>
        <v>100000</v>
      </c>
      <c r="G7" s="31">
        <f ca="1">IFERROR(YearToDateTable[[#This Row],[잔여 금액 ₩ ]]/YearToDateTable[[#This Row],[예산]],"")</f>
        <v>1</v>
      </c>
    </row>
    <row r="8" spans="2:7" ht="39" customHeight="1">
      <c r="B8" s="27">
        <v>5000</v>
      </c>
      <c r="C8" s="28" t="s">
        <v>7</v>
      </c>
      <c r="D8" s="29">
        <f ca="1">SUMIF(MonthlyExpensesSummary[G/L 코드],YearToDateTable[[#This Row],[G/L 코드]],MonthlyExpensesSummary[요약])</f>
        <v>0</v>
      </c>
      <c r="E8" s="29">
        <v>50000</v>
      </c>
      <c r="F8" s="30">
        <f ca="1">IF(YearToDateTable[[#This Row],[예산]]="","",YearToDateTable[[#This Row],[예산]]-YearToDateTable[[#This Row],[실제]])</f>
        <v>50000</v>
      </c>
      <c r="G8" s="31">
        <f ca="1">IFERROR(YearToDateTable[[#This Row],[잔여 금액 ₩ ]]/YearToDateTable[[#This Row],[예산]],"")</f>
        <v>1</v>
      </c>
    </row>
    <row r="9" spans="2:7" ht="39" customHeight="1">
      <c r="B9" s="27">
        <v>6000</v>
      </c>
      <c r="C9" s="28" t="s">
        <v>8</v>
      </c>
      <c r="D9" s="29">
        <f ca="1">SUMIF(MonthlyExpensesSummary[G/L 코드],YearToDateTable[[#This Row],[G/L 코드]],MonthlyExpensesSummary[요약])</f>
        <v>0</v>
      </c>
      <c r="E9" s="29">
        <v>25000</v>
      </c>
      <c r="F9" s="30">
        <f ca="1">IF(YearToDateTable[[#This Row],[예산]]="","",YearToDateTable[[#This Row],[예산]]-YearToDateTable[[#This Row],[실제]])</f>
        <v>25000</v>
      </c>
      <c r="G9" s="31">
        <f ca="1">IFERROR(YearToDateTable[[#This Row],[잔여 금액 ₩ ]]/YearToDateTable[[#This Row],[예산]],"")</f>
        <v>1</v>
      </c>
    </row>
    <row r="10" spans="2:7" ht="39" customHeight="1">
      <c r="B10" s="27">
        <v>7000</v>
      </c>
      <c r="C10" s="28" t="s">
        <v>9</v>
      </c>
      <c r="D10" s="29">
        <f ca="1">SUMIF(MonthlyExpensesSummary[G/L 코드],YearToDateTable[[#This Row],[G/L 코드]],MonthlyExpensesSummary[요약])</f>
        <v>0</v>
      </c>
      <c r="E10" s="29">
        <v>75000</v>
      </c>
      <c r="F10" s="30">
        <f ca="1">IF(YearToDateTable[[#This Row],[예산]]="","",YearToDateTable[[#This Row],[예산]]-YearToDateTable[[#This Row],[실제]])</f>
        <v>75000</v>
      </c>
      <c r="G10" s="31">
        <f ca="1">IFERROR(YearToDateTable[[#This Row],[잔여 금액 ₩ ]]/YearToDateTable[[#This Row],[예산]],"")</f>
        <v>1</v>
      </c>
    </row>
    <row r="11" spans="2:7" ht="39" customHeight="1">
      <c r="B11" s="27">
        <v>8000</v>
      </c>
      <c r="C11" s="28" t="s">
        <v>10</v>
      </c>
      <c r="D11" s="29">
        <f ca="1">SUMIF(MonthlyExpensesSummary[G/L 코드],YearToDateTable[[#This Row],[G/L 코드]],MonthlyExpensesSummary[요약])</f>
        <v>0</v>
      </c>
      <c r="E11" s="29">
        <v>65000</v>
      </c>
      <c r="F11" s="30">
        <f ca="1">IF(YearToDateTable[[#This Row],[예산]]="","",YearToDateTable[[#This Row],[예산]]-YearToDateTable[[#This Row],[실제]])</f>
        <v>65000</v>
      </c>
      <c r="G11" s="31">
        <f ca="1">IFERROR(YearToDateTable[[#This Row],[잔여 금액 ₩ ]]/YearToDateTable[[#This Row],[예산]],"")</f>
        <v>1</v>
      </c>
    </row>
    <row r="12" spans="2:7" ht="39" customHeight="1">
      <c r="B12" s="27">
        <v>9000</v>
      </c>
      <c r="C12" s="28" t="s">
        <v>11</v>
      </c>
      <c r="D12" s="29">
        <f ca="1">SUMIF(MonthlyExpensesSummary[G/L 코드],YearToDateTable[[#This Row],[G/L 코드]],MonthlyExpensesSummary[요약])</f>
        <v>0</v>
      </c>
      <c r="E12" s="29">
        <v>125000</v>
      </c>
      <c r="F12" s="30">
        <f ca="1">IF(YearToDateTable[[#This Row],[예산]]="","",YearToDateTable[[#This Row],[예산]]-YearToDateTable[[#This Row],[실제]])</f>
        <v>125000</v>
      </c>
      <c r="G12" s="31">
        <f ca="1">IFERROR(YearToDateTable[[#This Row],[잔여 금액 ₩ ]]/YearToDateTable[[#This Row],[예산]],"")</f>
        <v>1</v>
      </c>
    </row>
    <row r="13" spans="2:7" ht="39" customHeight="1">
      <c r="B13" s="27">
        <v>10000</v>
      </c>
      <c r="C13" s="28" t="s">
        <v>12</v>
      </c>
      <c r="D13" s="29">
        <f ca="1">SUMIF(MonthlyExpensesSummary[G/L 코드],YearToDateTable[[#This Row],[G/L 코드]],MonthlyExpensesSummary[요약])</f>
        <v>0</v>
      </c>
      <c r="E13" s="29">
        <v>100000</v>
      </c>
      <c r="F13" s="30">
        <f ca="1">IF(YearToDateTable[[#This Row],[예산]]="","",YearToDateTable[[#This Row],[예산]]-YearToDateTable[[#This Row],[실제]])</f>
        <v>100000</v>
      </c>
      <c r="G13" s="31">
        <f ca="1">IFERROR(YearToDateTable[[#This Row],[잔여 금액 ₩ ]]/YearToDateTable[[#This Row],[예산]],"")</f>
        <v>1</v>
      </c>
    </row>
    <row r="14" spans="2:7" ht="39" customHeight="1">
      <c r="B14" s="27">
        <v>11000</v>
      </c>
      <c r="C14" s="28" t="s">
        <v>13</v>
      </c>
      <c r="D14" s="29">
        <f ca="1">SUMIF(MonthlyExpensesSummary[G/L 코드],YearToDateTable[[#This Row],[G/L 코드]],MonthlyExpensesSummary[요약])</f>
        <v>0</v>
      </c>
      <c r="E14" s="29">
        <v>250000</v>
      </c>
      <c r="F14" s="30">
        <f ca="1">IF(YearToDateTable[[#This Row],[예산]]="","",YearToDateTable[[#This Row],[예산]]-YearToDateTable[[#This Row],[실제]])</f>
        <v>250000</v>
      </c>
      <c r="G14" s="31">
        <f ca="1">IFERROR(YearToDateTable[[#This Row],[잔여 금액 ₩ ]]/YearToDateTable[[#This Row],[예산]],"")</f>
        <v>1</v>
      </c>
    </row>
    <row r="15" spans="2:7" ht="39" customHeight="1">
      <c r="B15" s="32">
        <v>12000</v>
      </c>
      <c r="C15" s="33" t="s">
        <v>14</v>
      </c>
      <c r="D15" s="34">
        <f ca="1">SUMIF(MonthlyExpensesSummary[G/L 코드],YearToDateTable[[#This Row],[G/L 코드]],MonthlyExpensesSummary[요약])</f>
        <v>0</v>
      </c>
      <c r="E15" s="34">
        <v>50000</v>
      </c>
      <c r="F15" s="35">
        <f ca="1">IF(YearToDateTable[[#This Row],[예산]]="","",YearToDateTable[[#This Row],[예산]]-YearToDateTable[[#This Row],[실제]])</f>
        <v>50000</v>
      </c>
      <c r="G15" s="36">
        <f ca="1">IFERROR(YearToDateTable[[#This Row],[잔여 금액 ₩ ]]/YearToDateTable[[#This Row],[예산]],"")</f>
        <v>1</v>
      </c>
    </row>
    <row r="16" spans="2:7" ht="39" customHeight="1">
      <c r="B16" s="37" t="s">
        <v>67</v>
      </c>
      <c r="C16" s="37"/>
      <c r="D16" s="64">
        <f ca="1">SUBTOTAL(109,YearToDateTable[실제])</f>
        <v>0</v>
      </c>
      <c r="E16" s="64">
        <f>SUBTOTAL(109,YearToDateTable[예산])</f>
        <v>1140000</v>
      </c>
      <c r="F16" s="64">
        <f ca="1">SUBTOTAL(109,YearToDateTable[[잔여 금액 ₩ ]])</f>
        <v>1140000</v>
      </c>
      <c r="G16" s="38">
        <f ca="1">YearToDateTable[[#Totals],[잔여 금액 ₩ ]]/YearToDateTable[[#Totals],[예산]]</f>
        <v>1</v>
      </c>
    </row>
  </sheetData>
  <mergeCells count="1">
    <mergeCell ref="B2:E2"/>
  </mergeCells>
  <phoneticPr fontId="27" type="noConversion"/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이 통합 문서에서 예산 비교가 포함된 총계정원장을 만듭니다. 이 워크시트의 연간 누계 표에 세부 정보를 입력합니다. B1 셀에 탐색 링크가 표시됩니다." sqref="A1" xr:uid="{00000000-0002-0000-0000-000000000000}"/>
    <dataValidation allowBlank="1" showInputMessage="1" showErrorMessage="1" prompt="이 셀에는 이 워크시트의 제목이 표시됩니다. G2 셀에 연도를 입력합니다." sqref="B2:E2" xr:uid="{00000000-0002-0000-0000-000001000000}"/>
    <dataValidation allowBlank="1" showInputMessage="1" showErrorMessage="1" prompt="오른쪽 셀에 연도를 입력합니다." sqref="F2" xr:uid="{00000000-0002-0000-0000-000002000000}"/>
    <dataValidation allowBlank="1" showInputMessage="1" showErrorMessage="1" prompt="이 셀에 연도를 입력합니다." sqref="G2" xr:uid="{00000000-0002-0000-0000-000003000000}"/>
    <dataValidation allowBlank="1" showInputMessage="1" showErrorMessage="1" prompt="이 머리글 아래 이 열에 총계정원장 코드를 입력합니다." sqref="B3" xr:uid="{00000000-0002-0000-0000-000004000000}"/>
    <dataValidation allowBlank="1" showInputMessage="1" showErrorMessage="1" prompt="이 머리글 아래 이 열에 계정 제목을 입력합니다." sqref="C3" xr:uid="{00000000-0002-0000-0000-000005000000}"/>
    <dataValidation allowBlank="1" showInputMessage="1" showErrorMessage="1" prompt="이 머리글 아래 이 열에 실제 금액이 자동으로 계산됩니다." sqref="D3" xr:uid="{00000000-0002-0000-0000-000006000000}"/>
    <dataValidation allowBlank="1" showInputMessage="1" showErrorMessage="1" prompt="이 머리글 아래 이 열에 예산 금액을 입력합니다." sqref="E3" xr:uid="{00000000-0002-0000-0000-000007000000}"/>
    <dataValidation allowBlank="1" showInputMessage="1" showErrorMessage="1" prompt="이 머리글 아래 이 열에 남은 금액의 데이터 막대가 자동으로 업데이트됩니다." sqref="F3" xr:uid="{00000000-0002-0000-0000-000008000000}"/>
    <dataValidation allowBlank="1" showInputMessage="1" showErrorMessage="1" prompt="이 머리글 아래 이 열에 남은 비율(%)이 자동으로 계산됩니다.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5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625" defaultRowHeight="30" customHeight="1"/>
  <cols>
    <col min="1" max="1" width="2.375" customWidth="1"/>
    <col min="2" max="2" width="12.375" customWidth="1"/>
    <col min="3" max="3" width="15.625" customWidth="1"/>
    <col min="4" max="16" width="12.875" customWidth="1"/>
  </cols>
  <sheetData>
    <row r="1" spans="2:17" ht="43.15" customHeight="1"/>
    <row r="2" spans="2:17" ht="153" customHeight="1">
      <c r="B2" s="67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37.15" customHeight="1">
      <c r="B3" s="39" t="s">
        <v>20</v>
      </c>
      <c r="D3" s="40">
        <f ca="1">DATEVALUE(_YEAR&amp;"년 1월 1일")</f>
        <v>43466</v>
      </c>
      <c r="E3" s="40">
        <f ca="1">DATEVALUE(_YEAR&amp;"년 2월 1일")</f>
        <v>43497</v>
      </c>
      <c r="F3" s="40">
        <f ca="1">DATEVALUE(_YEAR&amp;"년 3월 1일")</f>
        <v>43525</v>
      </c>
      <c r="G3" s="40">
        <f ca="1">DATEVALUE(_YEAR&amp;"년 4월 1일")</f>
        <v>43556</v>
      </c>
      <c r="H3" s="40">
        <f ca="1">DATEVALUE(_YEAR&amp;"년 5월 1일")</f>
        <v>43586</v>
      </c>
      <c r="I3" s="40">
        <f ca="1">DATEVALUE(_YEAR&amp;"년 6월 1일")</f>
        <v>43617</v>
      </c>
      <c r="J3" s="40">
        <f ca="1">DATEVALUE(_YEAR&amp;"년 7월 1일")</f>
        <v>43647</v>
      </c>
      <c r="K3" s="40">
        <f ca="1">DATEVALUE(_YEAR&amp;"년 8월 1일")</f>
        <v>43678</v>
      </c>
      <c r="L3" s="40">
        <f ca="1">DATEVALUE(_YEAR&amp;"년 9월 1일")</f>
        <v>43709</v>
      </c>
      <c r="M3" s="40">
        <f ca="1">DATEVALUE(_YEAR&amp;"년 10월 1일")</f>
        <v>43739</v>
      </c>
      <c r="N3" s="40">
        <f ca="1">DATEVALUE(_YEAR&amp;"년 11월 1일")</f>
        <v>43770</v>
      </c>
      <c r="O3" s="40">
        <f ca="1">DATEVALUE(_YEAR&amp;"년 12월 1일")</f>
        <v>43800</v>
      </c>
    </row>
    <row r="4" spans="2:17" ht="37.5" customHeight="1">
      <c r="B4" s="39"/>
      <c r="D4" s="40">
        <f ca="1">EOMONTH(D3,0)</f>
        <v>43496</v>
      </c>
      <c r="E4" s="40">
        <f ca="1">EOMONTH(E3,0)</f>
        <v>43524</v>
      </c>
      <c r="F4" s="40">
        <f ca="1">EOMONTH(F3,0)</f>
        <v>43555</v>
      </c>
      <c r="G4" s="40">
        <f ca="1">EOMONTH(G3,0)</f>
        <v>43585</v>
      </c>
      <c r="H4" s="40">
        <f ca="1">EOMONTH(H3,0)</f>
        <v>43616</v>
      </c>
      <c r="I4" s="40">
        <f t="shared" ref="I4:O4" ca="1" si="0">EOMONTH(I3,0)</f>
        <v>43646</v>
      </c>
      <c r="J4" s="40">
        <f t="shared" ca="1" si="0"/>
        <v>43677</v>
      </c>
      <c r="K4" s="40">
        <f t="shared" ca="1" si="0"/>
        <v>43708</v>
      </c>
      <c r="L4" s="40">
        <f t="shared" ca="1" si="0"/>
        <v>43738</v>
      </c>
      <c r="M4" s="40">
        <f t="shared" ca="1" si="0"/>
        <v>43769</v>
      </c>
      <c r="N4" s="40">
        <f t="shared" ca="1" si="0"/>
        <v>43799</v>
      </c>
      <c r="O4" s="40">
        <f t="shared" ca="1" si="0"/>
        <v>43830</v>
      </c>
    </row>
    <row r="5" spans="2:17" ht="48" customHeight="1">
      <c r="B5" s="41" t="s">
        <v>1</v>
      </c>
      <c r="C5" s="42" t="s">
        <v>2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  <c r="O5" s="42" t="s">
        <v>32</v>
      </c>
      <c r="P5" s="42" t="s">
        <v>67</v>
      </c>
      <c r="Q5" s="43" t="s">
        <v>33</v>
      </c>
    </row>
    <row r="6" spans="2:17" ht="48" customHeight="1">
      <c r="B6" s="44">
        <v>1000</v>
      </c>
      <c r="C6" s="45" t="s">
        <v>3</v>
      </c>
      <c r="D6" s="46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6" s="46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6" s="46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6" s="46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6" s="46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6" s="46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6" s="46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6" s="46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6" s="46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6" s="46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6" s="46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6" s="46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6" s="46">
        <f ca="1">SUM(MonthlyExpensesSummary[[#This Row],[1월]:[12월]])</f>
        <v>0</v>
      </c>
      <c r="Q6" s="46"/>
    </row>
    <row r="7" spans="2:17" ht="48" hidden="1" customHeight="1">
      <c r="B7" s="27">
        <v>2000</v>
      </c>
      <c r="C7" s="47" t="s">
        <v>4</v>
      </c>
      <c r="D7" s="29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7" s="29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7" s="29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7" s="29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7" s="29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7" s="29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7" s="29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7" s="29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7" s="29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7" s="29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7" s="29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7" s="29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7" s="29">
        <f ca="1">SUM(MonthlyExpensesSummary[[#This Row],[1월]:[12월]])</f>
        <v>0</v>
      </c>
      <c r="Q7" s="29"/>
    </row>
    <row r="8" spans="2:17" ht="48" hidden="1" customHeight="1">
      <c r="B8" s="48">
        <v>3000</v>
      </c>
      <c r="C8" s="49" t="s">
        <v>5</v>
      </c>
      <c r="D8" s="50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8" s="50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8" s="50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8" s="50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8" s="50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8" s="50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8" s="50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8" s="50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8" s="50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8" s="50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8" s="50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8" s="50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8" s="50">
        <f ca="1">SUM(MonthlyExpensesSummary[[#This Row],[1월]:[12월]])</f>
        <v>0</v>
      </c>
      <c r="Q8" s="50"/>
    </row>
    <row r="9" spans="2:17" ht="48" hidden="1" customHeight="1">
      <c r="B9" s="27">
        <v>4000</v>
      </c>
      <c r="C9" s="47" t="s">
        <v>6</v>
      </c>
      <c r="D9" s="29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9" s="29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9" s="29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9" s="29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9" s="29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9" s="29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9" s="29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9" s="29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9" s="29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9" s="29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9" s="29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9" s="29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9" s="29">
        <f ca="1">SUM(MonthlyExpensesSummary[[#This Row],[1월]:[12월]])</f>
        <v>0</v>
      </c>
      <c r="Q9" s="29"/>
    </row>
    <row r="10" spans="2:17" ht="48" hidden="1" customHeight="1">
      <c r="B10" s="48">
        <v>5000</v>
      </c>
      <c r="C10" s="49" t="s">
        <v>7</v>
      </c>
      <c r="D10" s="50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0" s="50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0" s="50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0" s="50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0" s="50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0" s="50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0" s="50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0" s="50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0" s="50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0" s="50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0" s="50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0" s="50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0" s="50">
        <f ca="1">SUM(MonthlyExpensesSummary[[#This Row],[1월]:[12월]])</f>
        <v>0</v>
      </c>
      <c r="Q10" s="50"/>
    </row>
    <row r="11" spans="2:17" ht="48" hidden="1" customHeight="1">
      <c r="B11" s="27">
        <v>6000</v>
      </c>
      <c r="C11" s="47" t="s">
        <v>8</v>
      </c>
      <c r="D11" s="29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1" s="29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1" s="29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1" s="29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1" s="29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1" s="29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1" s="29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1" s="29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1" s="29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1" s="29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1" s="29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1" s="29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1" s="29">
        <f ca="1">SUM(MonthlyExpensesSummary[[#This Row],[1월]:[12월]])</f>
        <v>0</v>
      </c>
      <c r="Q11" s="29"/>
    </row>
    <row r="12" spans="2:17" ht="48" hidden="1" customHeight="1">
      <c r="B12" s="48">
        <v>7000</v>
      </c>
      <c r="C12" s="49" t="s">
        <v>9</v>
      </c>
      <c r="D12" s="50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2" s="50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2" s="50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2" s="50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2" s="50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2" s="50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2" s="50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2" s="50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2" s="50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2" s="50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2" s="50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2" s="50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2" s="50">
        <f ca="1">SUM(MonthlyExpensesSummary[[#This Row],[1월]:[12월]])</f>
        <v>0</v>
      </c>
      <c r="Q12" s="50"/>
    </row>
    <row r="13" spans="2:17" ht="48" hidden="1" customHeight="1">
      <c r="B13" s="27">
        <v>8000</v>
      </c>
      <c r="C13" s="47" t="s">
        <v>10</v>
      </c>
      <c r="D13" s="29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3" s="29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3" s="29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3" s="29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3" s="29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3" s="29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3" s="29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3" s="29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3" s="29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3" s="29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3" s="29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3" s="29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3" s="29">
        <f ca="1">SUM(MonthlyExpensesSummary[[#This Row],[1월]:[12월]])</f>
        <v>0</v>
      </c>
      <c r="Q13" s="29"/>
    </row>
    <row r="14" spans="2:17" ht="48" hidden="1" customHeight="1">
      <c r="B14" s="48">
        <v>9000</v>
      </c>
      <c r="C14" s="49" t="s">
        <v>11</v>
      </c>
      <c r="D14" s="50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4" s="50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4" s="50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4" s="50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4" s="50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4" s="50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4" s="50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4" s="50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4" s="50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4" s="50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4" s="50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4" s="50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4" s="50">
        <f ca="1">SUM(MonthlyExpensesSummary[[#This Row],[1월]:[12월]])</f>
        <v>0</v>
      </c>
      <c r="Q14" s="50"/>
    </row>
    <row r="15" spans="2:17" ht="48" hidden="1" customHeight="1">
      <c r="B15" s="27">
        <v>10000</v>
      </c>
      <c r="C15" s="47" t="s">
        <v>12</v>
      </c>
      <c r="D15" s="29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5" s="29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5" s="29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5" s="29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5" s="29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5" s="29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5" s="29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5" s="29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5" s="29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5" s="29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5" s="29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5" s="29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5" s="29">
        <f ca="1">SUM(MonthlyExpensesSummary[[#This Row],[1월]:[12월]])</f>
        <v>0</v>
      </c>
      <c r="Q15" s="29"/>
    </row>
    <row r="16" spans="2:17" ht="48" hidden="1" customHeight="1">
      <c r="B16" s="48">
        <v>11000</v>
      </c>
      <c r="C16" s="49" t="s">
        <v>13</v>
      </c>
      <c r="D16" s="50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6" s="50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6" s="50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6" s="50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6" s="50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6" s="50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6" s="50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6" s="50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6" s="50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6" s="50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6" s="50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6" s="50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6" s="50">
        <f ca="1">SUM(MonthlyExpensesSummary[[#This Row],[1월]:[12월]])</f>
        <v>0</v>
      </c>
      <c r="Q16" s="50"/>
    </row>
    <row r="17" spans="2:17" ht="48" hidden="1" customHeight="1">
      <c r="B17" s="27">
        <v>12000</v>
      </c>
      <c r="C17" s="47" t="s">
        <v>14</v>
      </c>
      <c r="D17" s="29">
        <f ca="1">SUMIFS(ItemizedExpenses[수표 금액],ItemizedExpenses[G/L 코드],MonthlyExpensesSummary[[#This Row],[G/L 코드]],ItemizedExpenses[송장 날짜],"&gt;="&amp;D$3,ItemizedExpenses[송장 날짜],"&lt;="&amp;D$4)+SUMIFS(기타[수표 금액],기타[G/L 코드],MonthlyExpensesSummary[[#This Row],[G/L 코드]],기타[수표 신청 날짜],"&gt;="&amp;DATEVALUE(_YEAR&amp;"년 "&amp;MonthlyExpensesSummary[[#Headers],[1월]]&amp;" 1일"),기타[수표 신청 날짜],"&lt;="&amp;D$4)</f>
        <v>0</v>
      </c>
      <c r="E17" s="29">
        <f ca="1">SUMIFS(ItemizedExpenses[수표 금액],ItemizedExpenses[G/L 코드],MonthlyExpensesSummary[[#This Row],[G/L 코드]],ItemizedExpenses[송장 날짜],"&gt;="&amp;E$3,ItemizedExpenses[송장 날짜],"&lt;="&amp;E$4)+SUMIFS(기타[수표 금액],기타[G/L 코드],MonthlyExpensesSummary[[#This Row],[G/L 코드]],기타[수표 신청 날짜],"&gt;="&amp;DATEVALUE(_YEAR&amp;"년 "&amp;MonthlyExpensesSummary[[#Headers],[2월]]&amp;" 1일"),기타[수표 신청 날짜],"&lt;="&amp;E$4)</f>
        <v>0</v>
      </c>
      <c r="F17" s="29">
        <f ca="1">SUMIFS(ItemizedExpenses[수표 금액],ItemizedExpenses[G/L 코드],MonthlyExpensesSummary[[#This Row],[G/L 코드]],ItemizedExpenses[송장 날짜],"&gt;="&amp;F$3,ItemizedExpenses[송장 날짜],"&lt;="&amp;F$4)+SUMIFS(기타[수표 금액],기타[G/L 코드],MonthlyExpensesSummary[[#This Row],[G/L 코드]],기타[수표 신청 날짜],"&gt;="&amp;DATEVALUE(_YEAR&amp;"년 "&amp;MonthlyExpensesSummary[[#Headers],[3월]]&amp;" 1일"),기타[수표 신청 날짜],"&lt;="&amp;F$4)</f>
        <v>0</v>
      </c>
      <c r="G17" s="29">
        <f ca="1">SUMIFS(ItemizedExpenses[수표 금액],ItemizedExpenses[G/L 코드],MonthlyExpensesSummary[[#This Row],[G/L 코드]],ItemizedExpenses[송장 날짜],"&gt;="&amp;G$3,ItemizedExpenses[송장 날짜],"&lt;="&amp;G$4)+SUMIFS(기타[수표 금액],기타[G/L 코드],MonthlyExpensesSummary[[#This Row],[G/L 코드]],기타[수표 신청 날짜],"&gt;="&amp;DATEVALUE(_YEAR&amp;"년 "&amp;MonthlyExpensesSummary[[#Headers],[4월]]&amp;" 1일"),기타[수표 신청 날짜],"&lt;="&amp;G$4)</f>
        <v>0</v>
      </c>
      <c r="H17" s="29">
        <f ca="1">SUMIFS(ItemizedExpenses[수표 금액],ItemizedExpenses[G/L 코드],MonthlyExpensesSummary[[#This Row],[G/L 코드]],ItemizedExpenses[송장 날짜],"&gt;="&amp;H$3,ItemizedExpenses[송장 날짜],"&lt;="&amp;H$4)+SUMIFS(기타[수표 금액],기타[G/L 코드],MonthlyExpensesSummary[[#This Row],[G/L 코드]],기타[수표 신청 날짜],"&gt;="&amp;DATEVALUE(_YEAR&amp;"년 "&amp;MonthlyExpensesSummary[[#Headers],[5월]]&amp;" 1일"),기타[수표 신청 날짜],"&lt;="&amp;H$4)</f>
        <v>0</v>
      </c>
      <c r="I17" s="29">
        <f ca="1">SUMIFS(ItemizedExpenses[수표 금액],ItemizedExpenses[G/L 코드],MonthlyExpensesSummary[[#This Row],[G/L 코드]],ItemizedExpenses[송장 날짜],"&gt;="&amp;I$3,ItemizedExpenses[송장 날짜],"&lt;="&amp;I$4)+SUMIFS(기타[수표 금액],기타[G/L 코드],MonthlyExpensesSummary[[#This Row],[G/L 코드]],기타[수표 신청 날짜],"&gt;="&amp;DATEVALUE(_YEAR&amp;"년 "&amp;MonthlyExpensesSummary[[#Headers],[6월]]&amp;" 1일"),기타[수표 신청 날짜],"&lt;="&amp;I$4)</f>
        <v>0</v>
      </c>
      <c r="J17" s="29">
        <f ca="1">SUMIFS(ItemizedExpenses[수표 금액],ItemizedExpenses[G/L 코드],MonthlyExpensesSummary[[#This Row],[G/L 코드]],ItemizedExpenses[송장 날짜],"&gt;="&amp;J$3,ItemizedExpenses[송장 날짜],"&lt;="&amp;J$4)+SUMIFS(기타[수표 금액],기타[G/L 코드],MonthlyExpensesSummary[[#This Row],[G/L 코드]],기타[수표 신청 날짜],"&gt;="&amp;DATEVALUE(_YEAR&amp;"년 "&amp;MonthlyExpensesSummary[[#Headers],[7월]]&amp;" 1일"),기타[수표 신청 날짜],"&lt;="&amp;J$4)</f>
        <v>0</v>
      </c>
      <c r="K17" s="29">
        <f ca="1">SUMIFS(ItemizedExpenses[수표 금액],ItemizedExpenses[G/L 코드],MonthlyExpensesSummary[[#This Row],[G/L 코드]],ItemizedExpenses[송장 날짜],"&gt;="&amp;K$3,ItemizedExpenses[송장 날짜],"&lt;="&amp;K$4)+SUMIFS(기타[수표 금액],기타[G/L 코드],MonthlyExpensesSummary[[#This Row],[G/L 코드]],기타[수표 신청 날짜],"&gt;="&amp;DATEVALUE(_YEAR&amp;"년 "&amp;MonthlyExpensesSummary[[#Headers],[8월]]&amp;" 1일"),기타[수표 신청 날짜],"&lt;="&amp;K$4)</f>
        <v>0</v>
      </c>
      <c r="L17" s="29">
        <f ca="1">SUMIFS(ItemizedExpenses[수표 금액],ItemizedExpenses[G/L 코드],MonthlyExpensesSummary[[#This Row],[G/L 코드]],ItemizedExpenses[송장 날짜],"&gt;="&amp;L$3,ItemizedExpenses[송장 날짜],"&lt;="&amp;L$4)+SUMIFS(기타[수표 금액],기타[G/L 코드],MonthlyExpensesSummary[[#This Row],[G/L 코드]],기타[수표 신청 날짜],"&gt;="&amp;DATEVALUE(_YEAR&amp;"년 "&amp;MonthlyExpensesSummary[[#Headers],[9월]]&amp;" 1일"),기타[수표 신청 날짜],"&lt;="&amp;L$4)</f>
        <v>0</v>
      </c>
      <c r="M17" s="29">
        <f ca="1">SUMIFS(ItemizedExpenses[수표 금액],ItemizedExpenses[G/L 코드],MonthlyExpensesSummary[[#This Row],[G/L 코드]],ItemizedExpenses[송장 날짜],"&gt;="&amp;M$3,ItemizedExpenses[송장 날짜],"&lt;="&amp;M$4)+SUMIFS(기타[수표 금액],기타[G/L 코드],MonthlyExpensesSummary[[#This Row],[G/L 코드]],기타[수표 신청 날짜],"&gt;="&amp;DATEVALUE(_YEAR&amp;"년 "&amp;MonthlyExpensesSummary[[#Headers],[10월]]&amp;" 1일"),기타[수표 신청 날짜],"&lt;="&amp;M$4)</f>
        <v>0</v>
      </c>
      <c r="N17" s="29">
        <f ca="1">SUMIFS(ItemizedExpenses[수표 금액],ItemizedExpenses[G/L 코드],MonthlyExpensesSummary[[#This Row],[G/L 코드]],ItemizedExpenses[송장 날짜],"&gt;="&amp;N$3,ItemizedExpenses[송장 날짜],"&lt;="&amp;N$4)+SUMIFS(기타[수표 금액],기타[G/L 코드],MonthlyExpensesSummary[[#This Row],[G/L 코드]],기타[수표 신청 날짜],"&gt;="&amp;DATEVALUE(_YEAR&amp;"년 "&amp;MonthlyExpensesSummary[[#Headers],[11월]]&amp;" 1일"),기타[수표 신청 날짜],"&lt;="&amp;N$4)</f>
        <v>0</v>
      </c>
      <c r="O17" s="29">
        <f ca="1">SUMIFS(ItemizedExpenses[수표 금액],ItemizedExpenses[G/L 코드],MonthlyExpensesSummary[[#This Row],[G/L 코드]],ItemizedExpenses[송장 날짜],"&gt;="&amp;O$3,ItemizedExpenses[송장 날짜],"&lt;="&amp;O$4)+SUMIFS(기타[수표 금액],기타[G/L 코드],MonthlyExpensesSummary[[#This Row],[G/L 코드]],기타[수표 신청 날짜],"&gt;="&amp;DATEVALUE(_YEAR&amp;"년 "&amp;MonthlyExpensesSummary[[#Headers],[12월]]&amp;" 1일"),기타[수표 신청 날짜],"&lt;="&amp;O$4)</f>
        <v>0</v>
      </c>
      <c r="P17" s="29">
        <f ca="1">SUM(MonthlyExpensesSummary[[#This Row],[1월]:[12월]])</f>
        <v>0</v>
      </c>
      <c r="Q17" s="29"/>
    </row>
    <row r="18" spans="2:17" ht="48" customHeight="1">
      <c r="B18" s="51" t="s">
        <v>67</v>
      </c>
      <c r="C18" s="52"/>
      <c r="D18" s="65">
        <f ca="1">SUBTOTAL(109,MonthlyExpensesSummary[1월])</f>
        <v>0</v>
      </c>
      <c r="E18" s="65">
        <f ca="1">SUBTOTAL(109,MonthlyExpensesSummary[2월])</f>
        <v>0</v>
      </c>
      <c r="F18" s="65">
        <f ca="1">SUBTOTAL(109,MonthlyExpensesSummary[3월])</f>
        <v>0</v>
      </c>
      <c r="G18" s="65">
        <f ca="1">SUBTOTAL(109,MonthlyExpensesSummary[4월])</f>
        <v>0</v>
      </c>
      <c r="H18" s="65">
        <f ca="1">SUBTOTAL(109,MonthlyExpensesSummary[5월])</f>
        <v>0</v>
      </c>
      <c r="I18" s="65">
        <f ca="1">SUBTOTAL(109,MonthlyExpensesSummary[6월])</f>
        <v>0</v>
      </c>
      <c r="J18" s="65">
        <f ca="1">SUBTOTAL(109,MonthlyExpensesSummary[7월])</f>
        <v>0</v>
      </c>
      <c r="K18" s="65">
        <f ca="1">SUBTOTAL(109,MonthlyExpensesSummary[8월])</f>
        <v>0</v>
      </c>
      <c r="L18" s="65">
        <f ca="1">SUBTOTAL(109,MonthlyExpensesSummary[9월])</f>
        <v>0</v>
      </c>
      <c r="M18" s="65">
        <f ca="1">SUBTOTAL(109,MonthlyExpensesSummary[10월])</f>
        <v>0</v>
      </c>
      <c r="N18" s="65">
        <f ca="1">SUBTOTAL(109,MonthlyExpensesSummary[11월])</f>
        <v>0</v>
      </c>
      <c r="O18" s="65">
        <f ca="1">SUBTOTAL(109,MonthlyExpensesSummary[12월])</f>
        <v>0</v>
      </c>
      <c r="P18" s="65">
        <f ca="1">SUBTOTAL(109,MonthlyExpensesSummary[요약])</f>
        <v>0</v>
      </c>
      <c r="Q18" s="52"/>
    </row>
  </sheetData>
  <mergeCells count="1">
    <mergeCell ref="B2:Q2"/>
  </mergeCells>
  <phoneticPr fontId="27" type="noConversion"/>
  <dataValidations count="9">
    <dataValidation allowBlank="1" showInputMessage="1" showErrorMessage="1" prompt="이 워크시트에 월별 경비 요약을 만듭니다. 월별 경비 표에 세부 정보를 입력합니다. B1 셀과 C1 셀에 이전 및 다음 워크시트로 이동하는 탐색 링크가 표시되니다." sqref="A1" xr:uid="{00000000-0002-0000-0100-000000000000}"/>
    <dataValidation allowBlank="1" showInputMessage="1" showErrorMessage="1" prompt="이 머리글 아래 이 열에 총계정원장 코드를 입력합니다." sqref="B5" xr:uid="{00000000-0002-0000-0100-000001000000}"/>
    <dataValidation allowBlank="1" showInputMessage="1" showErrorMessage="1" prompt="이 머리글 아래 이 열에 계정 제목을 입력합니다." sqref="C5" xr:uid="{00000000-0002-0000-0100-000002000000}"/>
    <dataValidation allowBlank="1" showInputMessage="1" showErrorMessage="1" prompt="이 머리글 아래 이 열에 이 달의 실제 금액이 자동으로 계산됩니다." sqref="D5:O5" xr:uid="{00000000-0002-0000-0100-000003000000}"/>
    <dataValidation allowBlank="1" showInputMessage="1" showErrorMessage="1" prompt="이 머리글 아래 이 열에 합계가 자동으로 계산됩니다." sqref="P5" xr:uid="{00000000-0002-0000-0100-000004000000}"/>
    <dataValidation allowBlank="1" showInputMessage="1" showErrorMessage="1" prompt="이 열에는 1개의 경비에 대한 12개월 동안의 경비 추세를 시각적으로 보여 주는 스파크라인이 표시됩니다. " sqref="Q5" xr:uid="{00000000-0002-0000-0100-000005000000}"/>
    <dataValidation allowBlank="1" showInputMessage="1" showErrorMessage="1" prompt="이 셀에는 탐색 링크가 표시됩니다. 연간 누계 예산 요약 쿼크시트로 이동하려면 선택합니다." sqref="B1" xr:uid="{00000000-0002-0000-0100-000006000000}"/>
    <dataValidation allowBlank="1" showInputMessage="1" showErrorMessage="1" prompt="이 셀에는 탐색 링크가 표시됩니다. 항목별 경비 워크시트로 이동하려면 선택합니다." sqref="C1" xr:uid="{00000000-0002-0000-0100-000007000000}"/>
    <dataValidation allowBlank="1" showInputMessage="1" showErrorMessage="1" prompt="이 셀에는 이 워크시트의 제목이 표시됩니다. B3 셀에는 계정 제목별로 테이블을 필터링하는 슬라이서가 표시됩니다. D3~O4 셀의 수식을 삭제하지 마세요." sqref="B2:Q2" xr:uid="{00000000-0002-0000-0100-000008000000}"/>
  </dataValidations>
  <printOptions horizontalCentered="1"/>
  <pageMargins left="0.4" right="0.4" top="0.4" bottom="0.6" header="0.3" footer="0.3"/>
  <pageSetup paperSize="9" scale="4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'월별 경비 요약'!D6:O6</xm:f>
              <xm:sqref>Q6</xm:sqref>
            </x14:sparkline>
            <x14:sparkline>
              <xm:f>'월별 경비 요약'!D7:O7</xm:f>
              <xm:sqref>Q7</xm:sqref>
            </x14:sparkline>
            <x14:sparkline>
              <xm:f>'월별 경비 요약'!D8:O8</xm:f>
              <xm:sqref>Q8</xm:sqref>
            </x14:sparkline>
            <x14:sparkline>
              <xm:f>'월별 경비 요약'!D9:O9</xm:f>
              <xm:sqref>Q9</xm:sqref>
            </x14:sparkline>
            <x14:sparkline>
              <xm:f>'월별 경비 요약'!D10:O10</xm:f>
              <xm:sqref>Q10</xm:sqref>
            </x14:sparkline>
            <x14:sparkline>
              <xm:f>'월별 경비 요약'!D11:O11</xm:f>
              <xm:sqref>Q11</xm:sqref>
            </x14:sparkline>
            <x14:sparkline>
              <xm:f>'월별 경비 요약'!D12:O12</xm:f>
              <xm:sqref>Q12</xm:sqref>
            </x14:sparkline>
            <x14:sparkline>
              <xm:f>'월별 경비 요약'!D13:O13</xm:f>
              <xm:sqref>Q13</xm:sqref>
            </x14:sparkline>
            <x14:sparkline>
              <xm:f>'월별 경비 요약'!D14:O14</xm:f>
              <xm:sqref>Q14</xm:sqref>
            </x14:sparkline>
            <x14:sparkline>
              <xm:f>'월별 경비 요약'!D15:O15</xm:f>
              <xm:sqref>Q15</xm:sqref>
            </x14:sparkline>
            <x14:sparkline>
              <xm:f>'월별 경비 요약'!D16:O16</xm:f>
              <xm:sqref>Q16</xm:sqref>
            </x14:sparkline>
            <x14:sparkline>
              <xm:f>'월별 경비 요약'!D17:O17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625" defaultRowHeight="30" customHeight="1"/>
  <cols>
    <col min="1" max="1" width="2.375" customWidth="1"/>
    <col min="2" max="2" width="12.375" customWidth="1"/>
    <col min="3" max="3" width="13" customWidth="1"/>
    <col min="4" max="4" width="9.625" customWidth="1"/>
    <col min="5" max="5" width="29.875" customWidth="1"/>
    <col min="6" max="6" width="15.375" customWidth="1"/>
    <col min="7" max="7" width="29.875" customWidth="1"/>
    <col min="8" max="8" width="22.375" customWidth="1"/>
    <col min="9" max="9" width="14.625" customWidth="1"/>
    <col min="10" max="10" width="15.375" customWidth="1"/>
  </cols>
  <sheetData>
    <row r="1" spans="2:10" ht="42.6" customHeight="1"/>
    <row r="2" spans="2:10" ht="72" customHeight="1">
      <c r="B2" s="70" t="s">
        <v>34</v>
      </c>
      <c r="C2" s="70"/>
      <c r="D2" s="70"/>
      <c r="E2" s="70"/>
      <c r="F2" s="70"/>
      <c r="G2" s="70"/>
      <c r="H2" s="70"/>
      <c r="I2" s="70"/>
      <c r="J2" s="70"/>
    </row>
    <row r="3" spans="2:10" ht="83.45" customHeight="1">
      <c r="B3" s="69"/>
      <c r="C3" s="69"/>
      <c r="D3" s="69"/>
      <c r="E3" s="69"/>
      <c r="F3" s="69"/>
      <c r="G3" s="69"/>
      <c r="H3" s="69"/>
      <c r="I3" s="69"/>
      <c r="J3" s="69"/>
    </row>
    <row r="4" spans="2:10" ht="43.15" customHeight="1">
      <c r="B4" s="2" t="s">
        <v>1</v>
      </c>
      <c r="C4" s="3" t="s">
        <v>35</v>
      </c>
      <c r="D4" s="3" t="s">
        <v>37</v>
      </c>
      <c r="E4" s="3" t="s">
        <v>38</v>
      </c>
      <c r="F4" s="3" t="s">
        <v>41</v>
      </c>
      <c r="G4" s="3" t="s">
        <v>42</v>
      </c>
      <c r="H4" s="3" t="s">
        <v>45</v>
      </c>
      <c r="I4" s="3" t="s">
        <v>48</v>
      </c>
      <c r="J4" s="4" t="s">
        <v>51</v>
      </c>
    </row>
    <row r="5" spans="2:10" ht="37.9" customHeight="1">
      <c r="B5" s="5">
        <v>1000</v>
      </c>
      <c r="C5" s="6" t="s">
        <v>36</v>
      </c>
      <c r="D5" s="7">
        <v>100</v>
      </c>
      <c r="E5" s="8" t="s">
        <v>39</v>
      </c>
      <c r="F5" s="9">
        <v>750.75</v>
      </c>
      <c r="G5" s="8" t="s">
        <v>43</v>
      </c>
      <c r="H5" s="8" t="s">
        <v>46</v>
      </c>
      <c r="I5" s="8" t="s">
        <v>49</v>
      </c>
      <c r="J5" s="6" t="s">
        <v>36</v>
      </c>
    </row>
    <row r="6" spans="2:10" ht="37.9" customHeight="1">
      <c r="B6" s="10">
        <v>7000</v>
      </c>
      <c r="C6" s="11" t="s">
        <v>36</v>
      </c>
      <c r="D6" s="12">
        <v>101</v>
      </c>
      <c r="E6" s="13" t="s">
        <v>40</v>
      </c>
      <c r="F6" s="14">
        <v>2500</v>
      </c>
      <c r="G6" s="13" t="s">
        <v>44</v>
      </c>
      <c r="H6" s="13" t="s">
        <v>47</v>
      </c>
      <c r="I6" s="13" t="s">
        <v>50</v>
      </c>
      <c r="J6" s="11" t="s">
        <v>36</v>
      </c>
    </row>
  </sheetData>
  <mergeCells count="3">
    <mergeCell ref="B3:F3"/>
    <mergeCell ref="G3:J3"/>
    <mergeCell ref="B2:J2"/>
  </mergeCells>
  <phoneticPr fontId="27" type="noConversion"/>
  <dataValidations count="13">
    <dataValidation allowBlank="1" showInputMessage="1" showErrorMessage="1" prompt="이 워크시트에 항목별 경비를 만듭니다. 항목별 경비 표에 세부 정보를 입력합니다. B1 셀과 C1 셀에 이전 및 다음 워크시트로 이동하는 탐색 링크가 표시되니다." sqref="A1" xr:uid="{00000000-0002-0000-0200-000000000000}"/>
    <dataValidation allowBlank="1" showInputMessage="1" showErrorMessage="1" prompt="이 머리글 아래 이 열에 총계정원장 코드를 입력합니다." sqref="B4" xr:uid="{00000000-0002-0000-0200-000001000000}"/>
    <dataValidation allowBlank="1" showInputMessage="1" showErrorMessage="1" prompt="이 머리글 아래 이 열에 송장 날짜를 입력합니다." sqref="C4" xr:uid="{00000000-0002-0000-0200-000002000000}"/>
    <dataValidation allowBlank="1" showInputMessage="1" showErrorMessage="1" prompt="이 머리글 아래 이 열에 송장 번호를 입력합니다." sqref="D4" xr:uid="{00000000-0002-0000-0200-000003000000}"/>
    <dataValidation allowBlank="1" showInputMessage="1" showErrorMessage="1" prompt="이 머리글 아래 이 열에 요청한 사람 이름을 입력합니다." sqref="E4" xr:uid="{00000000-0002-0000-0200-000004000000}"/>
    <dataValidation allowBlank="1" showInputMessage="1" showErrorMessage="1" prompt="이 머리글 아래 이 열에 수표 금액을 입력합니다." sqref="F4" xr:uid="{00000000-0002-0000-0200-000005000000}"/>
    <dataValidation allowBlank="1" showInputMessage="1" showErrorMessage="1" prompt="이 머리글 아래 이 열에 수취인 이름을 입력합니다." sqref="G4" xr:uid="{00000000-0002-0000-0200-000006000000}"/>
    <dataValidation allowBlank="1" showInputMessage="1" showErrorMessage="1" prompt="이 머리글 아래 이 열에 수표 용도를 입력합니다." sqref="H4" xr:uid="{00000000-0002-0000-0200-000007000000}"/>
    <dataValidation allowBlank="1" showInputMessage="1" showErrorMessage="1" prompt="이 머리글 아래 이 열에 배포 방법을 입력합니다." sqref="I4" xr:uid="{00000000-0002-0000-0200-000008000000}"/>
    <dataValidation allowBlank="1" showInputMessage="1" showErrorMessage="1" prompt="이 머리글 아래 이 열에 파일 날짜를 입력합니다." sqref="J4" xr:uid="{00000000-0002-0000-0200-000009000000}"/>
    <dataValidation allowBlank="1" showInputMessage="1" showErrorMessage="1" prompt="이 셀에 이 워크시트의 제목이 표시됩니다. B3 셀에 요청한 사람별로 테이블을 필터링하는 슬라이서가 표시되고 G3 셀에 수취인별로 테이블을 필터링하는 슬라이서가 표시됩니다." sqref="B2:J2" xr:uid="{00000000-0002-0000-0200-00000A000000}"/>
    <dataValidation allowBlank="1" showInputMessage="1" showErrorMessage="1" prompt="탐색 링크입니다. 월별 경비 요약으로 이동하려면 선택합니다." sqref="B1" xr:uid="{00000000-0002-0000-0200-00000B000000}"/>
    <dataValidation allowBlank="1" showInputMessage="1" showErrorMessage="1" prompt="이 셀에는 탐색 링크가 표시됩니다. 기부금 및 후원 워크시트로 이동하려면 선택합니다." sqref="C1" xr:uid="{00000000-0002-0000-0200-00000C000000}"/>
  </dataValidations>
  <printOptions horizontalCentered="1"/>
  <pageMargins left="0.4" right="0.4" top="0.4" bottom="0.6" header="0.3" footer="0.3"/>
  <pageSetup paperSize="9" scale="52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625" defaultRowHeight="30" customHeight="1"/>
  <cols>
    <col min="1" max="1" width="2.375" customWidth="1"/>
    <col min="2" max="2" width="12.375" customWidth="1"/>
    <col min="3" max="3" width="18" customWidth="1"/>
    <col min="4" max="4" width="28.625" customWidth="1"/>
    <col min="5" max="6" width="17.375" customWidth="1"/>
    <col min="7" max="7" width="26.875" customWidth="1"/>
    <col min="8" max="8" width="16.375" customWidth="1"/>
    <col min="9" max="9" width="21.625" customWidth="1"/>
    <col min="10" max="11" width="15.375" customWidth="1"/>
    <col min="12" max="12" width="11.625" customWidth="1"/>
  </cols>
  <sheetData>
    <row r="1" spans="2:12" ht="42.6" customHeight="1">
      <c r="C1" s="15"/>
    </row>
    <row r="2" spans="2:12" ht="87" customHeight="1">
      <c r="B2" s="72" t="s">
        <v>52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7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ht="46.15" customHeight="1">
      <c r="B4" s="53" t="s">
        <v>1</v>
      </c>
      <c r="C4" s="54" t="s">
        <v>53</v>
      </c>
      <c r="D4" s="54" t="s">
        <v>38</v>
      </c>
      <c r="E4" s="54" t="s">
        <v>41</v>
      </c>
      <c r="F4" s="54" t="s">
        <v>55</v>
      </c>
      <c r="G4" s="54" t="s">
        <v>42</v>
      </c>
      <c r="H4" s="54" t="s">
        <v>58</v>
      </c>
      <c r="I4" s="54" t="s">
        <v>61</v>
      </c>
      <c r="J4" s="54" t="s">
        <v>64</v>
      </c>
      <c r="K4" s="54" t="s">
        <v>48</v>
      </c>
      <c r="L4" s="55" t="s">
        <v>51</v>
      </c>
    </row>
    <row r="5" spans="2:12" ht="46.15" customHeight="1">
      <c r="B5" s="56">
        <v>12000</v>
      </c>
      <c r="C5" s="57" t="s">
        <v>36</v>
      </c>
      <c r="D5" s="58" t="s">
        <v>54</v>
      </c>
      <c r="E5" s="59">
        <v>1000</v>
      </c>
      <c r="F5" s="59">
        <v>12</v>
      </c>
      <c r="G5" s="58" t="s">
        <v>56</v>
      </c>
      <c r="H5" s="58" t="s">
        <v>59</v>
      </c>
      <c r="I5" s="58" t="s">
        <v>62</v>
      </c>
      <c r="J5" s="58" t="s">
        <v>65</v>
      </c>
      <c r="K5" s="58" t="s">
        <v>66</v>
      </c>
      <c r="L5" s="57" t="s">
        <v>36</v>
      </c>
    </row>
    <row r="6" spans="2:12" ht="46.15" customHeight="1">
      <c r="B6" s="60">
        <v>11000</v>
      </c>
      <c r="C6" s="61" t="s">
        <v>36</v>
      </c>
      <c r="D6" s="62" t="s">
        <v>54</v>
      </c>
      <c r="E6" s="63">
        <v>2500</v>
      </c>
      <c r="F6" s="63">
        <v>0</v>
      </c>
      <c r="G6" s="62" t="s">
        <v>57</v>
      </c>
      <c r="H6" s="62" t="s">
        <v>60</v>
      </c>
      <c r="I6" s="62" t="s">
        <v>63</v>
      </c>
      <c r="J6" s="62" t="s">
        <v>60</v>
      </c>
      <c r="K6" s="62" t="s">
        <v>66</v>
      </c>
      <c r="L6" s="61" t="s">
        <v>36</v>
      </c>
    </row>
  </sheetData>
  <mergeCells count="3">
    <mergeCell ref="B3:F3"/>
    <mergeCell ref="G3:L3"/>
    <mergeCell ref="B2:L2"/>
  </mergeCells>
  <phoneticPr fontId="27" type="noConversion"/>
  <dataValidations count="14">
    <dataValidation allowBlank="1" showInputMessage="1" showErrorMessage="1" prompt="이 워크시트에 기부금 및 후원 목록을 만듭니다. B4 셀에서 시작하는 표(“기타” 표)에 세부 정보를 입력합니다. 항목별 경비 워크시트로 이동하려면 B1 셀을 선택합니다." sqref="A1" xr:uid="{00000000-0002-0000-0300-000000000000}"/>
    <dataValidation allowBlank="1" showInputMessage="1" showErrorMessage="1" prompt="이 머리글 아래 이 열에 총계정원장 코드를 입력합니다." sqref="B4" xr:uid="{00000000-0002-0000-0300-000001000000}"/>
    <dataValidation allowBlank="1" showInputMessage="1" showErrorMessage="1" prompt="이 머리글 아래 이 열에 수표 요청이 시작된 날짜를 입력합니다." sqref="C4" xr:uid="{00000000-0002-0000-0300-000002000000}"/>
    <dataValidation allowBlank="1" showInputMessage="1" showErrorMessage="1" prompt="이 머리글 아래 이 열에 요청한 사람 이름을 입력합니다." sqref="D4" xr:uid="{00000000-0002-0000-0300-000003000000}"/>
    <dataValidation allowBlank="1" showInputMessage="1" showErrorMessage="1" prompt="이 머리글 아래 이 열에 수표 금액을 입력합니다." sqref="E4" xr:uid="{00000000-0002-0000-0300-000004000000}"/>
    <dataValidation allowBlank="1" showInputMessage="1" showErrorMessage="1" prompt="이 머리글 아래 이 열에 전년도 기부금을 입력합니다." sqref="F4" xr:uid="{00000000-0002-0000-0300-000005000000}"/>
    <dataValidation allowBlank="1" showInputMessage="1" showErrorMessage="1" prompt="이 머리글 아래 이 열에 수취인 이름을 입력합니다." sqref="G4" xr:uid="{00000000-0002-0000-0300-000006000000}"/>
    <dataValidation allowBlank="1" showInputMessage="1" showErrorMessage="1" prompt="이 머리글 아래 이 열에 용도를 입력합니다." sqref="H4" xr:uid="{00000000-0002-0000-0300-000007000000}"/>
    <dataValidation allowBlank="1" showInputMessage="1" showErrorMessage="1" prompt="이 머리글 아래 이 열에 서명자 이름을 입력합니다." sqref="I4" xr:uid="{00000000-0002-0000-0300-000008000000}"/>
    <dataValidation allowBlank="1" showInputMessage="1" showErrorMessage="1" prompt="이 머리글 아래 이 열에 범주를 입력합니다." sqref="J4" xr:uid="{00000000-0002-0000-0300-000009000000}"/>
    <dataValidation allowBlank="1" showInputMessage="1" showErrorMessage="1" prompt="이 머리글 아래 이 열에 배포 방법을 입력합니다." sqref="K4" xr:uid="{00000000-0002-0000-0300-00000A000000}"/>
    <dataValidation allowBlank="1" showInputMessage="1" showErrorMessage="1" prompt="이 머리글 아래 이 열에 파일 날짜를 입력합니다." sqref="L4" xr:uid="{00000000-0002-0000-0300-00000B000000}"/>
    <dataValidation allowBlank="1" showInputMessage="1" showErrorMessage="1" prompt="탐색 링크입니다. 항목별 경비 워크시트로 이동하려면 선택합니다." sqref="B1" xr:uid="{00000000-0002-0000-0300-00000C000000}"/>
    <dataValidation allowBlank="1" showInputMessage="1" showErrorMessage="1" prompt="이 셀에 이 워크시트의 제목이 표시됩니다. B3 셀에 요청한 사람별로 테이블을 필터링하는 슬라이서가 표시되고 G3 셀에 수취인별로 테이블을 필터링하는 슬라이서가 표시됩니다." sqref="B2:L2" xr:uid="{00000000-0002-0000-0300-00000D000000}"/>
  </dataValidations>
  <printOptions horizontalCentered="1"/>
  <pageMargins left="0.4" right="0.4" top="0.4" bottom="0.6" header="0.3" footer="0.3"/>
  <pageSetup paperSize="9" scale="42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10</vt:i4>
      </vt:variant>
    </vt:vector>
  </HeadingPairs>
  <TitlesOfParts>
    <vt:vector size="14" baseType="lpstr">
      <vt:lpstr>예산 요약</vt:lpstr>
      <vt:lpstr>월별 경비 요약</vt:lpstr>
      <vt:lpstr>항목별 경비</vt:lpstr>
      <vt:lpstr>기부금 및 후원</vt:lpstr>
      <vt:lpstr>_YEAR</vt:lpstr>
      <vt:lpstr>'기부금 및 후원'!Print_Titles</vt:lpstr>
      <vt:lpstr>'예산 요약'!Print_Titles</vt:lpstr>
      <vt:lpstr>'월별 경비 요약'!Print_Titles</vt:lpstr>
      <vt:lpstr>'항목별 경비'!Print_Titles</vt:lpstr>
      <vt:lpstr>RowTitleRegion1..G2</vt:lpstr>
      <vt:lpstr>제목1</vt:lpstr>
      <vt:lpstr>제목2</vt:lpstr>
      <vt:lpstr>제목3</vt:lpstr>
      <vt:lpstr>제목4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2019-02-14T09:20:09Z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