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308F9AA7-08E5-4859-B1D3-1379A30D2207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시작" sheetId="2" r:id="rId1"/>
    <sheet name="채널 마케팅 예산" sheetId="1" r:id="rId2"/>
  </sheets>
  <definedNames>
    <definedName name="_xlnm.Print_Titles" localSheetId="1">'채널 마케팅 예산'!$3:$3</definedName>
  </definedNames>
  <calcPr calcId="179017"/>
</workbook>
</file>

<file path=xl/calcChain.xml><?xml version="1.0" encoding="utf-8"?>
<calcChain xmlns="http://schemas.openxmlformats.org/spreadsheetml/2006/main">
  <c r="Q44" i="1" l="1"/>
  <c r="Q43" i="1"/>
  <c r="Q3" i="1"/>
  <c r="I8" i="1" l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58" i="1"/>
  <c r="Q57" i="1"/>
  <c r="Q56" i="1"/>
  <c r="Q59" i="1" s="1"/>
  <c r="Q51" i="1"/>
  <c r="Q50" i="1"/>
  <c r="Q42" i="1"/>
  <c r="Q36" i="1"/>
  <c r="Q35" i="1"/>
  <c r="Q34" i="1"/>
  <c r="Q29" i="1"/>
  <c r="Q28" i="1"/>
  <c r="Q27" i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K17" i="1" s="1"/>
  <c r="J13" i="1"/>
  <c r="J17" i="1" s="1"/>
  <c r="I13" i="1"/>
  <c r="H13" i="1"/>
  <c r="H17" i="1" s="1"/>
  <c r="G13" i="1"/>
  <c r="G17" i="1" s="1"/>
  <c r="F13" i="1"/>
  <c r="F17" i="1" s="1"/>
  <c r="E13" i="1"/>
  <c r="E17" i="1" s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H9" i="1" s="1"/>
  <c r="G6" i="1"/>
  <c r="G7" i="1" s="1"/>
  <c r="F6" i="1"/>
  <c r="F7" i="1" s="1"/>
  <c r="F9" i="1" s="1"/>
  <c r="E6" i="1"/>
  <c r="E7" i="1" s="1"/>
  <c r="E9" i="1" s="1"/>
  <c r="D6" i="1"/>
  <c r="D7" i="1" s="1"/>
  <c r="D9" i="1" s="1"/>
  <c r="O5" i="1"/>
  <c r="M5" i="1"/>
  <c r="L5" i="1"/>
  <c r="K5" i="1"/>
  <c r="J5" i="1"/>
  <c r="I5" i="1"/>
  <c r="H5" i="1"/>
  <c r="G5" i="1"/>
  <c r="F5" i="1"/>
  <c r="E5" i="1"/>
  <c r="D5" i="1"/>
  <c r="Q30" i="1" l="1"/>
  <c r="Q65" i="1"/>
  <c r="G9" i="1"/>
  <c r="L9" i="1"/>
  <c r="D46" i="1"/>
  <c r="Q45" i="1"/>
  <c r="Q46" i="1" s="1"/>
  <c r="Q8" i="1"/>
  <c r="K9" i="1"/>
  <c r="O9" i="1"/>
  <c r="J9" i="1"/>
  <c r="N9" i="1"/>
  <c r="M9" i="1"/>
  <c r="I17" i="1"/>
  <c r="H39" i="1"/>
  <c r="L39" i="1"/>
  <c r="F39" i="1"/>
  <c r="J39" i="1"/>
  <c r="N39" i="1"/>
  <c r="N67" i="1" s="1"/>
  <c r="G39" i="1"/>
  <c r="K39" i="1"/>
  <c r="O39" i="1"/>
  <c r="E39" i="1"/>
  <c r="I39" i="1"/>
  <c r="M39" i="1"/>
  <c r="K31" i="1"/>
  <c r="D31" i="1"/>
  <c r="D67" i="1" s="1"/>
  <c r="H31" i="1"/>
  <c r="L31" i="1"/>
  <c r="O31" i="1"/>
  <c r="E31" i="1"/>
  <c r="M31" i="1"/>
  <c r="G31" i="1"/>
  <c r="F31" i="1"/>
  <c r="J31" i="1"/>
  <c r="Q52" i="1"/>
  <c r="Q53" i="1" s="1"/>
  <c r="Q37" i="1"/>
  <c r="Q38" i="1"/>
  <c r="Q7" i="1"/>
  <c r="Q9" i="1" s="1"/>
  <c r="Q20" i="1"/>
  <c r="Q24" i="1" s="1"/>
  <c r="Q13" i="1"/>
  <c r="Q15" i="1"/>
  <c r="Q39" i="1" l="1"/>
  <c r="Q17" i="1"/>
  <c r="Q31" i="1" s="1"/>
  <c r="J67" i="1"/>
  <c r="I31" i="1"/>
  <c r="I67" i="1" s="1"/>
  <c r="L67" i="1"/>
  <c r="M67" i="1"/>
  <c r="O67" i="1"/>
  <c r="K67" i="1"/>
  <c r="F67" i="1"/>
  <c r="G67" i="1"/>
  <c r="E67" i="1"/>
  <c r="H67" i="1"/>
  <c r="Q67" i="1" l="1"/>
</calcChain>
</file>

<file path=xl/sharedStrings.xml><?xml version="1.0" encoding="utf-8"?>
<sst xmlns="http://schemas.openxmlformats.org/spreadsheetml/2006/main" count="219" uniqueCount="90">
  <si>
    <t>이 서식 파일 정보</t>
  </si>
  <si>
    <t>이 서식 파일을 사용하여 채널 마케팅 예산을 작성하세요.</t>
  </si>
  <si>
    <t>표에 월별 예상 판매량과 각종 정보를 입력하면 됩니다.</t>
  </si>
  <si>
    <t>정보를 입력하면 합계가 자동으로 계산되고 스파크라인이 업데이트됩니다.</t>
  </si>
  <si>
    <t>참고: </t>
  </si>
  <si>
    <t>채널 마케팅 예산 워크시트의 A열에서 더 자세한 지침을 확인할 수 있습니다. 이 텍스트는 일부러 숨겨 놓았습니다. 텍스트를 제거하려면 A열을 선택한 다음 [삭제]를 선택합니다. 텍스트를 표시하려면 A열을 선택한 다음 글꼴 색상을 변경합니다.</t>
  </si>
  <si>
    <t>표에 대해 자세히 알려면 표 안에서 SHIFT 키를 누른 채 F10 키를 누르고 [표] 옵션을 선택한 다음, [대체 텍스트]를 선택합니다.</t>
  </si>
  <si>
    <t>이 워크시트에 채널 마케팅 예산을 작성합니다. 오른쪽 셀에 이 워크시트의 제목이 표시됩니다. 이 열의 몇몇 셀에서 유용한 지침을 확인할 수 있습니다. 아래쪽 화살표를 사용하여 시작할 수 있습니다. 오른쪽 셀에 이 워크시트의 제목이 표시됩니다.</t>
  </si>
  <si>
    <t>이 행의 셀 C2:O2에는 요율 및 월 레이블이, 셀 Q2에는 합계 레이블이 있습니다.</t>
  </si>
  <si>
    <t>오른쪽 셀에는 예상 판매량 합계 레이블이 있습니다. 셀 D3:O3에 월별 예상 판매량을 입력합니다. 합계는 셀 Q3에 자동 계산됩니다.</t>
  </si>
  <si>
    <t>오른쪽 셀에서 시작하는 다이렉트마케팅 표에 세부 정보를 입력합니다. 표 마지막에 텔레마케팅 월별 합계가, 셀 Q17에 연간 합계가 자동으로 계산됩니다. 셀 S17에는 스파크라인이 업데이트됩니다. 다음 지침은 셀 A18에 있습니다.</t>
  </si>
  <si>
    <t>오른쪽 셀에서 시작하는 인터넷 마케팅 표에 세부 정보를 입력합니다. 표 마지막에 인터넷 마케팅 월별 합계가, 셀 Q24에 연간 합계가 자동으로 계산됩니다. 셀 S24에는 스파크라인이 업데이트됩니다. 다음 지침은 A25 셀에 있습니다.</t>
  </si>
  <si>
    <t>오른쪽 셀에서 시작하는 다이렉트 메일 표에 세부 정보를 입력합니다. 표 마지막에 다이렉트 메일 월별 합계가, 셀 Q30에 연간 합계가 자동으로 계산됩니다. 다음 지침은 셀 A31에 있습니다.</t>
  </si>
  <si>
    <t>이 행의 셀 D31:O31에 다이렉트 마케팅 합계가, 셀 Q31에 연간 합계가 자동으로 계산됩니다. 셀 S31에는 스파크라인이 업데이트됩니다.</t>
  </si>
  <si>
    <t>오른쪽 셀에서 시작하는 에이전트/브로커 표에 세부 정보를 입력합니다. 표 마지막에 에이전트/브로커 월별 합계가, 셀 Q39에 연간 합계가 자동으로 계산됩니다. 셀 S39에는 스파크라인이 업데이트됩니다. 다음 지침은 셀 A40에 있습니다.</t>
  </si>
  <si>
    <t>오른쪽 셀에서 시작하는 유통업체 표에 세부 정보를 입력합니다. 표 마지막에 유통업체 월별 합계가, 셀 Q46에 연간 합계가 자동으로 계산됩니다. 셀 S46에는 스파크라인이 업데이트됩니다. 다음 지침은 셀 A47에 있습니다.</t>
  </si>
  <si>
    <t>오른쪽 셀에서 시작하는 대리점 표에 세부 정보를 입력합니다. 표 마지막에 대리점 월별 합계가, 셀 Q53에 연간 합계가 자동으로 계산됩니다. 셀 S53에는 스파크라인이 업데이트됩니다. 다음 지침은 셀 A54에 있습니다.</t>
  </si>
  <si>
    <t>오른쪽 셀에서 시작하는 고객 확보/유지 표에 세부 정보를 입력합니다. 표 마지막에 고객 확보/유지 월별 합계가, 셀 Q59에 연간 합계가 자동으로 계산됩니다. 셀 S59에는 스파크라인이 업데이트됩니다. 다음 지침은 셀 A60에 있습니다.</t>
  </si>
  <si>
    <t>오른쪽 셀에서 시작하는 기타 경비 표에 세부 정보를 입력합니다. 표 마지막에 기타 경비 월별 합계가, 셀 Q65에 연간 합계가 자동으로 계산됩니다. 셀 S65에는 스파크라인이 업데이트됩니다. 다음 지침은 셀 A67에 있습니다.</t>
  </si>
  <si>
    <t>이 행의 셀 D67:O67에 총 마케팅 예산이, 셀 Q67에 연간 합계가 자동으로 계산됩니다. 셀 S67에는 스파크라인이 업데이트됩니다.</t>
  </si>
  <si>
    <t>채널 마케팅 예산</t>
  </si>
  <si>
    <t xml:space="preserve"> </t>
  </si>
  <si>
    <t>예상 판매량 합계 \(000,000)</t>
  </si>
  <si>
    <t>인건비 항목</t>
  </si>
  <si>
    <t>인건비 (총 판매량에서 차지하는 비율)</t>
  </si>
  <si>
    <t>인사 - 인원수</t>
  </si>
  <si>
    <t>인사 - 비용</t>
  </si>
  <si>
    <t>수수료</t>
  </si>
  <si>
    <t>인건비 합계 \(000,000)</t>
  </si>
  <si>
    <t>다이렉트마케팅 항목</t>
  </si>
  <si>
    <t>다이렉트마케팅 (총 판매량에서 차지하는 비율)</t>
  </si>
  <si>
    <t>텔레마케팅 (다이렉트 판매량에서 차지하는 비율)</t>
  </si>
  <si>
    <t>인프라 지원</t>
  </si>
  <si>
    <t>온라인 교육</t>
  </si>
  <si>
    <t>텔레마케팅 합계 \(000,000)</t>
  </si>
  <si>
    <t>인터넷 마케팅 항목</t>
  </si>
  <si>
    <t>인터넷 마케팅 (다이렉트 판매량에서 차지하는 비율)</t>
  </si>
  <si>
    <t>웹 사이트 개발(일회성 비용)</t>
  </si>
  <si>
    <t>호스팅</t>
  </si>
  <si>
    <t>지원 및 유지 관리</t>
  </si>
  <si>
    <t>인터넷 마케팅 합계 \(000,000)</t>
  </si>
  <si>
    <t xml:space="preserve"> 다이렉트 메일 항목</t>
  </si>
  <si>
    <t>자재</t>
  </si>
  <si>
    <t>우편</t>
  </si>
  <si>
    <t>다이렉트 메일 합계 \(000,000)</t>
  </si>
  <si>
    <t>다이렉트 마케팅 합계 \(000,000)</t>
  </si>
  <si>
    <t>에이전트/브로커 항목</t>
  </si>
  <si>
    <t>에이전트/브로커 (총 판매량에서 차지하는 비율)</t>
  </si>
  <si>
    <t>의사소통</t>
  </si>
  <si>
    <t>판촉</t>
  </si>
  <si>
    <t>할인</t>
  </si>
  <si>
    <t>수수료 (에이전트 판매량에서 차지하는 비율)</t>
  </si>
  <si>
    <t>에이전트/브로커 합계 \(000,000)</t>
  </si>
  <si>
    <t>유통업체 항목</t>
  </si>
  <si>
    <t>유통업체 (총 판매량에서 차지하는 비율)</t>
  </si>
  <si>
    <t>수수료/할인 (유통업체 판매량에서 차지하는 비율)</t>
  </si>
  <si>
    <t>유통업체 합계 \(000,000)</t>
  </si>
  <si>
    <t>대리점 항목</t>
  </si>
  <si>
    <t>대리점 (총 판매량에서 차지하는 비율)</t>
  </si>
  <si>
    <t>수수료/할인 (대리점 판매량에서 차지하는 비율)</t>
  </si>
  <si>
    <t>대리점 합계 \(000,000)</t>
  </si>
  <si>
    <t>고객 확보/유지 항목</t>
  </si>
  <si>
    <t>고객 확보/유지</t>
  </si>
  <si>
    <t>인적 자원</t>
  </si>
  <si>
    <t>커뮤니케이션</t>
  </si>
  <si>
    <t>프로모션/쿠폰</t>
  </si>
  <si>
    <t>고객 확보/유지 합계 \(000,000)</t>
  </si>
  <si>
    <t xml:space="preserve">기타 경비 항목 </t>
  </si>
  <si>
    <t>기타 경비</t>
  </si>
  <si>
    <t>여행</t>
  </si>
  <si>
    <t>인프라(컴퓨터, 전화 등)</t>
  </si>
  <si>
    <t>채널 지원</t>
  </si>
  <si>
    <t>기타 경비 합계 \(000,000)</t>
  </si>
  <si>
    <t>총 마케팅 예산</t>
  </si>
  <si>
    <t>요율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</si>
  <si>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</si>
  <si>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</si>
  <si>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</si>
  <si>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</si>
  <si>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</si>
  <si>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</si>
  <si>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</si>
  <si>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</si>
  <si>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</si>
  <si>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</si>
  <si>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</si>
  <si>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</si>
  <si>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</si>
  <si>
    <r>
      <t xml:space="preserve">다이렉트 메일 </t>
    </r>
    <r>
      <rPr>
        <sz val="11"/>
        <color theme="1" tint="0.14999847407452621"/>
        <rFont val="Malgun Gothic"/>
        <family val="3"/>
        <charset val="129"/>
      </rPr>
      <t>(다이렉트 판매량에서 차지하는 비율)</t>
    </r>
  </si>
  <si>
    <t>오른쪽 셀에서 시작하는 인건비 표에 세부 정보를 입력합니다. 표 마지막에 인건비 월별 합계가, 셀 Q9에 연간 합계가 자동으로 계산됩니다. 셀 S9에는 스파크라인이 업데이트됩니다. 다음 지침은 A10 셀에 있습니다.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</si>
</sst>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#,##0.00_ "/>
    <numFmt numFmtId="167" formatCode="#,##0_ "/>
    <numFmt numFmtId="168" formatCode="0.00_ "/>
  </numFmts>
  <fonts count="55">
    <font>
      <sz val="10"/>
      <color theme="1" tint="0.1499679555650502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0"/>
      <color theme="1" tint="0.1499679555650502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1"/>
      <color theme="3"/>
      <name val="Malgun Gothic"/>
      <family val="2"/>
    </font>
    <font>
      <sz val="11"/>
      <color theme="4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26"/>
      <color theme="4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16"/>
      <color theme="0"/>
      <name val="Malgun Gothic"/>
      <family val="2"/>
    </font>
    <font>
      <sz val="10"/>
      <color theme="1" tint="0.14996795556505021"/>
      <name val="Malgun Gothic"/>
      <family val="3"/>
      <charset val="129"/>
    </font>
    <font>
      <sz val="11"/>
      <color theme="1" tint="0.14996795556505021"/>
      <name val="Malgun Gothic"/>
      <family val="3"/>
      <charset val="129"/>
    </font>
    <font>
      <b/>
      <sz val="11"/>
      <color theme="1" tint="0.14996795556505021"/>
      <name val="Malgun Gothic"/>
      <family val="3"/>
      <charset val="129"/>
    </font>
    <font>
      <sz val="8"/>
      <name val="돋움"/>
      <family val="3"/>
      <charset val="129"/>
    </font>
    <font>
      <sz val="11"/>
      <color theme="0"/>
      <name val="Malgun Gothic"/>
      <family val="3"/>
      <charset val="129"/>
    </font>
    <font>
      <b/>
      <sz val="48"/>
      <color theme="4"/>
      <name val="Malgun Gothic"/>
      <family val="3"/>
      <charset val="129"/>
    </font>
    <font>
      <sz val="11"/>
      <color theme="1" tint="0.14999847407452621"/>
      <name val="Malgun Gothic"/>
      <family val="3"/>
      <charset val="129"/>
    </font>
    <font>
      <sz val="12"/>
      <color theme="1" tint="0.14999847407452621"/>
      <name val="Malgun Gothic"/>
      <family val="3"/>
      <charset val="129"/>
    </font>
    <font>
      <b/>
      <sz val="12"/>
      <color theme="0"/>
      <name val="Malgun Gothic"/>
      <family val="3"/>
      <charset val="129"/>
    </font>
    <font>
      <b/>
      <sz val="11"/>
      <color theme="0"/>
      <name val="Malgun Gothic"/>
      <family val="3"/>
      <charset val="129"/>
    </font>
    <font>
      <b/>
      <sz val="11.5"/>
      <color theme="4"/>
      <name val="Malgun Gothic"/>
      <family val="3"/>
      <charset val="129"/>
    </font>
    <font>
      <sz val="10"/>
      <color theme="1" tint="0.14999847407452621"/>
      <name val="Malgun Gothic"/>
      <family val="3"/>
      <charset val="129"/>
    </font>
    <font>
      <sz val="12"/>
      <color theme="0"/>
      <name val="Malgun Gothic"/>
      <family val="3"/>
      <charset val="129"/>
    </font>
    <font>
      <sz val="11"/>
      <color theme="4"/>
      <name val="Malgun Gothic"/>
      <family val="3"/>
      <charset val="129"/>
    </font>
    <font>
      <sz val="11"/>
      <color theme="9"/>
      <name val="Malgun Gothic"/>
      <family val="3"/>
      <charset val="129"/>
    </font>
    <font>
      <b/>
      <sz val="11"/>
      <color theme="5"/>
      <name val="Malgun Gothic"/>
      <family val="3"/>
      <charset val="129"/>
    </font>
    <font>
      <b/>
      <i/>
      <sz val="12"/>
      <color theme="5"/>
      <name val="Malgun Gothic"/>
      <family val="3"/>
      <charset val="129"/>
    </font>
    <font>
      <b/>
      <sz val="12"/>
      <color theme="5"/>
      <name val="Malgun Gothic"/>
      <family val="3"/>
      <charset val="129"/>
    </font>
    <font>
      <b/>
      <sz val="12"/>
      <color theme="1" tint="0.14999847407452621"/>
      <name val="Malgun Gothic"/>
      <family val="3"/>
      <charset val="129"/>
    </font>
    <font>
      <b/>
      <sz val="14"/>
      <color theme="1" tint="0.14999847407452621"/>
      <name val="Malgun Gothic"/>
      <family val="3"/>
      <charset val="129"/>
    </font>
    <font>
      <b/>
      <i/>
      <sz val="18"/>
      <color theme="1" tint="0.14999847407452621"/>
      <name val="Malgun Gothic"/>
      <family val="3"/>
      <charset val="129"/>
    </font>
    <font>
      <b/>
      <sz val="18"/>
      <color theme="0"/>
      <name val="Malgun Gothic"/>
      <family val="3"/>
      <charset val="129"/>
    </font>
    <font>
      <b/>
      <sz val="10"/>
      <color theme="1" tint="0.14999847407452621"/>
      <name val="Malgun Gothic"/>
      <family val="3"/>
      <charset val="129"/>
    </font>
    <font>
      <i/>
      <sz val="10"/>
      <color theme="1" tint="0.14999847407452621"/>
      <name val="Malgun Gothic"/>
      <family val="3"/>
      <charset val="129"/>
    </font>
    <font>
      <b/>
      <sz val="18"/>
      <color theme="1" tint="0.14999847407452621"/>
      <name val="Malgun Gothic"/>
      <family val="3"/>
      <charset val="129"/>
    </font>
    <font>
      <sz val="10"/>
      <color theme="0"/>
      <name val="Malgun Gothic"/>
      <family val="3"/>
      <charset val="129"/>
    </font>
    <font>
      <sz val="12"/>
      <color theme="4"/>
      <name val="Malgun Gothic"/>
      <family val="3"/>
      <charset val="129"/>
    </font>
    <font>
      <sz val="11.5"/>
      <color theme="4"/>
      <name val="Malgun Gothic"/>
      <family val="3"/>
      <charset val="129"/>
    </font>
    <font>
      <sz val="11.5"/>
      <color theme="1" tint="0.14999847407452621"/>
      <name val="Malgun Gothic"/>
      <family val="3"/>
      <charset val="129"/>
    </font>
    <font>
      <sz val="11.5"/>
      <color theme="0"/>
      <name val="Malgun Gothic"/>
      <family val="3"/>
      <charset val="129"/>
    </font>
    <font>
      <sz val="11"/>
      <color theme="5"/>
      <name val="Malgun Gothic"/>
      <family val="3"/>
      <charset val="129"/>
    </font>
    <font>
      <b/>
      <sz val="11.5"/>
      <color theme="0"/>
      <name val="Malgun Gothic"/>
      <family val="3"/>
      <charset val="129"/>
    </font>
    <font>
      <sz val="11.5"/>
      <color theme="4" tint="-0.249977111117893"/>
      <name val="Malgun Gothic"/>
      <family val="3"/>
      <charset val="129"/>
    </font>
    <font>
      <sz val="11.5"/>
      <color theme="5"/>
      <name val="Malgun Gothic"/>
      <family val="3"/>
      <charset val="129"/>
    </font>
    <font>
      <b/>
      <sz val="11.5"/>
      <color theme="5"/>
      <name val="Malgun Gothic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4" borderId="1" applyNumberFormat="0" applyProtection="0">
      <alignment vertical="center"/>
    </xf>
    <xf numFmtId="0" fontId="10" fillId="2" borderId="2" applyNumberFormat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15" applyNumberFormat="0" applyAlignment="0" applyProtection="0"/>
    <xf numFmtId="0" fontId="15" fillId="12" borderId="16" applyNumberFormat="0" applyAlignment="0" applyProtection="0"/>
    <xf numFmtId="0" fontId="4" fillId="12" borderId="15" applyNumberFormat="0" applyAlignment="0" applyProtection="0"/>
    <xf numFmtId="0" fontId="13" fillId="0" borderId="17" applyNumberFormat="0" applyFill="0" applyAlignment="0" applyProtection="0"/>
    <xf numFmtId="0" fontId="5" fillId="13" borderId="18" applyNumberFormat="0" applyAlignment="0" applyProtection="0"/>
    <xf numFmtId="0" fontId="18" fillId="0" borderId="0" applyNumberFormat="0" applyFill="0" applyBorder="0" applyAlignment="0" applyProtection="0"/>
    <xf numFmtId="0" fontId="6" fillId="14" borderId="19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20">
    <xf numFmtId="0" fontId="0" fillId="0" borderId="0" xfId="0"/>
    <xf numFmtId="0" fontId="19" fillId="3" borderId="0" xfId="3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/>
    <xf numFmtId="0" fontId="24" fillId="0" borderId="0" xfId="0" applyFont="1" applyAlignment="1">
      <alignment vertical="center" wrapText="1"/>
    </xf>
    <xf numFmtId="0" fontId="27" fillId="3" borderId="4" xfId="0" applyFont="1" applyFill="1" applyBorder="1" applyAlignment="1">
      <alignment horizontal="right" vertical="center"/>
    </xf>
    <xf numFmtId="0" fontId="28" fillId="3" borderId="12" xfId="0" applyFont="1" applyFill="1" applyBorder="1" applyAlignment="1">
      <alignment horizontal="right" vertical="center"/>
    </xf>
    <xf numFmtId="0" fontId="28" fillId="3" borderId="13" xfId="0" applyFont="1" applyFill="1" applyBorder="1" applyAlignment="1">
      <alignment horizontal="right" vertical="center"/>
    </xf>
    <xf numFmtId="0" fontId="25" fillId="0" borderId="0" xfId="1" applyFont="1" applyFill="1" applyBorder="1" applyAlignment="1">
      <alignment horizontal="left" vertical="center"/>
    </xf>
    <xf numFmtId="2" fontId="28" fillId="3" borderId="4" xfId="0" applyNumberFormat="1" applyFont="1" applyFill="1" applyBorder="1" applyAlignment="1">
      <alignment horizontal="right" vertical="center"/>
    </xf>
    <xf numFmtId="2" fontId="27" fillId="3" borderId="13" xfId="0" applyNumberFormat="1" applyFont="1" applyFill="1" applyBorder="1" applyAlignment="1">
      <alignment horizontal="right" vertical="center"/>
    </xf>
    <xf numFmtId="0" fontId="29" fillId="6" borderId="12" xfId="0" applyFont="1" applyFill="1" applyBorder="1" applyAlignment="1">
      <alignment vertical="center"/>
    </xf>
    <xf numFmtId="0" fontId="29" fillId="6" borderId="12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right" vertical="center"/>
    </xf>
    <xf numFmtId="0" fontId="32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/>
    <xf numFmtId="3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5" xfId="2" applyFont="1" applyFill="1" applyBorder="1" applyAlignment="1">
      <alignment vertical="center"/>
    </xf>
    <xf numFmtId="0" fontId="36" fillId="0" borderId="5" xfId="0" applyFont="1" applyFill="1" applyBorder="1" applyAlignment="1">
      <alignment horizontal="right" vertical="center"/>
    </xf>
    <xf numFmtId="9" fontId="37" fillId="0" borderId="5" xfId="0" applyNumberFormat="1" applyFont="1" applyFill="1" applyBorder="1" applyAlignment="1">
      <alignment horizontal="right" vertical="center"/>
    </xf>
    <xf numFmtId="9" fontId="38" fillId="0" borderId="0" xfId="0" applyNumberFormat="1" applyFont="1" applyFill="1" applyBorder="1" applyAlignment="1">
      <alignment horizontal="right"/>
    </xf>
    <xf numFmtId="0" fontId="40" fillId="7" borderId="10" xfId="0" applyFont="1" applyFill="1" applyBorder="1"/>
    <xf numFmtId="4" fontId="39" fillId="7" borderId="0" xfId="0" applyNumberFormat="1" applyFont="1" applyFill="1" applyBorder="1"/>
    <xf numFmtId="0" fontId="41" fillId="0" borderId="0" xfId="0" applyFont="1" applyFill="1" applyBorder="1" applyAlignment="1">
      <alignment wrapText="1"/>
    </xf>
    <xf numFmtId="0" fontId="31" fillId="0" borderId="6" xfId="0" applyFont="1" applyFill="1" applyBorder="1" applyAlignment="1">
      <alignment horizontal="left"/>
    </xf>
    <xf numFmtId="0" fontId="42" fillId="0" borderId="6" xfId="0" applyFont="1" applyFill="1" applyBorder="1" applyAlignment="1">
      <alignment horizontal="right"/>
    </xf>
    <xf numFmtId="0" fontId="31" fillId="0" borderId="6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43" fillId="7" borderId="10" xfId="0" applyFont="1" applyFill="1" applyBorder="1"/>
    <xf numFmtId="4" fontId="31" fillId="7" borderId="0" xfId="0" applyNumberFormat="1" applyFont="1" applyFill="1" applyBorder="1"/>
    <xf numFmtId="0" fontId="44" fillId="0" borderId="0" xfId="0" applyFont="1" applyFill="1" applyBorder="1"/>
    <xf numFmtId="0" fontId="45" fillId="0" borderId="0" xfId="0" applyFont="1" applyFill="1" applyBorder="1" applyAlignment="1">
      <alignment wrapText="1"/>
    </xf>
    <xf numFmtId="0" fontId="31" fillId="0" borderId="7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0" fontId="31" fillId="7" borderId="10" xfId="0" applyFont="1" applyFill="1" applyBorder="1"/>
    <xf numFmtId="0" fontId="31" fillId="0" borderId="0" xfId="0" applyFont="1" applyFill="1" applyBorder="1" applyAlignment="1">
      <alignment horizontal="left"/>
    </xf>
    <xf numFmtId="10" fontId="42" fillId="0" borderId="0" xfId="0" applyNumberFormat="1" applyFont="1" applyFill="1" applyBorder="1" applyAlignment="1">
      <alignment horizontal="right"/>
    </xf>
    <xf numFmtId="0" fontId="31" fillId="7" borderId="0" xfId="0" applyFont="1" applyFill="1" applyBorder="1"/>
    <xf numFmtId="0" fontId="35" fillId="5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right"/>
    </xf>
    <xf numFmtId="4" fontId="26" fillId="7" borderId="0" xfId="0" applyNumberFormat="1" applyFont="1" applyFill="1" applyBorder="1" applyAlignment="1"/>
    <xf numFmtId="0" fontId="26" fillId="7" borderId="0" xfId="0" applyFont="1" applyFill="1" applyBorder="1" applyAlignment="1"/>
    <xf numFmtId="0" fontId="46" fillId="3" borderId="11" xfId="0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40" fillId="7" borderId="9" xfId="0" applyFont="1" applyFill="1" applyBorder="1"/>
    <xf numFmtId="9" fontId="31" fillId="0" borderId="6" xfId="0" applyNumberFormat="1" applyFont="1" applyFill="1" applyBorder="1" applyAlignment="1">
      <alignment horizontal="right"/>
    </xf>
    <xf numFmtId="0" fontId="31" fillId="0" borderId="7" xfId="0" applyFont="1" applyFill="1" applyBorder="1" applyAlignment="1">
      <alignment horizontal="left" indent="1"/>
    </xf>
    <xf numFmtId="0" fontId="31" fillId="0" borderId="7" xfId="0" applyFont="1" applyFill="1" applyBorder="1" applyAlignment="1">
      <alignment horizontal="right"/>
    </xf>
    <xf numFmtId="10" fontId="42" fillId="0" borderId="7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indent="1"/>
    </xf>
    <xf numFmtId="0" fontId="42" fillId="0" borderId="0" xfId="0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right"/>
    </xf>
    <xf numFmtId="0" fontId="43" fillId="7" borderId="0" xfId="0" applyFont="1" applyFill="1" applyBorder="1"/>
    <xf numFmtId="4" fontId="48" fillId="7" borderId="0" xfId="0" applyNumberFormat="1" applyFont="1" applyFill="1" applyBorder="1" applyAlignment="1"/>
    <xf numFmtId="0" fontId="49" fillId="0" borderId="0" xfId="0" applyFont="1" applyFill="1" applyBorder="1" applyAlignment="1">
      <alignment wrapText="1"/>
    </xf>
    <xf numFmtId="0" fontId="35" fillId="5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/>
    <xf numFmtId="0" fontId="48" fillId="7" borderId="0" xfId="0" applyFont="1" applyFill="1" applyBorder="1" applyAlignment="1"/>
    <xf numFmtId="0" fontId="31" fillId="0" borderId="8" xfId="0" applyFont="1" applyFill="1" applyBorder="1" applyAlignment="1">
      <alignment horizontal="left"/>
    </xf>
    <xf numFmtId="0" fontId="42" fillId="0" borderId="8" xfId="0" applyFont="1" applyFill="1" applyBorder="1" applyAlignment="1">
      <alignment horizontal="right"/>
    </xf>
    <xf numFmtId="9" fontId="31" fillId="0" borderId="8" xfId="0" applyNumberFormat="1" applyFont="1" applyFill="1" applyBorder="1" applyAlignment="1">
      <alignment horizontal="right"/>
    </xf>
    <xf numFmtId="0" fontId="31" fillId="0" borderId="8" xfId="0" applyFont="1" applyFill="1" applyBorder="1" applyAlignment="1">
      <alignment horizontal="left" indent="1"/>
    </xf>
    <xf numFmtId="0" fontId="31" fillId="0" borderId="8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/>
    <xf numFmtId="0" fontId="47" fillId="7" borderId="0" xfId="0" applyFont="1" applyFill="1" applyBorder="1" applyAlignment="1"/>
    <xf numFmtId="0" fontId="29" fillId="6" borderId="0" xfId="3" applyFont="1" applyFill="1" applyBorder="1" applyAlignment="1">
      <alignment vertical="center"/>
    </xf>
    <xf numFmtId="0" fontId="29" fillId="6" borderId="0" xfId="3" applyFont="1" applyFill="1" applyBorder="1">
      <alignment vertical="center"/>
    </xf>
    <xf numFmtId="0" fontId="48" fillId="7" borderId="14" xfId="0" applyFont="1" applyFill="1" applyBorder="1" applyAlignment="1"/>
    <xf numFmtId="9" fontId="37" fillId="0" borderId="0" xfId="0" applyNumberFormat="1" applyFont="1" applyFill="1" applyBorder="1" applyAlignment="1">
      <alignment horizontal="right"/>
    </xf>
    <xf numFmtId="0" fontId="35" fillId="0" borderId="5" xfId="2" applyFont="1" applyFill="1" applyBorder="1" applyAlignment="1"/>
    <xf numFmtId="0" fontId="50" fillId="0" borderId="5" xfId="2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horizontal="right"/>
    </xf>
    <xf numFmtId="4" fontId="52" fillId="7" borderId="0" xfId="0" applyNumberFormat="1" applyFont="1" applyFill="1" applyBorder="1"/>
    <xf numFmtId="0" fontId="26" fillId="0" borderId="0" xfId="0" applyFont="1" applyFill="1" applyBorder="1" applyAlignment="1">
      <alignment horizontal="right"/>
    </xf>
    <xf numFmtId="0" fontId="40" fillId="7" borderId="0" xfId="0" applyFont="1" applyFill="1" applyBorder="1"/>
    <xf numFmtId="0" fontId="48" fillId="0" borderId="0" xfId="0" applyFont="1" applyFill="1" applyBorder="1"/>
    <xf numFmtId="0" fontId="26" fillId="0" borderId="3" xfId="0" applyFont="1" applyFill="1" applyBorder="1"/>
    <xf numFmtId="2" fontId="26" fillId="0" borderId="0" xfId="0" applyNumberFormat="1" applyFont="1" applyFill="1" applyBorder="1" applyAlignment="1">
      <alignment horizontal="right"/>
    </xf>
    <xf numFmtId="0" fontId="51" fillId="6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right" vertical="center"/>
    </xf>
    <xf numFmtId="166" fontId="20" fillId="0" borderId="0" xfId="0" applyNumberFormat="1" applyFont="1"/>
    <xf numFmtId="167" fontId="29" fillId="6" borderId="12" xfId="0" applyNumberFormat="1" applyFont="1" applyFill="1" applyBorder="1" applyAlignment="1">
      <alignment horizontal="right" vertical="center"/>
    </xf>
    <xf numFmtId="166" fontId="31" fillId="0" borderId="7" xfId="0" applyNumberFormat="1" applyFont="1" applyFill="1" applyBorder="1" applyAlignment="1">
      <alignment horizontal="right"/>
    </xf>
    <xf numFmtId="166" fontId="31" fillId="0" borderId="0" xfId="0" applyNumberFormat="1" applyFont="1" applyFill="1" applyBorder="1" applyAlignment="1">
      <alignment horizontal="right"/>
    </xf>
    <xf numFmtId="166" fontId="35" fillId="5" borderId="0" xfId="0" applyNumberFormat="1" applyFont="1" applyFill="1" applyBorder="1" applyAlignment="1">
      <alignment vertical="center"/>
    </xf>
    <xf numFmtId="166" fontId="35" fillId="5" borderId="0" xfId="0" applyNumberFormat="1" applyFont="1" applyFill="1" applyBorder="1" applyAlignment="1">
      <alignment horizontal="right" vertical="center"/>
    </xf>
    <xf numFmtId="166" fontId="29" fillId="6" borderId="0" xfId="3" applyNumberFormat="1" applyFont="1" applyFill="1" applyBorder="1">
      <alignment vertical="center"/>
    </xf>
    <xf numFmtId="166" fontId="31" fillId="0" borderId="8" xfId="0" applyNumberFormat="1" applyFont="1" applyFill="1" applyBorder="1" applyAlignment="1">
      <alignment horizontal="right"/>
    </xf>
    <xf numFmtId="166" fontId="54" fillId="0" borderId="0" xfId="0" applyNumberFormat="1" applyFont="1" applyFill="1" applyBorder="1" applyAlignment="1">
      <alignment horizontal="right" vertical="center"/>
    </xf>
    <xf numFmtId="166" fontId="31" fillId="7" borderId="10" xfId="0" applyNumberFormat="1" applyFont="1" applyFill="1" applyBorder="1" applyAlignment="1">
      <alignment horizontal="right"/>
    </xf>
    <xf numFmtId="166" fontId="31" fillId="7" borderId="0" xfId="0" applyNumberFormat="1" applyFont="1" applyFill="1" applyBorder="1" applyAlignment="1">
      <alignment horizontal="right"/>
    </xf>
    <xf numFmtId="166" fontId="30" fillId="7" borderId="0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 vertical="center"/>
    </xf>
    <xf numFmtId="166" fontId="39" fillId="7" borderId="10" xfId="0" applyNumberFormat="1" applyFont="1" applyFill="1" applyBorder="1" applyAlignment="1">
      <alignment horizontal="right"/>
    </xf>
    <xf numFmtId="166" fontId="39" fillId="7" borderId="9" xfId="0" applyNumberFormat="1" applyFont="1" applyFill="1" applyBorder="1" applyAlignment="1">
      <alignment horizontal="right"/>
    </xf>
    <xf numFmtId="166" fontId="30" fillId="7" borderId="14" xfId="0" applyNumberFormat="1" applyFont="1" applyFill="1" applyBorder="1" applyAlignment="1">
      <alignment horizontal="right"/>
    </xf>
    <xf numFmtId="166" fontId="39" fillId="7" borderId="0" xfId="0" applyNumberFormat="1" applyFont="1" applyFill="1" applyBorder="1" applyAlignment="1">
      <alignment horizontal="right"/>
    </xf>
    <xf numFmtId="168" fontId="27" fillId="3" borderId="4" xfId="0" applyNumberFormat="1" applyFont="1" applyFill="1" applyBorder="1" applyAlignment="1">
      <alignment horizontal="right" vertical="center"/>
    </xf>
    <xf numFmtId="166" fontId="39" fillId="7" borderId="10" xfId="0" applyNumberFormat="1" applyFont="1" applyFill="1" applyBorder="1"/>
    <xf numFmtId="166" fontId="31" fillId="7" borderId="10" xfId="0" applyNumberFormat="1" applyFont="1" applyFill="1" applyBorder="1"/>
    <xf numFmtId="166" fontId="31" fillId="7" borderId="0" xfId="0" applyNumberFormat="1" applyFont="1" applyFill="1" applyBorder="1"/>
    <xf numFmtId="166" fontId="26" fillId="7" borderId="0" xfId="0" applyNumberFormat="1" applyFont="1" applyFill="1" applyBorder="1" applyAlignment="1"/>
    <xf numFmtId="166" fontId="39" fillId="7" borderId="9" xfId="0" applyNumberFormat="1" applyFont="1" applyFill="1" applyBorder="1"/>
    <xf numFmtId="166" fontId="48" fillId="7" borderId="0" xfId="0" applyNumberFormat="1" applyFont="1" applyFill="1" applyBorder="1" applyAlignment="1"/>
    <xf numFmtId="166" fontId="48" fillId="7" borderId="14" xfId="0" applyNumberFormat="1" applyFont="1" applyFill="1" applyBorder="1" applyAlignment="1"/>
    <xf numFmtId="166" fontId="39" fillId="7" borderId="0" xfId="0" applyNumberFormat="1" applyFont="1" applyFill="1" applyBorder="1"/>
    <xf numFmtId="166" fontId="52" fillId="7" borderId="0" xfId="0" applyNumberFormat="1" applyFont="1" applyFill="1" applyBorder="1"/>
    <xf numFmtId="167" fontId="34" fillId="0" borderId="0" xfId="0" applyNumberFormat="1" applyFont="1" applyFill="1" applyBorder="1" applyAlignment="1">
      <alignment vertical="center"/>
    </xf>
    <xf numFmtId="0" fontId="25" fillId="0" borderId="0" xfId="1" applyFont="1" applyFill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73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top style="medium">
          <color theme="4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2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 style="hair">
          <color theme="2" tint="-0.249977111117893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numFmt numFmtId="166" formatCode="#,##0.00_ 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theme="2" tint="-0.249977111117893"/>
        </top>
        <bottom style="hair">
          <color theme="2" tint="-0.249977111117893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다이렉트마케팅" displayName="다이렉트마케팅" ref="B10:O17" totalsRowCount="1" headerRowDxfId="272" dataDxfId="271" totalsRowDxfId="269" tableBorderDxfId="270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다이렉트마케팅 항목" totalsRowLabel="텔레마케팅 합계 \(000,000)" dataDxfId="268" totalsRowDxfId="267"/>
    <tableColumn id="2" xr3:uid="{D06D8C3D-911A-4FE0-AF10-E95846AAB731}" name="요율" dataDxfId="266" totalsRowDxfId="265"/>
    <tableColumn id="3" xr3:uid="{6DC13F81-8CBC-4AB1-9EFE-0E2B8486CC20}" name="1월" totalsRowFunction="custom" dataDxfId="264" totalsRowDxfId="263">
      <totalsRowFormula>SUM(D13:D16)</totalsRowFormula>
    </tableColumn>
    <tableColumn id="4" xr3:uid="{7D778AD3-EEBC-4016-997A-6E1E26242848}" name="2월" totalsRowFunction="custom" dataDxfId="262" totalsRowDxfId="261">
      <totalsRowFormula>SUM(E13:E16)</totalsRowFormula>
    </tableColumn>
    <tableColumn id="5" xr3:uid="{F8A6E815-467A-4964-B70E-77603C220DC4}" name="3월" totalsRowFunction="custom" dataDxfId="260" totalsRowDxfId="259">
      <totalsRowFormula>SUM(F13:F16)</totalsRowFormula>
    </tableColumn>
    <tableColumn id="6" xr3:uid="{8D578BC7-3145-4336-BBA3-1BD123EF9F23}" name="4월" totalsRowFunction="custom" dataDxfId="258" totalsRowDxfId="257">
      <totalsRowFormula>SUM(G13:G16)</totalsRowFormula>
    </tableColumn>
    <tableColumn id="7" xr3:uid="{4B121F70-3F7E-4CFB-B59B-0D561FCFEDB3}" name="5월" totalsRowFunction="custom" dataDxfId="256" totalsRowDxfId="255">
      <totalsRowFormula>SUM(H13:H16)</totalsRowFormula>
    </tableColumn>
    <tableColumn id="8" xr3:uid="{A04183F3-E044-4CEC-AB21-ACB85B082D51}" name="6월" totalsRowFunction="custom" dataDxfId="254" totalsRowDxfId="253">
      <totalsRowFormula>SUM(I13:I16)</totalsRowFormula>
    </tableColumn>
    <tableColumn id="9" xr3:uid="{E35258B0-6ADE-455A-84E9-59826FB070E9}" name="7월" totalsRowFunction="custom" dataDxfId="252" totalsRowDxfId="251">
      <totalsRowFormula>SUM(J13:J16)</totalsRowFormula>
    </tableColumn>
    <tableColumn id="10" xr3:uid="{92A4A2FE-3140-4433-9EAB-F8086277D09A}" name="8월" totalsRowFunction="custom" dataDxfId="250" totalsRowDxfId="249">
      <totalsRowFormula>SUM(K13:K16)</totalsRowFormula>
    </tableColumn>
    <tableColumn id="11" xr3:uid="{6736C7BD-2076-4E45-BBB5-65D42E44B936}" name="9월" totalsRowFunction="custom" dataDxfId="248" totalsRowDxfId="247">
      <totalsRowFormula>SUM(L13:L16)</totalsRowFormula>
    </tableColumn>
    <tableColumn id="12" xr3:uid="{5CEFC1C3-DF93-47E7-845E-68B53F848491}" name="10월" totalsRowFunction="custom" dataDxfId="246" totalsRowDxfId="245">
      <totalsRowFormula>SUM(M13:M16)</totalsRowFormula>
    </tableColumn>
    <tableColumn id="13" xr3:uid="{9CEF695A-299D-47B5-BCB7-BFC5EEBFB2ED}" name="11월" totalsRowFunction="custom" dataDxfId="244" totalsRowDxfId="243">
      <totalsRowFormula>SUM(N13:N16)</totalsRowFormula>
    </tableColumn>
    <tableColumn id="14" xr3:uid="{C53B3D8F-53ED-4240-9EE5-385B7ACCA51E}" name="12월" totalsRowFunction="custom" dataDxfId="242" totalsRowDxfId="241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항목, 요율, 총 판매량에서 다이렉트마케팅이 차지하는 비율, 월별 금액을 입력하거나 수정합니다. 월별 합계는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인터넷마케팅" displayName="인터넷마케팅" ref="B18:O24" totalsRowCount="1" headerRowDxfId="240" dataDxfId="239" totalsRowDxfId="237" tableBorderDxfId="238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인터넷 마케팅 항목" totalsRowLabel="인터넷 마케팅 합계 \(000,000)" dataDxfId="236" totalsRowDxfId="235"/>
    <tableColumn id="2" xr3:uid="{1D3DC284-B9F6-4C3D-9B5D-E43EFAD7D99C}" name="요율" dataDxfId="234" totalsRowDxfId="233"/>
    <tableColumn id="3" xr3:uid="{C45FC01C-6080-4EB9-A0ED-222FD58E736F}" name="1월" totalsRowFunction="custom" dataDxfId="232" totalsRowDxfId="231">
      <totalsRowFormula>SUM(D20:D23)</totalsRowFormula>
    </tableColumn>
    <tableColumn id="4" xr3:uid="{A1DDEBCC-862C-45C1-9F86-20F24F8BFDAB}" name="2월" totalsRowFunction="custom" dataDxfId="230" totalsRowDxfId="229">
      <totalsRowFormula>SUM(E20:E23)</totalsRowFormula>
    </tableColumn>
    <tableColumn id="5" xr3:uid="{9CD70FD7-0FF6-4E44-A471-11CA26E2A34F}" name="3월" totalsRowFunction="custom" dataDxfId="228" totalsRowDxfId="227">
      <totalsRowFormula>SUM(F20:F23)</totalsRowFormula>
    </tableColumn>
    <tableColumn id="6" xr3:uid="{59EEEEBF-BEBF-49F8-AEB4-6353CCC290A7}" name="4월" totalsRowFunction="custom" dataDxfId="226" totalsRowDxfId="225">
      <totalsRowFormula>SUM(G20:G23)</totalsRowFormula>
    </tableColumn>
    <tableColumn id="7" xr3:uid="{59C83AC1-DE12-4615-82BA-08EC7F8C44C0}" name="5월" totalsRowFunction="custom" dataDxfId="224" totalsRowDxfId="223">
      <totalsRowFormula>SUM(H20:H23)</totalsRowFormula>
    </tableColumn>
    <tableColumn id="8" xr3:uid="{FAE79B51-669A-4672-9E11-F2E57893438A}" name="6월" totalsRowFunction="custom" dataDxfId="222" totalsRowDxfId="221">
      <totalsRowFormula>SUM(I20:I23)</totalsRowFormula>
    </tableColumn>
    <tableColumn id="9" xr3:uid="{217EC8BF-C0F2-437D-9D4E-EABA02B96D1A}" name="7월" totalsRowFunction="custom" dataDxfId="220" totalsRowDxfId="219">
      <totalsRowFormula>SUM(J20:J23)</totalsRowFormula>
    </tableColumn>
    <tableColumn id="10" xr3:uid="{182BA46B-FA8F-4A02-90B7-999F022517FB}" name="8월" totalsRowFunction="custom" dataDxfId="218" totalsRowDxfId="217">
      <totalsRowFormula>SUM(K20:K23)</totalsRowFormula>
    </tableColumn>
    <tableColumn id="11" xr3:uid="{4811A34C-6E0B-4F78-8BD2-09AF3F5890A5}" name="9월" totalsRowFunction="custom" dataDxfId="216" totalsRowDxfId="215">
      <totalsRowFormula>SUM(L20:L23)</totalsRowFormula>
    </tableColumn>
    <tableColumn id="12" xr3:uid="{B56EFFC5-118F-4DC2-B9BC-98A6246DFC83}" name="10월" totalsRowFunction="custom" dataDxfId="214" totalsRowDxfId="213">
      <totalsRowFormula>SUM(M20:M23)</totalsRowFormula>
    </tableColumn>
    <tableColumn id="13" xr3:uid="{6E250B1D-A240-4496-A602-8046C3BBD0F7}" name="11월" totalsRowFunction="custom" dataDxfId="212" totalsRowDxfId="211">
      <totalsRowFormula>SUM(N20:N23)</totalsRowFormula>
    </tableColumn>
    <tableColumn id="14" xr3:uid="{0CD8D013-C54A-42A5-AC83-DCD44195BAE3}" name="12월" totalsRowFunction="custom" dataDxfId="210" totalsRowDxfId="20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항목, 요율, 다이렉트 판매량에서 인터넷 마케팅이 차지하는 비율, 월별 금액을 입력하거나 수정합니다. 월별 합계는 자동으로 계산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다이렉트메일" displayName="다이렉트메일" ref="B25:O30" totalsRowCount="1" headerRowDxfId="208" dataDxfId="207" totalsRowDxfId="205" tableBorderDxfId="20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다이렉트 메일 항목" totalsRowLabel="다이렉트 메일 합계 \(000,000)" dataDxfId="204" totalsRowDxfId="203"/>
    <tableColumn id="2" xr3:uid="{093F0631-83C0-4D40-ABD9-22EF4C3F7949}" name="요율" dataDxfId="202" totalsRowDxfId="201"/>
    <tableColumn id="3" xr3:uid="{DFC2DC9C-36BD-445E-A680-F90A2749E660}" name="1월" totalsRowFunction="custom" dataDxfId="200" totalsRowDxfId="199">
      <totalsRowFormula>SUM(D27:D29)</totalsRowFormula>
    </tableColumn>
    <tableColumn id="4" xr3:uid="{6E93678B-5B87-4CBC-B3D9-724FD836DCE3}" name="2월" totalsRowFunction="custom" dataDxfId="198" totalsRowDxfId="197">
      <totalsRowFormula>SUM(E27:E29)</totalsRowFormula>
    </tableColumn>
    <tableColumn id="5" xr3:uid="{D91ED0CA-3EF2-4AEC-9353-8DFDCC729EE8}" name="3월" totalsRowFunction="custom" dataDxfId="196" totalsRowDxfId="195">
      <totalsRowFormula>SUM(F27:F29)</totalsRowFormula>
    </tableColumn>
    <tableColumn id="6" xr3:uid="{8F80A34A-DF21-45B2-B24D-21EB093E79FD}" name="4월" totalsRowFunction="custom" dataDxfId="194" totalsRowDxfId="193">
      <totalsRowFormula>SUM(G27:G29)</totalsRowFormula>
    </tableColumn>
    <tableColumn id="7" xr3:uid="{5A33C84A-4115-44DA-BA86-71CC4C58F4C8}" name="5월" totalsRowFunction="custom" dataDxfId="192" totalsRowDxfId="191">
      <totalsRowFormula>SUM(H27:H29)</totalsRowFormula>
    </tableColumn>
    <tableColumn id="8" xr3:uid="{A0211C0C-A8B3-439B-9979-9ADEBAFD6D09}" name="6월" totalsRowFunction="custom" dataDxfId="190" totalsRowDxfId="189">
      <totalsRowFormula>SUM(I27:I29)</totalsRowFormula>
    </tableColumn>
    <tableColumn id="9" xr3:uid="{37AF4BE5-372F-418B-ADC7-EB4217E3DD7D}" name="7월" totalsRowFunction="custom" dataDxfId="188" totalsRowDxfId="187">
      <totalsRowFormula>SUM(J27:J29)</totalsRowFormula>
    </tableColumn>
    <tableColumn id="10" xr3:uid="{009AD3E7-D0BA-4FAC-A0D6-6999A1E13655}" name="8월" totalsRowFunction="custom" dataDxfId="186" totalsRowDxfId="185">
      <totalsRowFormula>SUM(K27:K29)</totalsRowFormula>
    </tableColumn>
    <tableColumn id="11" xr3:uid="{060726F4-0580-4124-8745-8AFB07CE096D}" name="9월" totalsRowFunction="custom" dataDxfId="184" totalsRowDxfId="183">
      <totalsRowFormula>SUM(L27:L29)</totalsRowFormula>
    </tableColumn>
    <tableColumn id="12" xr3:uid="{FEA6F2F6-399F-461F-AD2B-1E615644E457}" name="10월" totalsRowFunction="custom" dataDxfId="182" totalsRowDxfId="181">
      <totalsRowFormula>SUM(M27:M29)</totalsRowFormula>
    </tableColumn>
    <tableColumn id="13" xr3:uid="{C8AFDC59-D992-4B43-8470-1247E1F144E3}" name="11월" totalsRowFunction="custom" dataDxfId="180" totalsRowDxfId="179">
      <totalsRowFormula>SUM(N27:N29)</totalsRowFormula>
    </tableColumn>
    <tableColumn id="14" xr3:uid="{D8D70E99-BF50-4309-B7B5-030541CBE5D0}" name="12월" totalsRowFunction="custom" dataDxfId="178" totalsRowDxfId="177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항목, 요율, 다이렉트 판매량에서 다이렉트 메일이 차지하는 비율, 월별 금액을 입력하거나 수정합니다. 월별 합계는 자동으로 계산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에이전트브로커" displayName="에이전트브로커" ref="B32:O39" totalsRowCount="1" headerRowDxfId="176" dataDxfId="175" totalsRowDxfId="173" tableBorderDxfId="174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에이전트/브로커 항목" totalsRowLabel="에이전트/브로커 합계 \(000,000)" dataDxfId="172" totalsRowDxfId="171"/>
    <tableColumn id="2" xr3:uid="{A025F9EB-7698-4DC4-8F76-8FEB8558D7DB}" name="요율" dataDxfId="170" totalsRowDxfId="169"/>
    <tableColumn id="3" xr3:uid="{110D2BAC-108D-4E76-A40B-659BC2EFF244}" name="1월" totalsRowFunction="custom" dataDxfId="168" totalsRowDxfId="167">
      <totalsRowFormula>SUM(D34:D38)</totalsRowFormula>
    </tableColumn>
    <tableColumn id="4" xr3:uid="{A6A7F9BE-0D3E-4937-AB1F-C1F856730A2D}" name="2월" totalsRowFunction="custom" dataDxfId="166" totalsRowDxfId="165">
      <totalsRowFormula>SUM(E34:E38)</totalsRowFormula>
    </tableColumn>
    <tableColumn id="5" xr3:uid="{FFA82CB7-B337-4E24-B546-35C7353B3153}" name="3월" totalsRowFunction="custom" dataDxfId="164" totalsRowDxfId="163">
      <totalsRowFormula>SUM(F34:F38)</totalsRowFormula>
    </tableColumn>
    <tableColumn id="6" xr3:uid="{A9E76023-8902-4473-A8AB-F4CFD3A3AED7}" name="4월" totalsRowFunction="custom" dataDxfId="162" totalsRowDxfId="161">
      <totalsRowFormula>SUM(G34:G38)</totalsRowFormula>
    </tableColumn>
    <tableColumn id="7" xr3:uid="{A1FE737C-0474-4F15-92C6-E620E218362F}" name="5월" totalsRowFunction="custom" dataDxfId="160" totalsRowDxfId="159">
      <totalsRowFormula>SUM(H34:H38)</totalsRowFormula>
    </tableColumn>
    <tableColumn id="8" xr3:uid="{A6F002F8-1B3B-4EA5-87DF-1F9D76D0C770}" name="6월" totalsRowFunction="custom" dataDxfId="158" totalsRowDxfId="157">
      <totalsRowFormula>SUM(I34:I38)</totalsRowFormula>
    </tableColumn>
    <tableColumn id="9" xr3:uid="{54E125EC-F864-4F53-A435-269D7BF3A613}" name="7월" totalsRowFunction="custom" dataDxfId="156" totalsRowDxfId="155">
      <totalsRowFormula>SUM(J34:J38)</totalsRowFormula>
    </tableColumn>
    <tableColumn id="10" xr3:uid="{93D42AF4-3150-4D90-A9BB-9C701146E37A}" name="8월" totalsRowFunction="custom" dataDxfId="154" totalsRowDxfId="153">
      <totalsRowFormula>SUM(K34:K38)</totalsRowFormula>
    </tableColumn>
    <tableColumn id="11" xr3:uid="{05D645F1-4BE1-4E6F-9BEC-915460DB2F68}" name="9월" totalsRowFunction="custom" dataDxfId="152" totalsRowDxfId="151">
      <totalsRowFormula>SUM(L34:L38)</totalsRowFormula>
    </tableColumn>
    <tableColumn id="12" xr3:uid="{87A9E54D-2867-47C8-9FC6-2ECB9C579A10}" name="10월" totalsRowFunction="custom" dataDxfId="150" totalsRowDxfId="149">
      <totalsRowFormula>SUM(M34:M38)</totalsRowFormula>
    </tableColumn>
    <tableColumn id="13" xr3:uid="{9F0824EE-BCEC-4172-A5C5-E9F2D5D6F359}" name="11월" totalsRowFunction="custom" dataDxfId="148" totalsRowDxfId="147">
      <totalsRowFormula>SUM(N34:N38)</totalsRowFormula>
    </tableColumn>
    <tableColumn id="14" xr3:uid="{1AB98A31-CC11-4C05-934A-C27999765390}" name="12월" totalsRowFunction="custom" dataDxfId="146" totalsRowDxfId="145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항목, 요율, 총 판매량에서 에이전트/브로커가 차지하는 비율, 월별 금액을 입력하거나 수정합니다. 월별 합계는 자동으로 계산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유통업체" displayName="유통업체" ref="B40:O46" totalsRowCount="1" headerRowDxfId="144" dataDxfId="143" totalsRowDxfId="141" tableBorderDxfId="142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유통업체 항목" totalsRowLabel="유통업체 합계 \(000,000)" dataDxfId="140" totalsRowDxfId="139"/>
    <tableColumn id="2" xr3:uid="{D03F8F77-9829-4035-AED3-02826C02B738}" name="요율" dataDxfId="138" totalsRowDxfId="137"/>
    <tableColumn id="3" xr3:uid="{CAEE531D-C13C-4460-9FF0-8FB2EE14AABD}" name="1월" totalsRowFunction="custom" dataDxfId="136" totalsRowDxfId="135">
      <totalsRowFormula>SUM(D42:D45)</totalsRowFormula>
    </tableColumn>
    <tableColumn id="4" xr3:uid="{C46CA3BD-57EB-4914-8949-D77A88EBC794}" name="2월" totalsRowFunction="custom" dataDxfId="134" totalsRowDxfId="133">
      <totalsRowFormula>SUM(E42:E45)</totalsRowFormula>
    </tableColumn>
    <tableColumn id="5" xr3:uid="{58C2A849-0D58-4E55-BFB8-B86E8E49CE82}" name="3월" totalsRowFunction="custom" dataDxfId="132" totalsRowDxfId="131">
      <totalsRowFormula>SUM(F42:F45)</totalsRowFormula>
    </tableColumn>
    <tableColumn id="6" xr3:uid="{97B18FDD-CE18-45A6-8A04-A78EA4EFD2C4}" name="4월" totalsRowFunction="custom" dataDxfId="130" totalsRowDxfId="129">
      <totalsRowFormula>SUM(G42:G45)</totalsRowFormula>
    </tableColumn>
    <tableColumn id="7" xr3:uid="{905549A0-2412-4BAA-999D-B209639DB4B8}" name="5월" totalsRowFunction="custom" dataDxfId="128" totalsRowDxfId="127">
      <totalsRowFormula>SUM(H42:H45)</totalsRowFormula>
    </tableColumn>
    <tableColumn id="8" xr3:uid="{30B258BA-4462-4C3D-9ACA-B8721EA6E116}" name="6월" totalsRowFunction="custom" dataDxfId="126" totalsRowDxfId="125">
      <totalsRowFormula>SUM(I42:I45)</totalsRowFormula>
    </tableColumn>
    <tableColumn id="9" xr3:uid="{A99A9795-E430-4781-8A9B-E7E1B01B9C05}" name="7월" totalsRowFunction="custom" dataDxfId="124" totalsRowDxfId="123">
      <totalsRowFormula>SUM(J42:J45)</totalsRowFormula>
    </tableColumn>
    <tableColumn id="10" xr3:uid="{29581776-F379-4FE4-A7AF-B2E83CEB905F}" name="8월" totalsRowFunction="custom" dataDxfId="122" totalsRowDxfId="121">
      <totalsRowFormula>SUM(K42:K45)</totalsRowFormula>
    </tableColumn>
    <tableColumn id="11" xr3:uid="{8F570B74-2B28-4FDF-A525-7B2E60DA050A}" name="9월" totalsRowFunction="custom" dataDxfId="120" totalsRowDxfId="119">
      <totalsRowFormula>SUM(L42:L45)</totalsRowFormula>
    </tableColumn>
    <tableColumn id="12" xr3:uid="{516D6087-244A-400A-BEC4-D49D5B12DF17}" name="10월" totalsRowFunction="custom" dataDxfId="118" totalsRowDxfId="117">
      <totalsRowFormula>SUM(M42:M45)</totalsRowFormula>
    </tableColumn>
    <tableColumn id="13" xr3:uid="{CF34C3E6-AB4C-4319-A121-76AE12AA846A}" name="11월" totalsRowFunction="custom" dataDxfId="116" totalsRowDxfId="115">
      <totalsRowFormula>SUM(N42:N45)</totalsRowFormula>
    </tableColumn>
    <tableColumn id="14" xr3:uid="{FD6287C6-6538-4FAA-B039-49092F927497}" name="12월" totalsRowFunction="custom" dataDxfId="114" totalsRowDxfId="113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항목, 요율, 총 판매량에서 유통업체가 차지하는 비율, 월별 금액을 입력하거나 수정합니다. 월별 합계는 자동으로 계산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대리점" displayName="대리점" ref="B47:O53" totalsRowCount="1" headerRowDxfId="112" dataDxfId="111" totalsRowDxfId="109" tableBorderDxfId="110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대리점 항목" totalsRowLabel="대리점 합계 \(000,000)" dataDxfId="108" totalsRowDxfId="107"/>
    <tableColumn id="2" xr3:uid="{6F61F3ED-1B3E-4FFA-A8E8-A6215EC20184}" name="요율" dataDxfId="106" totalsRowDxfId="105"/>
    <tableColumn id="3" xr3:uid="{C27B72F1-C999-4B5E-B286-755DF605DEFF}" name="1월" totalsRowFunction="custom" dataDxfId="104" totalsRowDxfId="103">
      <totalsRowFormula>SUM(D49:D52)</totalsRowFormula>
    </tableColumn>
    <tableColumn id="4" xr3:uid="{0E81DDA6-E2E1-489F-B82B-BAB9EB5A300A}" name="2월" totalsRowFunction="custom" dataDxfId="102" totalsRowDxfId="101">
      <totalsRowFormula>SUM(E49:E52)</totalsRowFormula>
    </tableColumn>
    <tableColumn id="5" xr3:uid="{9D96AA91-8261-4EEE-B29D-EA34CFDBF0BE}" name="3월" totalsRowFunction="custom" dataDxfId="100" totalsRowDxfId="99">
      <totalsRowFormula>SUM(F49:F52)</totalsRowFormula>
    </tableColumn>
    <tableColumn id="6" xr3:uid="{20BE1A4E-1A03-46DD-8155-DF1F413D38AE}" name="4월" totalsRowFunction="custom" dataDxfId="98" totalsRowDxfId="97">
      <totalsRowFormula>SUM(G49:G52)</totalsRowFormula>
    </tableColumn>
    <tableColumn id="7" xr3:uid="{B1C533A5-7530-41E0-9ACF-F5253334377F}" name="5월" totalsRowFunction="custom" dataDxfId="96" totalsRowDxfId="95">
      <totalsRowFormula>SUM(H49:H52)</totalsRowFormula>
    </tableColumn>
    <tableColumn id="8" xr3:uid="{A0DF22CA-DA51-4D83-9FF8-71FCB7446D1D}" name="6월" totalsRowFunction="custom" dataDxfId="94" totalsRowDxfId="93">
      <totalsRowFormula>SUM(I49:I52)</totalsRowFormula>
    </tableColumn>
    <tableColumn id="9" xr3:uid="{B0A9AF90-19D1-49BB-81C5-12283DADC67C}" name="7월" totalsRowFunction="custom" dataDxfId="92" totalsRowDxfId="91">
      <totalsRowFormula>SUM(J49:J52)</totalsRowFormula>
    </tableColumn>
    <tableColumn id="10" xr3:uid="{E78330A0-A9EB-47C6-BBC5-BF3D244D52F7}" name="8월" totalsRowFunction="custom" dataDxfId="90" totalsRowDxfId="89">
      <totalsRowFormula>SUM(K49:K52)</totalsRowFormula>
    </tableColumn>
    <tableColumn id="11" xr3:uid="{E2CC33BC-36AB-4C4C-812C-FA9FFF8FA541}" name="9월" totalsRowFunction="custom" dataDxfId="88" totalsRowDxfId="87">
      <totalsRowFormula>SUM(L49:L52)</totalsRowFormula>
    </tableColumn>
    <tableColumn id="12" xr3:uid="{FCE78AF9-1CCE-426E-9F07-0F971057C117}" name="10월" totalsRowFunction="custom" dataDxfId="86" totalsRowDxfId="85">
      <totalsRowFormula>SUM(M49:M52)</totalsRowFormula>
    </tableColumn>
    <tableColumn id="13" xr3:uid="{77110C64-074E-4F85-944F-A62710A6C6E6}" name="11월" totalsRowFunction="custom" dataDxfId="84" totalsRowDxfId="83">
      <totalsRowFormula>SUM(N49:N52)</totalsRowFormula>
    </tableColumn>
    <tableColumn id="14" xr3:uid="{F3F7E134-17A7-4B90-88CB-340BC26A96EF}" name="12월" totalsRowFunction="custom" dataDxfId="82" totalsRowDxfId="81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항목, 요율, 총 판매량에서 대리점이 차지하는 비율, 월별 금액을 입력하거나 수정합니다. 월별 합계는 자동으로 계산됩니다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고객확보유지" displayName="고객확보유지" ref="B54:O59" totalsRowCount="1" headerRowDxfId="80" dataDxfId="79" totalsRowDxfId="77" tableBorderDxfId="78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고객 확보/유지 항목" totalsRowLabel="고객 확보/유지 합계 \(000,000)" dataDxfId="76" totalsRowDxfId="75"/>
    <tableColumn id="2" xr3:uid="{7F16841A-6220-432A-AC5E-EA45E3E075B4}" name="요율" dataDxfId="74" totalsRowDxfId="73"/>
    <tableColumn id="3" xr3:uid="{EEEB1BD0-BE7F-4715-84D9-E3DBD35D9C83}" name="1월" totalsRowFunction="custom" dataDxfId="72" totalsRowDxfId="71">
      <totalsRowFormula>SUM(D56:D58)</totalsRowFormula>
    </tableColumn>
    <tableColumn id="4" xr3:uid="{9A927AB1-F4F6-42EE-8221-2C9F7776A8A7}" name="2월" totalsRowFunction="custom" dataDxfId="70" totalsRowDxfId="69">
      <totalsRowFormula>SUM(E56:E58)</totalsRowFormula>
    </tableColumn>
    <tableColumn id="5" xr3:uid="{6B4F3E7F-C84B-49BA-AEB5-D029C6F745B9}" name="3월" totalsRowFunction="custom" dataDxfId="68" totalsRowDxfId="67">
      <totalsRowFormula>SUM(F56:F58)</totalsRowFormula>
    </tableColumn>
    <tableColumn id="6" xr3:uid="{76E4D460-F3CC-45C2-8BD0-0CA04C394B13}" name="4월" totalsRowFunction="custom" dataDxfId="66" totalsRowDxfId="65">
      <totalsRowFormula>SUM(G56:G58)</totalsRowFormula>
    </tableColumn>
    <tableColumn id="7" xr3:uid="{61E52A19-49F6-461C-AE5C-278E4121EF9A}" name="5월" totalsRowFunction="custom" dataDxfId="64" totalsRowDxfId="63">
      <totalsRowFormula>SUM(H56:H58)</totalsRowFormula>
    </tableColumn>
    <tableColumn id="8" xr3:uid="{608C183B-C7AE-4DB7-8354-21A9EE33D9E3}" name="6월" totalsRowFunction="custom" dataDxfId="62" totalsRowDxfId="61">
      <totalsRowFormula>SUM(I56:I58)</totalsRowFormula>
    </tableColumn>
    <tableColumn id="9" xr3:uid="{2958044F-6900-486E-8704-C8E2266F32B7}" name="7월" totalsRowFunction="custom" dataDxfId="60" totalsRowDxfId="59">
      <totalsRowFormula>SUM(J56:J58)</totalsRowFormula>
    </tableColumn>
    <tableColumn id="10" xr3:uid="{BFCACAEB-D426-4747-8CAC-36BBF35A4A97}" name="8월" totalsRowFunction="custom" dataDxfId="58" totalsRowDxfId="57">
      <totalsRowFormula>SUM(K56:K58)</totalsRowFormula>
    </tableColumn>
    <tableColumn id="11" xr3:uid="{981EF021-28B0-4F7E-BD02-8FFD8BEE778F}" name="9월" totalsRowFunction="custom" dataDxfId="56" totalsRowDxfId="55">
      <totalsRowFormula>SUM(L56:L58)</totalsRowFormula>
    </tableColumn>
    <tableColumn id="12" xr3:uid="{4451B455-6417-4C59-B332-39E6784B74F5}" name="10월" totalsRowFunction="custom" dataDxfId="54" totalsRowDxfId="53">
      <totalsRowFormula>SUM(M56:M58)</totalsRowFormula>
    </tableColumn>
    <tableColumn id="13" xr3:uid="{7E406D22-A184-496C-8D51-CC25345ED7AF}" name="11월" totalsRowFunction="custom" dataDxfId="52" totalsRowDxfId="51">
      <totalsRowFormula>SUM(N56:N58)</totalsRowFormula>
    </tableColumn>
    <tableColumn id="14" xr3:uid="{4308619F-DF3C-4389-81E4-14A42338003A}" name="12월" totalsRowFunction="custom" dataDxfId="50" totalsRowDxfId="49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항목, 요율, 월별 금액을 입력하거나 수정합니다. 월별 합계는 자동으로 계산됩니다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기타경비" displayName="기타경비" ref="B60:O65" totalsRowCount="1" headerRowDxfId="48" dataDxfId="47" totalsRowDxfId="45" tableBorderDxfId="4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기타 경비 항목 " totalsRowLabel="기타 경비 합계 \(000,000)" dataDxfId="44" totalsRowDxfId="43"/>
    <tableColumn id="2" xr3:uid="{0E168FFC-3140-4870-AA41-6235EFEBA45D}" name="요율" dataDxfId="42" totalsRowDxfId="41"/>
    <tableColumn id="3" xr3:uid="{F5C22A35-92A4-4BD3-8092-930DAB5887D5}" name="1월" totalsRowFunction="custom" dataDxfId="40" totalsRowDxfId="39">
      <totalsRowFormula>SUM(D62:D64)</totalsRowFormula>
    </tableColumn>
    <tableColumn id="4" xr3:uid="{781151AB-2103-41C0-A183-554483DEEC5D}" name="2월" totalsRowFunction="custom" dataDxfId="38" totalsRowDxfId="37">
      <totalsRowFormula>SUM(E62:E64)</totalsRowFormula>
    </tableColumn>
    <tableColumn id="5" xr3:uid="{F33B1627-29F4-44D0-B3F3-0F7E0791AE84}" name="3월" totalsRowFunction="custom" dataDxfId="36" totalsRowDxfId="35">
      <totalsRowFormula>SUM(F62:F64)</totalsRowFormula>
    </tableColumn>
    <tableColumn id="6" xr3:uid="{7CD1D722-B323-4DA8-9598-CC09678A7714}" name="4월" totalsRowFunction="custom" dataDxfId="34" totalsRowDxfId="33">
      <totalsRowFormula>SUM(G62:G64)</totalsRowFormula>
    </tableColumn>
    <tableColumn id="7" xr3:uid="{B1633308-B384-4434-9238-452BB2653E2D}" name="5월" totalsRowFunction="custom" dataDxfId="32" totalsRowDxfId="31">
      <totalsRowFormula>SUM(H62:H64)</totalsRowFormula>
    </tableColumn>
    <tableColumn id="8" xr3:uid="{667C854C-B55E-4D4E-99D8-2BB5469A1883}" name="6월" totalsRowFunction="custom" dataDxfId="30" totalsRowDxfId="29">
      <totalsRowFormula>SUM(I62:I64)</totalsRowFormula>
    </tableColumn>
    <tableColumn id="9" xr3:uid="{05E824C4-5031-44B4-B775-5F1D14EAB7CB}" name="7월" totalsRowFunction="custom" dataDxfId="28" totalsRowDxfId="27">
      <totalsRowFormula>SUM(J62:J64)</totalsRowFormula>
    </tableColumn>
    <tableColumn id="10" xr3:uid="{35FA0DB8-DBBD-400A-947A-36B4797C860F}" name="8월" totalsRowFunction="custom" dataDxfId="26" totalsRowDxfId="25">
      <totalsRowFormula>SUM(K62:K64)</totalsRowFormula>
    </tableColumn>
    <tableColumn id="11" xr3:uid="{6BC1A52E-FB7F-472E-B63C-7CE6F59C9EA4}" name="9월" totalsRowFunction="custom" dataDxfId="24" totalsRowDxfId="23">
      <totalsRowFormula>SUM(L62:L64)</totalsRowFormula>
    </tableColumn>
    <tableColumn id="12" xr3:uid="{03E46896-E778-4F74-A640-35C0289CC0B1}" name="10월" totalsRowFunction="custom" dataDxfId="22" totalsRowDxfId="21">
      <totalsRowFormula>SUM(M62:M64)</totalsRowFormula>
    </tableColumn>
    <tableColumn id="13" xr3:uid="{3A77B07C-77F0-42DB-A286-03AE6F91EDC9}" name="11월" totalsRowFunction="custom" dataDxfId="20" totalsRowDxfId="19">
      <totalsRowFormula>SUM(N62:N64)</totalsRowFormula>
    </tableColumn>
    <tableColumn id="14" xr3:uid="{7AC176AF-02DD-42C8-8BAD-E20DB61761BA}" name="12월" totalsRowFunction="custom" dataDxfId="18" totalsRowDxfId="17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기타 경비 항목, 요율, 월별 금액을 입력하거나 수정합니다. 월별 합계는 자동으로 계산됩니다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인건비" displayName="인건비" ref="B4:O9" totalsRowShown="0" headerRowDxfId="16" dataDxfId="15" tableBorderDxfId="14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인건비 항목" dataDxfId="13"/>
    <tableColumn id="2" xr3:uid="{E3A102FF-9EE5-4FA9-9F17-99BB77A90FDE}" name="요율" dataDxfId="12"/>
    <tableColumn id="3" xr3:uid="{7A5FFA3A-5C78-4976-BF0E-E4BCDFA439D8}" name="1월" dataDxfId="11"/>
    <tableColumn id="4" xr3:uid="{556DC171-183C-49E4-9537-05A0F7D2383C}" name="2월" dataDxfId="10"/>
    <tableColumn id="5" xr3:uid="{7BAF493E-53E1-4B70-85CF-3766F095230E}" name="3월" dataDxfId="9"/>
    <tableColumn id="6" xr3:uid="{9DCD0305-E204-439E-B8BB-927A975A2ECB}" name="4월" dataDxfId="8"/>
    <tableColumn id="7" xr3:uid="{2C8F0114-CB9B-4311-A90E-17533EB96098}" name="5월" dataDxfId="7"/>
    <tableColumn id="8" xr3:uid="{EC2F62FD-CCF2-44B1-B1E8-F1DF12D791D4}" name="6월" dataDxfId="6"/>
    <tableColumn id="9" xr3:uid="{CA9C8014-9B3B-4DE5-8672-D0C969442214}" name="7월" dataDxfId="5"/>
    <tableColumn id="10" xr3:uid="{1F84EBA1-37E4-4E79-8FF9-467FB8A20430}" name="8월" dataDxfId="4"/>
    <tableColumn id="11" xr3:uid="{B058D709-1D55-4616-9BBC-088C7FC22F46}" name="9월" dataDxfId="3"/>
    <tableColumn id="12" xr3:uid="{DB67EFD6-276D-417D-ABCB-34CD2F8C5023}" name="10월" dataDxfId="2"/>
    <tableColumn id="13" xr3:uid="{22CC7BA8-ECE3-4894-981C-F07894607733}" name="11월" dataDxfId="1"/>
    <tableColumn id="14" xr3:uid="{71E11847-3AD7-4D51-A3F4-FD6190195712}" name="12월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항목, 요율, 월별 금액, 총 판매량에서 인건비가 차지하는 비율을 입력하거나 수정합니다. 월별 합계는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3.5"/>
  <cols>
    <col min="1" max="1" width="2.7109375" style="2" customWidth="1"/>
    <col min="2" max="2" width="80.7109375" style="2" customWidth="1"/>
    <col min="3" max="3" width="2.7109375" style="2" customWidth="1"/>
    <col min="4" max="16384" width="9.140625" style="2"/>
  </cols>
  <sheetData>
    <row r="1" spans="2:2" ht="26.25">
      <c r="B1" s="1" t="s">
        <v>0</v>
      </c>
    </row>
    <row r="2" spans="2:2" ht="30" customHeight="1">
      <c r="B2" s="3" t="s">
        <v>1</v>
      </c>
    </row>
    <row r="3" spans="2:2" ht="30" customHeight="1">
      <c r="B3" s="3" t="s">
        <v>2</v>
      </c>
    </row>
    <row r="4" spans="2:2" ht="30" customHeight="1">
      <c r="B4" s="3" t="s">
        <v>3</v>
      </c>
    </row>
    <row r="5" spans="2:2" ht="35.25" customHeight="1">
      <c r="B5" s="4" t="s">
        <v>4</v>
      </c>
    </row>
    <row r="6" spans="2:2" ht="66">
      <c r="B6" s="3" t="s">
        <v>5</v>
      </c>
    </row>
    <row r="7" spans="2:2" ht="42.75" customHeight="1">
      <c r="B7" s="3" t="s">
        <v>6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U67"/>
  <sheetViews>
    <sheetView showGridLines="0" zoomScaleNormal="100" workbookViewId="0">
      <pane ySplit="3" topLeftCell="A4" activePane="bottomLeft" state="frozen"/>
      <selection pane="bottomLeft"/>
    </sheetView>
  </sheetViews>
  <sheetFormatPr defaultColWidth="9.140625" defaultRowHeight="19.5" customHeight="1"/>
  <cols>
    <col min="1" max="1" width="2.140625" style="5" customWidth="1"/>
    <col min="2" max="2" width="55" style="6" bestFit="1" customWidth="1"/>
    <col min="3" max="3" width="12.28515625" style="83" customWidth="1"/>
    <col min="4" max="12" width="11.7109375" style="83" customWidth="1"/>
    <col min="13" max="15" width="13" style="83" customWidth="1"/>
    <col min="16" max="16" width="0.7109375" style="83" customWidth="1"/>
    <col min="17" max="17" width="11.85546875" style="83" customWidth="1"/>
    <col min="18" max="18" width="2.28515625" style="6" customWidth="1"/>
    <col min="19" max="19" width="10.5703125" style="6" customWidth="1"/>
    <col min="20" max="20" width="2.28515625" style="6" customWidth="1"/>
    <col min="21" max="16384" width="9.140625" style="6"/>
  </cols>
  <sheetData>
    <row r="1" spans="1:21" ht="77.25" customHeight="1" thickBot="1">
      <c r="A1" s="5" t="s">
        <v>7</v>
      </c>
      <c r="B1" s="119" t="s">
        <v>20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1" ht="30" customHeight="1" thickBot="1">
      <c r="A2" s="7" t="s">
        <v>8</v>
      </c>
      <c r="B2" s="8" t="s">
        <v>21</v>
      </c>
      <c r="C2" s="9" t="s">
        <v>74</v>
      </c>
      <c r="D2" s="10" t="s">
        <v>75</v>
      </c>
      <c r="E2" s="9" t="s">
        <v>76</v>
      </c>
      <c r="F2" s="9" t="s">
        <v>77</v>
      </c>
      <c r="G2" s="9" t="s">
        <v>78</v>
      </c>
      <c r="H2" s="9" t="s">
        <v>79</v>
      </c>
      <c r="I2" s="9" t="s">
        <v>80</v>
      </c>
      <c r="J2" s="9" t="s">
        <v>81</v>
      </c>
      <c r="K2" s="9" t="s">
        <v>82</v>
      </c>
      <c r="L2" s="9" t="s">
        <v>83</v>
      </c>
      <c r="M2" s="9" t="s">
        <v>84</v>
      </c>
      <c r="N2" s="9" t="s">
        <v>85</v>
      </c>
      <c r="O2" s="9" t="s">
        <v>86</v>
      </c>
      <c r="P2" s="11"/>
      <c r="Q2" s="12" t="s">
        <v>87</v>
      </c>
      <c r="R2" s="108"/>
      <c r="S2" s="8"/>
      <c r="T2" s="13"/>
    </row>
    <row r="3" spans="1:21" s="17" customFormat="1" ht="27" customHeight="1">
      <c r="A3" s="7" t="s">
        <v>9</v>
      </c>
      <c r="B3" s="14" t="s">
        <v>22</v>
      </c>
      <c r="C3" s="15" t="s">
        <v>21</v>
      </c>
      <c r="D3" s="91">
        <v>750</v>
      </c>
      <c r="E3" s="91">
        <v>200</v>
      </c>
      <c r="F3" s="91">
        <v>500</v>
      </c>
      <c r="G3" s="91">
        <v>1500</v>
      </c>
      <c r="H3" s="91">
        <v>1200</v>
      </c>
      <c r="I3" s="91">
        <v>1500</v>
      </c>
      <c r="J3" s="91">
        <v>1500</v>
      </c>
      <c r="K3" s="91">
        <v>1800</v>
      </c>
      <c r="L3" s="91">
        <v>2000</v>
      </c>
      <c r="M3" s="91">
        <v>2000</v>
      </c>
      <c r="N3" s="91">
        <v>2000</v>
      </c>
      <c r="O3" s="91">
        <v>2000</v>
      </c>
      <c r="P3" s="16"/>
      <c r="Q3" s="103">
        <f>SUM(D3:O3)</f>
        <v>16950</v>
      </c>
      <c r="U3" s="18"/>
    </row>
    <row r="4" spans="1:21" s="22" customFormat="1" ht="15" customHeight="1">
      <c r="A4" s="7" t="s">
        <v>89</v>
      </c>
      <c r="B4" s="19" t="s">
        <v>23</v>
      </c>
      <c r="C4" s="20" t="s">
        <v>74</v>
      </c>
      <c r="D4" s="20" t="s">
        <v>75</v>
      </c>
      <c r="E4" s="20" t="s">
        <v>76</v>
      </c>
      <c r="F4" s="20" t="s">
        <v>77</v>
      </c>
      <c r="G4" s="20" t="s">
        <v>78</v>
      </c>
      <c r="H4" s="20" t="s">
        <v>79</v>
      </c>
      <c r="I4" s="20" t="s">
        <v>80</v>
      </c>
      <c r="J4" s="20" t="s">
        <v>81</v>
      </c>
      <c r="K4" s="20" t="s">
        <v>82</v>
      </c>
      <c r="L4" s="20" t="s">
        <v>83</v>
      </c>
      <c r="M4" s="20" t="s">
        <v>84</v>
      </c>
      <c r="N4" s="20" t="s">
        <v>85</v>
      </c>
      <c r="O4" s="20" t="s">
        <v>86</v>
      </c>
      <c r="P4" s="21"/>
      <c r="R4" s="118"/>
      <c r="S4" s="24"/>
      <c r="T4" s="23"/>
    </row>
    <row r="5" spans="1:21" s="22" customFormat="1" ht="22.5" customHeight="1">
      <c r="A5" s="5"/>
      <c r="B5" s="25" t="s">
        <v>24</v>
      </c>
      <c r="C5" s="26"/>
      <c r="D5" s="27">
        <f t="shared" ref="D5:O5" si="0">D11+D33+D41+D48</f>
        <v>1.1000000000000001</v>
      </c>
      <c r="E5" s="27">
        <f t="shared" si="0"/>
        <v>1.1000000000000001</v>
      </c>
      <c r="F5" s="27">
        <f t="shared" si="0"/>
        <v>1.1000000000000001</v>
      </c>
      <c r="G5" s="27">
        <f t="shared" si="0"/>
        <v>1.1000000000000001</v>
      </c>
      <c r="H5" s="27">
        <f t="shared" si="0"/>
        <v>1.1000000000000001</v>
      </c>
      <c r="I5" s="27">
        <f t="shared" si="0"/>
        <v>1.1000000000000001</v>
      </c>
      <c r="J5" s="27">
        <f t="shared" si="0"/>
        <v>1.1000000000000001</v>
      </c>
      <c r="K5" s="27">
        <f t="shared" si="0"/>
        <v>1.1000000000000001</v>
      </c>
      <c r="L5" s="27">
        <f t="shared" si="0"/>
        <v>0.85000000000000009</v>
      </c>
      <c r="M5" s="27">
        <f t="shared" si="0"/>
        <v>0.85000000000000009</v>
      </c>
      <c r="N5" s="27">
        <f t="shared" si="0"/>
        <v>0.85000000000000009</v>
      </c>
      <c r="O5" s="27">
        <f t="shared" si="0"/>
        <v>0.85000000000000009</v>
      </c>
      <c r="P5" s="28"/>
      <c r="Q5" s="104"/>
      <c r="R5" s="109"/>
      <c r="S5" s="29"/>
      <c r="T5" s="30"/>
    </row>
    <row r="6" spans="1:21" s="38" customFormat="1" ht="19.5" customHeight="1">
      <c r="A6" s="31"/>
      <c r="B6" s="32" t="s">
        <v>25</v>
      </c>
      <c r="C6" s="33">
        <v>5</v>
      </c>
      <c r="D6" s="34">
        <f t="shared" ref="D6:O6" si="1">+$C$6</f>
        <v>5</v>
      </c>
      <c r="E6" s="34">
        <f t="shared" si="1"/>
        <v>5</v>
      </c>
      <c r="F6" s="34">
        <f t="shared" si="1"/>
        <v>5</v>
      </c>
      <c r="G6" s="34">
        <f t="shared" si="1"/>
        <v>5</v>
      </c>
      <c r="H6" s="34">
        <f t="shared" si="1"/>
        <v>5</v>
      </c>
      <c r="I6" s="34">
        <f t="shared" si="1"/>
        <v>5</v>
      </c>
      <c r="J6" s="34">
        <f t="shared" si="1"/>
        <v>5</v>
      </c>
      <c r="K6" s="34">
        <f t="shared" si="1"/>
        <v>5</v>
      </c>
      <c r="L6" s="34">
        <f t="shared" si="1"/>
        <v>5</v>
      </c>
      <c r="M6" s="34">
        <f t="shared" si="1"/>
        <v>5</v>
      </c>
      <c r="N6" s="34">
        <f t="shared" si="1"/>
        <v>5</v>
      </c>
      <c r="O6" s="34">
        <f t="shared" si="1"/>
        <v>5</v>
      </c>
      <c r="P6" s="35"/>
      <c r="Q6" s="99"/>
      <c r="R6" s="110"/>
      <c r="S6" s="36"/>
      <c r="T6" s="37"/>
    </row>
    <row r="7" spans="1:21" s="17" customFormat="1" ht="19.5" customHeight="1">
      <c r="A7" s="39"/>
      <c r="B7" s="40" t="s">
        <v>26</v>
      </c>
      <c r="C7" s="41"/>
      <c r="D7" s="92">
        <f t="shared" ref="D7:O7" si="2">$C$6*D6</f>
        <v>25</v>
      </c>
      <c r="E7" s="92">
        <f t="shared" si="2"/>
        <v>25</v>
      </c>
      <c r="F7" s="92">
        <f t="shared" si="2"/>
        <v>25</v>
      </c>
      <c r="G7" s="92">
        <f t="shared" si="2"/>
        <v>25</v>
      </c>
      <c r="H7" s="92">
        <f t="shared" si="2"/>
        <v>25</v>
      </c>
      <c r="I7" s="92">
        <f t="shared" si="2"/>
        <v>25</v>
      </c>
      <c r="J7" s="92">
        <f t="shared" si="2"/>
        <v>25</v>
      </c>
      <c r="K7" s="92">
        <f t="shared" si="2"/>
        <v>25</v>
      </c>
      <c r="L7" s="92">
        <f t="shared" si="2"/>
        <v>25</v>
      </c>
      <c r="M7" s="92">
        <f t="shared" si="2"/>
        <v>25</v>
      </c>
      <c r="N7" s="92">
        <f t="shared" si="2"/>
        <v>25</v>
      </c>
      <c r="O7" s="92">
        <f t="shared" si="2"/>
        <v>25</v>
      </c>
      <c r="P7" s="42"/>
      <c r="Q7" s="99">
        <f>SUM('채널 마케팅 예산'!$D7:$O7)</f>
        <v>300</v>
      </c>
      <c r="R7" s="110"/>
      <c r="S7" s="43"/>
      <c r="T7" s="37"/>
    </row>
    <row r="8" spans="1:21" s="17" customFormat="1" ht="19.5" customHeight="1">
      <c r="A8" s="39"/>
      <c r="B8" s="44" t="s">
        <v>27</v>
      </c>
      <c r="C8" s="45">
        <v>1E-3</v>
      </c>
      <c r="D8" s="93">
        <f t="shared" ref="D8:O8" si="3">D3*$C$8</f>
        <v>0.75</v>
      </c>
      <c r="E8" s="93">
        <f t="shared" si="3"/>
        <v>0.2</v>
      </c>
      <c r="F8" s="93">
        <f t="shared" si="3"/>
        <v>0.5</v>
      </c>
      <c r="G8" s="93">
        <f t="shared" si="3"/>
        <v>1.5</v>
      </c>
      <c r="H8" s="93">
        <f t="shared" si="3"/>
        <v>1.2</v>
      </c>
      <c r="I8" s="93">
        <f t="shared" si="3"/>
        <v>1.5</v>
      </c>
      <c r="J8" s="93">
        <f t="shared" si="3"/>
        <v>1.5</v>
      </c>
      <c r="K8" s="93">
        <f t="shared" si="3"/>
        <v>1.8</v>
      </c>
      <c r="L8" s="93">
        <f t="shared" si="3"/>
        <v>2</v>
      </c>
      <c r="M8" s="93">
        <f t="shared" si="3"/>
        <v>2</v>
      </c>
      <c r="N8" s="93">
        <f t="shared" si="3"/>
        <v>2</v>
      </c>
      <c r="O8" s="93">
        <f t="shared" si="3"/>
        <v>2</v>
      </c>
      <c r="P8" s="42"/>
      <c r="Q8" s="100">
        <f>SUM('채널 마케팅 예산'!$D8:$O8)</f>
        <v>16.950000000000003</v>
      </c>
      <c r="R8" s="111"/>
      <c r="S8" s="46"/>
      <c r="T8" s="37"/>
    </row>
    <row r="9" spans="1:21" s="17" customFormat="1" ht="19.5" customHeight="1" thickBot="1">
      <c r="A9" s="39"/>
      <c r="B9" s="47" t="s">
        <v>28</v>
      </c>
      <c r="C9" s="47"/>
      <c r="D9" s="94">
        <f>SUM(D7:D8)</f>
        <v>25.75</v>
      </c>
      <c r="E9" s="94">
        <f t="shared" ref="E9:O9" si="4">SUM(E7:E8)</f>
        <v>25.2</v>
      </c>
      <c r="F9" s="94">
        <f t="shared" si="4"/>
        <v>25.5</v>
      </c>
      <c r="G9" s="94">
        <f t="shared" si="4"/>
        <v>26.5</v>
      </c>
      <c r="H9" s="94">
        <f t="shared" si="4"/>
        <v>26.2</v>
      </c>
      <c r="I9" s="94">
        <f t="shared" si="4"/>
        <v>26.5</v>
      </c>
      <c r="J9" s="94">
        <f t="shared" si="4"/>
        <v>26.5</v>
      </c>
      <c r="K9" s="94">
        <f t="shared" si="4"/>
        <v>26.8</v>
      </c>
      <c r="L9" s="94">
        <f t="shared" si="4"/>
        <v>27</v>
      </c>
      <c r="M9" s="94">
        <f t="shared" si="4"/>
        <v>27</v>
      </c>
      <c r="N9" s="94">
        <f t="shared" si="4"/>
        <v>27</v>
      </c>
      <c r="O9" s="94">
        <f t="shared" si="4"/>
        <v>27</v>
      </c>
      <c r="P9" s="48"/>
      <c r="Q9" s="101">
        <f>SUM(Q7:Q8)</f>
        <v>316.95</v>
      </c>
      <c r="R9" s="112"/>
      <c r="S9" s="50"/>
      <c r="T9" s="49"/>
    </row>
    <row r="10" spans="1:21" s="52" customFormat="1" ht="19.5" customHeight="1">
      <c r="A10" s="7" t="s">
        <v>10</v>
      </c>
      <c r="B10" s="51" t="s">
        <v>29</v>
      </c>
      <c r="C10" s="9" t="s">
        <v>74</v>
      </c>
      <c r="D10" s="10" t="s">
        <v>75</v>
      </c>
      <c r="E10" s="9" t="s">
        <v>76</v>
      </c>
      <c r="F10" s="9" t="s">
        <v>77</v>
      </c>
      <c r="G10" s="9" t="s">
        <v>78</v>
      </c>
      <c r="H10" s="9" t="s">
        <v>79</v>
      </c>
      <c r="I10" s="9" t="s">
        <v>80</v>
      </c>
      <c r="J10" s="9" t="s">
        <v>81</v>
      </c>
      <c r="K10" s="9" t="s">
        <v>82</v>
      </c>
      <c r="L10" s="9" t="s">
        <v>83</v>
      </c>
      <c r="M10" s="9" t="s">
        <v>84</v>
      </c>
      <c r="N10" s="9" t="s">
        <v>85</v>
      </c>
      <c r="O10" s="9" t="s">
        <v>86</v>
      </c>
      <c r="P10" s="28"/>
      <c r="Q10" s="101"/>
      <c r="R10" s="112"/>
      <c r="S10" s="50"/>
      <c r="T10" s="30"/>
    </row>
    <row r="11" spans="1:21" s="38" customFormat="1" ht="19.5" customHeight="1">
      <c r="A11" s="31"/>
      <c r="B11" s="25" t="s">
        <v>30</v>
      </c>
      <c r="C11" s="26"/>
      <c r="D11" s="27">
        <v>1</v>
      </c>
      <c r="E11" s="27">
        <v>1</v>
      </c>
      <c r="F11" s="27">
        <v>0.75</v>
      </c>
      <c r="G11" s="27">
        <v>0.4</v>
      </c>
      <c r="H11" s="27">
        <v>0.33</v>
      </c>
      <c r="I11" s="27">
        <v>0.25</v>
      </c>
      <c r="J11" s="27">
        <v>0.2</v>
      </c>
      <c r="K11" s="27">
        <v>0.1</v>
      </c>
      <c r="L11" s="27">
        <v>0.05</v>
      </c>
      <c r="M11" s="27">
        <v>0.05</v>
      </c>
      <c r="N11" s="27">
        <v>0.05</v>
      </c>
      <c r="O11" s="27">
        <v>0.05</v>
      </c>
      <c r="P11" s="35"/>
      <c r="Q11" s="105"/>
      <c r="R11" s="113"/>
      <c r="S11" s="53"/>
      <c r="T11" s="37"/>
    </row>
    <row r="12" spans="1:21" s="17" customFormat="1" ht="19.5" customHeight="1">
      <c r="A12" s="39"/>
      <c r="B12" s="32" t="s">
        <v>31</v>
      </c>
      <c r="C12" s="33"/>
      <c r="D12" s="54">
        <v>1</v>
      </c>
      <c r="E12" s="54">
        <v>0.5</v>
      </c>
      <c r="F12" s="54">
        <v>0.5</v>
      </c>
      <c r="G12" s="54">
        <v>0.5</v>
      </c>
      <c r="H12" s="54">
        <v>0.5</v>
      </c>
      <c r="I12" s="54">
        <v>0.5</v>
      </c>
      <c r="J12" s="54">
        <v>0.5</v>
      </c>
      <c r="K12" s="54">
        <v>0.5</v>
      </c>
      <c r="L12" s="54">
        <v>0.5</v>
      </c>
      <c r="M12" s="54">
        <v>0.5</v>
      </c>
      <c r="N12" s="54">
        <v>0.5</v>
      </c>
      <c r="O12" s="54">
        <v>0.5</v>
      </c>
      <c r="P12" s="35"/>
      <c r="Q12" s="99"/>
      <c r="R12" s="110"/>
      <c r="S12" s="36"/>
      <c r="T12" s="37"/>
    </row>
    <row r="13" spans="1:21" s="17" customFormat="1" ht="19.5" customHeight="1">
      <c r="A13" s="39"/>
      <c r="B13" s="55" t="s">
        <v>25</v>
      </c>
      <c r="C13" s="41">
        <v>3</v>
      </c>
      <c r="D13" s="56">
        <f t="shared" ref="D13:O13" si="5">$C$13*D12</f>
        <v>3</v>
      </c>
      <c r="E13" s="56">
        <f t="shared" si="5"/>
        <v>1.5</v>
      </c>
      <c r="F13" s="56">
        <f t="shared" si="5"/>
        <v>1.5</v>
      </c>
      <c r="G13" s="56">
        <f t="shared" si="5"/>
        <v>1.5</v>
      </c>
      <c r="H13" s="56">
        <f t="shared" si="5"/>
        <v>1.5</v>
      </c>
      <c r="I13" s="56">
        <f t="shared" si="5"/>
        <v>1.5</v>
      </c>
      <c r="J13" s="56">
        <f t="shared" si="5"/>
        <v>1.5</v>
      </c>
      <c r="K13" s="56">
        <f t="shared" si="5"/>
        <v>1.5</v>
      </c>
      <c r="L13" s="56">
        <f t="shared" si="5"/>
        <v>1.5</v>
      </c>
      <c r="M13" s="56">
        <f t="shared" si="5"/>
        <v>1.5</v>
      </c>
      <c r="N13" s="56">
        <f t="shared" si="5"/>
        <v>1.5</v>
      </c>
      <c r="O13" s="56">
        <f t="shared" si="5"/>
        <v>1.5</v>
      </c>
      <c r="P13" s="35"/>
      <c r="Q13" s="99">
        <f>SUM('채널 마케팅 예산'!$D13:$O13)</f>
        <v>19.5</v>
      </c>
      <c r="R13" s="110"/>
      <c r="S13" s="36"/>
      <c r="T13" s="37"/>
    </row>
    <row r="14" spans="1:21" s="17" customFormat="1" ht="19.5" customHeight="1">
      <c r="A14" s="39"/>
      <c r="B14" s="55" t="s">
        <v>32</v>
      </c>
      <c r="C14" s="41"/>
      <c r="D14" s="56">
        <v>25</v>
      </c>
      <c r="E14" s="56">
        <v>10</v>
      </c>
      <c r="F14" s="56">
        <v>25</v>
      </c>
      <c r="G14" s="56">
        <v>10</v>
      </c>
      <c r="H14" s="56">
        <v>25</v>
      </c>
      <c r="I14" s="56">
        <v>10</v>
      </c>
      <c r="J14" s="56">
        <v>25</v>
      </c>
      <c r="K14" s="56">
        <v>10</v>
      </c>
      <c r="L14" s="56">
        <v>25</v>
      </c>
      <c r="M14" s="56">
        <v>10</v>
      </c>
      <c r="N14" s="56">
        <v>25</v>
      </c>
      <c r="O14" s="56">
        <v>10</v>
      </c>
      <c r="P14" s="35"/>
      <c r="Q14" s="99">
        <f>SUM('채널 마케팅 예산'!$D14:$O14)</f>
        <v>210</v>
      </c>
      <c r="R14" s="110"/>
      <c r="S14" s="36"/>
      <c r="T14" s="37"/>
    </row>
    <row r="15" spans="1:21" s="17" customFormat="1" ht="19.5" customHeight="1">
      <c r="A15" s="39"/>
      <c r="B15" s="55" t="s">
        <v>27</v>
      </c>
      <c r="C15" s="57">
        <v>1E-3</v>
      </c>
      <c r="D15" s="92">
        <f t="shared" ref="D15:O15" si="6">$C$15*D3*D11*D12</f>
        <v>0.75</v>
      </c>
      <c r="E15" s="92">
        <f t="shared" si="6"/>
        <v>0.1</v>
      </c>
      <c r="F15" s="92">
        <f t="shared" si="6"/>
        <v>0.1875</v>
      </c>
      <c r="G15" s="92">
        <f t="shared" si="6"/>
        <v>0.30000000000000004</v>
      </c>
      <c r="H15" s="92">
        <f t="shared" si="6"/>
        <v>0.19800000000000001</v>
      </c>
      <c r="I15" s="92">
        <f t="shared" si="6"/>
        <v>0.1875</v>
      </c>
      <c r="J15" s="92">
        <f t="shared" si="6"/>
        <v>0.15000000000000002</v>
      </c>
      <c r="K15" s="92">
        <f t="shared" si="6"/>
        <v>9.0000000000000011E-2</v>
      </c>
      <c r="L15" s="92">
        <f t="shared" si="6"/>
        <v>0.05</v>
      </c>
      <c r="M15" s="92">
        <f t="shared" si="6"/>
        <v>0.05</v>
      </c>
      <c r="N15" s="92">
        <f t="shared" si="6"/>
        <v>0.05</v>
      </c>
      <c r="O15" s="92">
        <f t="shared" si="6"/>
        <v>0.05</v>
      </c>
      <c r="P15" s="35"/>
      <c r="Q15" s="99">
        <f>SUM('채널 마케팅 예산'!$D15:$O15)</f>
        <v>2.1629999999999998</v>
      </c>
      <c r="R15" s="110"/>
      <c r="S15" s="36"/>
      <c r="T15" s="37"/>
    </row>
    <row r="16" spans="1:21" s="17" customFormat="1" ht="19.5" customHeight="1">
      <c r="A16" s="39"/>
      <c r="B16" s="58" t="s">
        <v>33</v>
      </c>
      <c r="C16" s="59"/>
      <c r="D16" s="35">
        <v>25</v>
      </c>
      <c r="E16" s="35">
        <v>10</v>
      </c>
      <c r="F16" s="35">
        <v>25</v>
      </c>
      <c r="G16" s="35">
        <v>10</v>
      </c>
      <c r="H16" s="35">
        <v>25</v>
      </c>
      <c r="I16" s="35">
        <v>10</v>
      </c>
      <c r="J16" s="35">
        <v>25</v>
      </c>
      <c r="K16" s="35">
        <v>10</v>
      </c>
      <c r="L16" s="35">
        <v>25</v>
      </c>
      <c r="M16" s="35">
        <v>10</v>
      </c>
      <c r="N16" s="35">
        <v>25</v>
      </c>
      <c r="O16" s="35">
        <v>10</v>
      </c>
      <c r="P16" s="60"/>
      <c r="Q16" s="100">
        <f>SUM('채널 마케팅 예산'!$D16:$O16)</f>
        <v>210</v>
      </c>
      <c r="R16" s="111"/>
      <c r="S16" s="61"/>
      <c r="T16" s="62"/>
    </row>
    <row r="17" spans="1:20" s="65" customFormat="1" ht="19.5" customHeight="1" thickBot="1">
      <c r="A17" s="63"/>
      <c r="B17" s="47" t="s">
        <v>34</v>
      </c>
      <c r="C17" s="64"/>
      <c r="D17" s="95">
        <f>SUM(D13:D16)</f>
        <v>53.75</v>
      </c>
      <c r="E17" s="95">
        <f>SUM(E13:E16)</f>
        <v>21.6</v>
      </c>
      <c r="F17" s="95">
        <f t="shared" ref="F17:O17" si="7">SUM(F13:F16)</f>
        <v>51.6875</v>
      </c>
      <c r="G17" s="95">
        <f t="shared" si="7"/>
        <v>21.8</v>
      </c>
      <c r="H17" s="95">
        <f t="shared" si="7"/>
        <v>51.698</v>
      </c>
      <c r="I17" s="95">
        <f t="shared" si="7"/>
        <v>21.6875</v>
      </c>
      <c r="J17" s="95">
        <f t="shared" si="7"/>
        <v>51.65</v>
      </c>
      <c r="K17" s="95">
        <f t="shared" si="7"/>
        <v>21.59</v>
      </c>
      <c r="L17" s="95">
        <f t="shared" si="7"/>
        <v>51.55</v>
      </c>
      <c r="M17" s="95">
        <f t="shared" si="7"/>
        <v>21.55</v>
      </c>
      <c r="N17" s="95">
        <f t="shared" si="7"/>
        <v>51.55</v>
      </c>
      <c r="O17" s="95">
        <f t="shared" si="7"/>
        <v>21.55</v>
      </c>
      <c r="P17" s="35"/>
      <c r="Q17" s="101">
        <f>SUM(Q13:Q16)</f>
        <v>441.66300000000001</v>
      </c>
      <c r="R17" s="111"/>
      <c r="S17" s="61"/>
      <c r="T17" s="37"/>
    </row>
    <row r="18" spans="1:20" s="17" customFormat="1" ht="19.5" customHeight="1">
      <c r="A18" s="7" t="s">
        <v>11</v>
      </c>
      <c r="B18" s="51" t="s">
        <v>35</v>
      </c>
      <c r="C18" s="9" t="s">
        <v>74</v>
      </c>
      <c r="D18" s="10" t="s">
        <v>75</v>
      </c>
      <c r="E18" s="9" t="s">
        <v>76</v>
      </c>
      <c r="F18" s="9" t="s">
        <v>77</v>
      </c>
      <c r="G18" s="9" t="s">
        <v>78</v>
      </c>
      <c r="H18" s="9" t="s">
        <v>79</v>
      </c>
      <c r="I18" s="9" t="s">
        <v>80</v>
      </c>
      <c r="J18" s="9" t="s">
        <v>81</v>
      </c>
      <c r="K18" s="9" t="s">
        <v>82</v>
      </c>
      <c r="L18" s="9" t="s">
        <v>83</v>
      </c>
      <c r="M18" s="9" t="s">
        <v>84</v>
      </c>
      <c r="N18" s="9" t="s">
        <v>85</v>
      </c>
      <c r="O18" s="9" t="s">
        <v>86</v>
      </c>
      <c r="P18" s="35"/>
      <c r="Q18" s="101"/>
      <c r="R18" s="114"/>
      <c r="S18" s="66"/>
      <c r="T18" s="37"/>
    </row>
    <row r="19" spans="1:20" s="17" customFormat="1" ht="19.5" customHeight="1">
      <c r="A19" s="39"/>
      <c r="B19" s="67" t="s">
        <v>36</v>
      </c>
      <c r="C19" s="68"/>
      <c r="D19" s="69">
        <v>0.25</v>
      </c>
      <c r="E19" s="69">
        <v>0.25</v>
      </c>
      <c r="F19" s="69">
        <v>0.25</v>
      </c>
      <c r="G19" s="69">
        <v>0.25</v>
      </c>
      <c r="H19" s="69">
        <v>0.25</v>
      </c>
      <c r="I19" s="69">
        <v>0.25</v>
      </c>
      <c r="J19" s="69">
        <v>0.25</v>
      </c>
      <c r="K19" s="69">
        <v>0.25</v>
      </c>
      <c r="L19" s="69">
        <v>0.25</v>
      </c>
      <c r="M19" s="69">
        <v>0.25</v>
      </c>
      <c r="N19" s="69">
        <v>0.25</v>
      </c>
      <c r="O19" s="69">
        <v>0.25</v>
      </c>
      <c r="P19" s="35"/>
      <c r="Q19" s="99"/>
      <c r="R19" s="110"/>
      <c r="S19" s="36"/>
      <c r="T19" s="37"/>
    </row>
    <row r="20" spans="1:20" s="17" customFormat="1" ht="19.5" customHeight="1">
      <c r="A20" s="39"/>
      <c r="B20" s="55" t="s">
        <v>25</v>
      </c>
      <c r="C20" s="41">
        <v>1</v>
      </c>
      <c r="D20" s="56">
        <f t="shared" ref="D20:O20" si="8">$C$20*D19</f>
        <v>0.25</v>
      </c>
      <c r="E20" s="56">
        <f t="shared" si="8"/>
        <v>0.25</v>
      </c>
      <c r="F20" s="56">
        <f t="shared" si="8"/>
        <v>0.25</v>
      </c>
      <c r="G20" s="56">
        <f t="shared" si="8"/>
        <v>0.25</v>
      </c>
      <c r="H20" s="56">
        <f t="shared" si="8"/>
        <v>0.25</v>
      </c>
      <c r="I20" s="56">
        <f t="shared" si="8"/>
        <v>0.25</v>
      </c>
      <c r="J20" s="56">
        <f t="shared" si="8"/>
        <v>0.25</v>
      </c>
      <c r="K20" s="56">
        <f t="shared" si="8"/>
        <v>0.25</v>
      </c>
      <c r="L20" s="56">
        <f t="shared" si="8"/>
        <v>0.25</v>
      </c>
      <c r="M20" s="56">
        <f t="shared" si="8"/>
        <v>0.25</v>
      </c>
      <c r="N20" s="56">
        <f t="shared" si="8"/>
        <v>0.25</v>
      </c>
      <c r="O20" s="56">
        <f t="shared" si="8"/>
        <v>0.25</v>
      </c>
      <c r="P20" s="35"/>
      <c r="Q20" s="99">
        <f>SUM('채널 마케팅 예산'!$D20:$O20)</f>
        <v>3</v>
      </c>
      <c r="R20" s="110"/>
      <c r="S20" s="36"/>
      <c r="T20" s="37"/>
    </row>
    <row r="21" spans="1:20" s="17" customFormat="1" ht="19.5" customHeight="1">
      <c r="A21" s="39"/>
      <c r="B21" s="70" t="s">
        <v>37</v>
      </c>
      <c r="C21" s="68"/>
      <c r="D21" s="71">
        <v>500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35"/>
      <c r="Q21" s="99">
        <f>SUM('채널 마케팅 예산'!$D21:$O21)</f>
        <v>500</v>
      </c>
      <c r="R21" s="110"/>
      <c r="S21" s="36"/>
      <c r="T21" s="37"/>
    </row>
    <row r="22" spans="1:20" s="17" customFormat="1" ht="19.5" customHeight="1">
      <c r="A22" s="39"/>
      <c r="B22" s="70" t="s">
        <v>38</v>
      </c>
      <c r="C22" s="68"/>
      <c r="D22" s="71">
        <v>10</v>
      </c>
      <c r="E22" s="71">
        <v>10</v>
      </c>
      <c r="F22" s="71">
        <v>10</v>
      </c>
      <c r="G22" s="71">
        <v>10</v>
      </c>
      <c r="H22" s="71">
        <v>10</v>
      </c>
      <c r="I22" s="71">
        <v>10</v>
      </c>
      <c r="J22" s="71">
        <v>10</v>
      </c>
      <c r="K22" s="71">
        <v>10</v>
      </c>
      <c r="L22" s="71">
        <v>10</v>
      </c>
      <c r="M22" s="71">
        <v>10</v>
      </c>
      <c r="N22" s="71">
        <v>10</v>
      </c>
      <c r="O22" s="71">
        <v>10</v>
      </c>
      <c r="P22" s="60"/>
      <c r="Q22" s="99">
        <f>SUM('채널 마케팅 예산'!$D22:$O22)</f>
        <v>120</v>
      </c>
      <c r="R22" s="110"/>
      <c r="S22" s="36"/>
      <c r="T22" s="62"/>
    </row>
    <row r="23" spans="1:20" s="65" customFormat="1" ht="19.5" customHeight="1">
      <c r="A23" s="63"/>
      <c r="B23" s="58" t="s">
        <v>39</v>
      </c>
      <c r="C23" s="59"/>
      <c r="D23" s="35">
        <v>25</v>
      </c>
      <c r="E23" s="35"/>
      <c r="F23" s="35"/>
      <c r="G23" s="35"/>
      <c r="H23" s="35"/>
      <c r="I23" s="35"/>
      <c r="J23" s="35"/>
      <c r="K23" s="35"/>
      <c r="L23" s="35"/>
      <c r="M23" s="35"/>
      <c r="N23" s="35">
        <v>25</v>
      </c>
      <c r="O23" s="35"/>
      <c r="P23" s="60"/>
      <c r="Q23" s="100">
        <f>SUM('채널 마케팅 예산'!$D23:$O23)</f>
        <v>50</v>
      </c>
      <c r="R23" s="111"/>
      <c r="S23" s="61"/>
      <c r="T23" s="62"/>
    </row>
    <row r="24" spans="1:20" s="65" customFormat="1" ht="19.5" customHeight="1" thickBot="1">
      <c r="A24" s="63"/>
      <c r="B24" s="47" t="s">
        <v>40</v>
      </c>
      <c r="C24" s="47"/>
      <c r="D24" s="94">
        <f>SUM(D20:D23)</f>
        <v>535.25</v>
      </c>
      <c r="E24" s="94">
        <f t="shared" ref="E24:O24" si="9">SUM(E20:E23)</f>
        <v>10.25</v>
      </c>
      <c r="F24" s="94">
        <f t="shared" si="9"/>
        <v>10.25</v>
      </c>
      <c r="G24" s="94">
        <f t="shared" si="9"/>
        <v>10.25</v>
      </c>
      <c r="H24" s="94">
        <f t="shared" si="9"/>
        <v>10.25</v>
      </c>
      <c r="I24" s="94">
        <f t="shared" si="9"/>
        <v>10.25</v>
      </c>
      <c r="J24" s="94">
        <f t="shared" si="9"/>
        <v>10.25</v>
      </c>
      <c r="K24" s="94">
        <f t="shared" si="9"/>
        <v>10.25</v>
      </c>
      <c r="L24" s="94">
        <f t="shared" si="9"/>
        <v>10.25</v>
      </c>
      <c r="M24" s="94">
        <f t="shared" si="9"/>
        <v>10.25</v>
      </c>
      <c r="N24" s="94">
        <f t="shared" si="9"/>
        <v>35.25</v>
      </c>
      <c r="O24" s="94">
        <f t="shared" si="9"/>
        <v>10.25</v>
      </c>
      <c r="P24" s="35"/>
      <c r="Q24" s="101">
        <f>SUM(Q20:Q23)</f>
        <v>673</v>
      </c>
      <c r="R24" s="114"/>
      <c r="S24" s="66"/>
      <c r="T24" s="37"/>
    </row>
    <row r="25" spans="1:20" s="17" customFormat="1" ht="19.5" customHeight="1">
      <c r="A25" s="7" t="s">
        <v>12</v>
      </c>
      <c r="B25" s="51" t="s">
        <v>41</v>
      </c>
      <c r="C25" s="9" t="s">
        <v>74</v>
      </c>
      <c r="D25" s="10" t="s">
        <v>75</v>
      </c>
      <c r="E25" s="9" t="s">
        <v>76</v>
      </c>
      <c r="F25" s="9" t="s">
        <v>77</v>
      </c>
      <c r="G25" s="9" t="s">
        <v>78</v>
      </c>
      <c r="H25" s="9" t="s">
        <v>79</v>
      </c>
      <c r="I25" s="9" t="s">
        <v>80</v>
      </c>
      <c r="J25" s="9" t="s">
        <v>81</v>
      </c>
      <c r="K25" s="9" t="s">
        <v>82</v>
      </c>
      <c r="L25" s="9" t="s">
        <v>83</v>
      </c>
      <c r="M25" s="9" t="s">
        <v>84</v>
      </c>
      <c r="N25" s="9" t="s">
        <v>85</v>
      </c>
      <c r="O25" s="9" t="s">
        <v>86</v>
      </c>
      <c r="P25" s="35"/>
      <c r="Q25" s="101"/>
      <c r="R25" s="114"/>
      <c r="S25" s="66"/>
      <c r="T25" s="37"/>
    </row>
    <row r="26" spans="1:20" s="17" customFormat="1" ht="19.5" customHeight="1">
      <c r="A26" s="39"/>
      <c r="B26" s="67" t="s">
        <v>88</v>
      </c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35"/>
      <c r="Q26" s="101"/>
      <c r="R26" s="114"/>
      <c r="S26" s="66"/>
      <c r="T26" s="37"/>
    </row>
    <row r="27" spans="1:20" s="17" customFormat="1" ht="19.5" customHeight="1">
      <c r="A27" s="39"/>
      <c r="B27" s="70" t="s">
        <v>26</v>
      </c>
      <c r="C27" s="68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60"/>
      <c r="Q27" s="99">
        <f>SUM('채널 마케팅 예산'!$D27:$O27)</f>
        <v>0</v>
      </c>
      <c r="R27" s="110"/>
      <c r="S27" s="36"/>
      <c r="T27" s="62"/>
    </row>
    <row r="28" spans="1:20" s="65" customFormat="1" ht="19.5" customHeight="1">
      <c r="A28" s="63"/>
      <c r="B28" s="58" t="s">
        <v>42</v>
      </c>
      <c r="C28" s="68"/>
      <c r="D28" s="71">
        <v>1000</v>
      </c>
      <c r="E28" s="71">
        <v>1000</v>
      </c>
      <c r="F28" s="71">
        <v>1000</v>
      </c>
      <c r="G28" s="71">
        <v>1000</v>
      </c>
      <c r="H28" s="71">
        <v>1000</v>
      </c>
      <c r="I28" s="71">
        <v>1000</v>
      </c>
      <c r="J28" s="71">
        <v>1000</v>
      </c>
      <c r="K28" s="71">
        <v>1000</v>
      </c>
      <c r="L28" s="71">
        <v>1000</v>
      </c>
      <c r="M28" s="71">
        <v>1000</v>
      </c>
      <c r="N28" s="71">
        <v>1000</v>
      </c>
      <c r="O28" s="71">
        <v>1000</v>
      </c>
      <c r="P28" s="72"/>
      <c r="Q28" s="99">
        <f>SUM('채널 마케팅 예산'!$D28:$O28)</f>
        <v>12000</v>
      </c>
      <c r="R28" s="110"/>
      <c r="S28" s="36"/>
      <c r="T28" s="62"/>
    </row>
    <row r="29" spans="1:20" s="73" customFormat="1" ht="19.5" customHeight="1">
      <c r="A29" s="63"/>
      <c r="B29" s="70" t="s">
        <v>43</v>
      </c>
      <c r="C29" s="59"/>
      <c r="D29" s="35">
        <v>250</v>
      </c>
      <c r="E29" s="35">
        <v>250</v>
      </c>
      <c r="F29" s="35">
        <v>250</v>
      </c>
      <c r="G29" s="35">
        <v>250</v>
      </c>
      <c r="H29" s="35">
        <v>250</v>
      </c>
      <c r="I29" s="35">
        <v>250</v>
      </c>
      <c r="J29" s="35">
        <v>250</v>
      </c>
      <c r="K29" s="35">
        <v>250</v>
      </c>
      <c r="L29" s="35">
        <v>250</v>
      </c>
      <c r="M29" s="35">
        <v>250</v>
      </c>
      <c r="N29" s="35">
        <v>250</v>
      </c>
      <c r="O29" s="35">
        <v>250</v>
      </c>
      <c r="P29" s="72"/>
      <c r="Q29" s="100">
        <f>SUM('채널 마케팅 예산'!$D29:$O29)</f>
        <v>3000</v>
      </c>
      <c r="R29" s="111"/>
      <c r="S29" s="61"/>
      <c r="T29" s="62"/>
    </row>
    <row r="30" spans="1:20" s="73" customFormat="1" ht="19.5" customHeight="1">
      <c r="A30" s="63"/>
      <c r="B30" s="47" t="s">
        <v>44</v>
      </c>
      <c r="C30" s="47"/>
      <c r="D30" s="94">
        <f>SUM(D27:D29)</f>
        <v>1250</v>
      </c>
      <c r="E30" s="94">
        <f t="shared" ref="E30:O30" si="10">SUM(E27:E29)</f>
        <v>1250</v>
      </c>
      <c r="F30" s="94">
        <f t="shared" si="10"/>
        <v>1250</v>
      </c>
      <c r="G30" s="94">
        <f t="shared" si="10"/>
        <v>1250</v>
      </c>
      <c r="H30" s="94">
        <f t="shared" si="10"/>
        <v>1250</v>
      </c>
      <c r="I30" s="94">
        <f t="shared" si="10"/>
        <v>1250</v>
      </c>
      <c r="J30" s="94">
        <f t="shared" si="10"/>
        <v>1250</v>
      </c>
      <c r="K30" s="94">
        <f t="shared" si="10"/>
        <v>1250</v>
      </c>
      <c r="L30" s="94">
        <f t="shared" si="10"/>
        <v>1250</v>
      </c>
      <c r="M30" s="94">
        <f t="shared" si="10"/>
        <v>1250</v>
      </c>
      <c r="N30" s="94">
        <f t="shared" si="10"/>
        <v>1250</v>
      </c>
      <c r="O30" s="94">
        <f t="shared" si="10"/>
        <v>1250</v>
      </c>
      <c r="P30" s="35"/>
      <c r="Q30" s="101">
        <f>SUM(Q27:Q29)</f>
        <v>15000</v>
      </c>
      <c r="R30" s="114"/>
      <c r="S30" s="74"/>
      <c r="T30" s="37"/>
    </row>
    <row r="31" spans="1:20" s="17" customFormat="1" ht="19.5" customHeight="1" thickBot="1">
      <c r="A31" s="7" t="s">
        <v>13</v>
      </c>
      <c r="B31" s="75" t="s">
        <v>45</v>
      </c>
      <c r="C31" s="76"/>
      <c r="D31" s="96">
        <f>SUM(다이렉트메일[[#Totals],[1월]],인터넷마케팅[[#Totals],[1월]],다이렉트마케팅[[#Totals],[1월]])</f>
        <v>1839</v>
      </c>
      <c r="E31" s="96">
        <f>SUM(다이렉트메일[[#Totals],[2월]],인터넷마케팅[[#Totals],[2월]],다이렉트마케팅[[#Totals],[2월]])</f>
        <v>1281.8499999999999</v>
      </c>
      <c r="F31" s="96">
        <f>SUM(다이렉트메일[[#Totals],[3월]],인터넷마케팅[[#Totals],[3월]],다이렉트마케팅[[#Totals],[3월]])</f>
        <v>1311.9375</v>
      </c>
      <c r="G31" s="96">
        <f>SUM(다이렉트메일[[#Totals],[4월]],인터넷마케팅[[#Totals],[4월]],다이렉트마케팅[[#Totals],[4월]])</f>
        <v>1282.05</v>
      </c>
      <c r="H31" s="96">
        <f>SUM(다이렉트메일[[#Totals],[5월]],인터넷마케팅[[#Totals],[5월]],다이렉트마케팅[[#Totals],[5월]])</f>
        <v>1311.9480000000001</v>
      </c>
      <c r="I31" s="96">
        <f>SUM(다이렉트메일[[#Totals],[6월]],인터넷마케팅[[#Totals],[6월]],다이렉트마케팅[[#Totals],[6월]])</f>
        <v>1281.9375</v>
      </c>
      <c r="J31" s="96">
        <f>SUM(다이렉트메일[[#Totals],[7월]],인터넷마케팅[[#Totals],[7월]],다이렉트마케팅[[#Totals],[7월]])</f>
        <v>1311.9</v>
      </c>
      <c r="K31" s="96">
        <f>SUM(다이렉트메일[[#Totals],[8월]],인터넷마케팅[[#Totals],[8월]],다이렉트마케팅[[#Totals],[8월]])</f>
        <v>1281.8399999999999</v>
      </c>
      <c r="L31" s="96">
        <f>SUM(다이렉트메일[[#Totals],[9월]],인터넷마케팅[[#Totals],[9월]],다이렉트마케팅[[#Totals],[9월]])</f>
        <v>1311.8</v>
      </c>
      <c r="M31" s="96">
        <f>SUM(다이렉트메일[[#Totals],[10월]],인터넷마케팅[[#Totals],[10월]],다이렉트마케팅[[#Totals],[10월]])</f>
        <v>1281.8</v>
      </c>
      <c r="N31" s="96">
        <f>SUM(다이렉트메일[[#Totals],[11월]],인터넷마케팅[[#Totals],[11월]],다이렉트마케팅[[#Totals],[11월]])</f>
        <v>1336.8</v>
      </c>
      <c r="O31" s="96">
        <f>SUM(다이렉트메일[[#Totals],[12월]],인터넷마케팅[[#Totals],[12월]],다이렉트마케팅[[#Totals],[12월]])</f>
        <v>1281.8</v>
      </c>
      <c r="P31" s="42"/>
      <c r="Q31" s="101">
        <f>SUM(Q30,Q24,Q17,Q9)</f>
        <v>16431.613000000001</v>
      </c>
      <c r="R31" s="114"/>
      <c r="S31" s="66"/>
      <c r="T31" s="37"/>
    </row>
    <row r="32" spans="1:20" s="17" customFormat="1" ht="19.5" customHeight="1">
      <c r="A32" s="7" t="s">
        <v>14</v>
      </c>
      <c r="B32" s="51" t="s">
        <v>46</v>
      </c>
      <c r="C32" s="9" t="s">
        <v>74</v>
      </c>
      <c r="D32" s="10" t="s">
        <v>75</v>
      </c>
      <c r="E32" s="9" t="s">
        <v>76</v>
      </c>
      <c r="F32" s="9" t="s">
        <v>77</v>
      </c>
      <c r="G32" s="9" t="s">
        <v>78</v>
      </c>
      <c r="H32" s="9" t="s">
        <v>79</v>
      </c>
      <c r="I32" s="9" t="s">
        <v>80</v>
      </c>
      <c r="J32" s="9" t="s">
        <v>81</v>
      </c>
      <c r="K32" s="9" t="s">
        <v>82</v>
      </c>
      <c r="L32" s="9" t="s">
        <v>83</v>
      </c>
      <c r="M32" s="9" t="s">
        <v>84</v>
      </c>
      <c r="N32" s="9" t="s">
        <v>85</v>
      </c>
      <c r="O32" s="9" t="s">
        <v>86</v>
      </c>
      <c r="P32" s="42"/>
      <c r="Q32" s="101"/>
      <c r="R32" s="114"/>
      <c r="S32" s="66"/>
      <c r="T32" s="37"/>
    </row>
    <row r="33" spans="1:20" s="17" customFormat="1" ht="19.5" customHeight="1">
      <c r="A33" s="39"/>
      <c r="B33" s="25" t="s">
        <v>47</v>
      </c>
      <c r="C33" s="26"/>
      <c r="D33" s="27">
        <v>0.1</v>
      </c>
      <c r="E33" s="27">
        <v>0.1</v>
      </c>
      <c r="F33" s="27">
        <v>0.1</v>
      </c>
      <c r="G33" s="27">
        <v>0.1</v>
      </c>
      <c r="H33" s="27">
        <v>0.1</v>
      </c>
      <c r="I33" s="27">
        <v>0.1</v>
      </c>
      <c r="J33" s="27">
        <v>0.1</v>
      </c>
      <c r="K33" s="27">
        <v>0.1</v>
      </c>
      <c r="L33" s="27">
        <v>0.1</v>
      </c>
      <c r="M33" s="27">
        <v>0.1</v>
      </c>
      <c r="N33" s="27">
        <v>0.1</v>
      </c>
      <c r="O33" s="27">
        <v>0.1</v>
      </c>
      <c r="P33" s="42"/>
      <c r="Q33" s="106"/>
      <c r="R33" s="115"/>
      <c r="S33" s="77"/>
      <c r="T33" s="37"/>
    </row>
    <row r="34" spans="1:20" s="17" customFormat="1" ht="19.5" customHeight="1">
      <c r="A34" s="39"/>
      <c r="B34" s="67" t="s">
        <v>48</v>
      </c>
      <c r="C34" s="68"/>
      <c r="D34" s="71">
        <v>50</v>
      </c>
      <c r="E34" s="71">
        <v>50</v>
      </c>
      <c r="F34" s="71">
        <v>50</v>
      </c>
      <c r="G34" s="71">
        <v>50</v>
      </c>
      <c r="H34" s="71">
        <v>50</v>
      </c>
      <c r="I34" s="71">
        <v>50</v>
      </c>
      <c r="J34" s="71">
        <v>50</v>
      </c>
      <c r="K34" s="71">
        <v>50</v>
      </c>
      <c r="L34" s="71">
        <v>50</v>
      </c>
      <c r="M34" s="71">
        <v>50</v>
      </c>
      <c r="N34" s="71">
        <v>50</v>
      </c>
      <c r="O34" s="71">
        <v>50</v>
      </c>
      <c r="P34" s="35"/>
      <c r="Q34" s="99">
        <f>SUM('채널 마케팅 예산'!$D34:$O34)</f>
        <v>600</v>
      </c>
      <c r="R34" s="110"/>
      <c r="S34" s="36"/>
      <c r="T34" s="37"/>
    </row>
    <row r="35" spans="1:20" s="17" customFormat="1" ht="19.5" customHeight="1">
      <c r="A35" s="39"/>
      <c r="B35" s="67" t="s">
        <v>33</v>
      </c>
      <c r="C35" s="68"/>
      <c r="D35" s="97">
        <v>250</v>
      </c>
      <c r="E35" s="97">
        <v>250</v>
      </c>
      <c r="F35" s="97">
        <v>250</v>
      </c>
      <c r="G35" s="97">
        <v>250</v>
      </c>
      <c r="H35" s="97">
        <v>250</v>
      </c>
      <c r="I35" s="97">
        <v>250</v>
      </c>
      <c r="J35" s="97">
        <v>250</v>
      </c>
      <c r="K35" s="97">
        <v>250</v>
      </c>
      <c r="L35" s="97">
        <v>250</v>
      </c>
      <c r="M35" s="97">
        <v>250</v>
      </c>
      <c r="N35" s="97">
        <v>250</v>
      </c>
      <c r="O35" s="97">
        <v>250</v>
      </c>
      <c r="P35" s="72"/>
      <c r="Q35" s="99">
        <f>SUM('채널 마케팅 예산'!$D35:$O35)</f>
        <v>3000</v>
      </c>
      <c r="R35" s="110"/>
      <c r="S35" s="43"/>
      <c r="T35" s="62"/>
    </row>
    <row r="36" spans="1:20" s="73" customFormat="1" ht="19.5" customHeight="1">
      <c r="A36" s="63"/>
      <c r="B36" s="67" t="s">
        <v>49</v>
      </c>
      <c r="C36" s="68"/>
      <c r="D36" s="97">
        <v>600</v>
      </c>
      <c r="E36" s="97">
        <v>600</v>
      </c>
      <c r="F36" s="97">
        <v>600</v>
      </c>
      <c r="G36" s="97">
        <v>600</v>
      </c>
      <c r="H36" s="97">
        <v>600</v>
      </c>
      <c r="I36" s="97">
        <v>600</v>
      </c>
      <c r="J36" s="97">
        <v>600</v>
      </c>
      <c r="K36" s="97">
        <v>600</v>
      </c>
      <c r="L36" s="97">
        <v>600</v>
      </c>
      <c r="M36" s="97">
        <v>600</v>
      </c>
      <c r="N36" s="97">
        <v>600</v>
      </c>
      <c r="O36" s="97">
        <v>600</v>
      </c>
      <c r="P36" s="72"/>
      <c r="Q36" s="99">
        <f>SUM('채널 마케팅 예산'!$D36:$O36)</f>
        <v>7200</v>
      </c>
      <c r="R36" s="110"/>
      <c r="S36" s="43"/>
      <c r="T36" s="62"/>
    </row>
    <row r="37" spans="1:20" s="73" customFormat="1" ht="19.5" customHeight="1">
      <c r="A37" s="63"/>
      <c r="B37" s="67" t="s">
        <v>50</v>
      </c>
      <c r="C37" s="57">
        <v>0.1</v>
      </c>
      <c r="D37" s="92">
        <f t="shared" ref="D37:O37" si="11">D3*D33*$C$37</f>
        <v>7.5</v>
      </c>
      <c r="E37" s="92">
        <f t="shared" si="11"/>
        <v>2</v>
      </c>
      <c r="F37" s="92">
        <f t="shared" si="11"/>
        <v>5</v>
      </c>
      <c r="G37" s="92">
        <f t="shared" si="11"/>
        <v>15</v>
      </c>
      <c r="H37" s="92">
        <f t="shared" si="11"/>
        <v>12</v>
      </c>
      <c r="I37" s="92">
        <f t="shared" si="11"/>
        <v>15</v>
      </c>
      <c r="J37" s="92">
        <f t="shared" si="11"/>
        <v>15</v>
      </c>
      <c r="K37" s="92">
        <f t="shared" si="11"/>
        <v>18</v>
      </c>
      <c r="L37" s="92">
        <f t="shared" si="11"/>
        <v>20</v>
      </c>
      <c r="M37" s="92">
        <f t="shared" si="11"/>
        <v>20</v>
      </c>
      <c r="N37" s="92">
        <f t="shared" si="11"/>
        <v>20</v>
      </c>
      <c r="O37" s="92">
        <f t="shared" si="11"/>
        <v>20</v>
      </c>
      <c r="P37" s="28"/>
      <c r="Q37" s="99">
        <f>SUM('채널 마케팅 예산'!$D37:$O37)</f>
        <v>169.5</v>
      </c>
      <c r="R37" s="110"/>
      <c r="S37" s="43"/>
      <c r="T37" s="30"/>
    </row>
    <row r="38" spans="1:20" s="38" customFormat="1" ht="19.5" customHeight="1">
      <c r="A38" s="31"/>
      <c r="B38" s="44" t="s">
        <v>51</v>
      </c>
      <c r="C38" s="45">
        <v>0.1</v>
      </c>
      <c r="D38" s="93">
        <f t="shared" ref="D38:O38" si="12">D3*D33*$C$38</f>
        <v>7.5</v>
      </c>
      <c r="E38" s="93">
        <f t="shared" si="12"/>
        <v>2</v>
      </c>
      <c r="F38" s="93">
        <f t="shared" si="12"/>
        <v>5</v>
      </c>
      <c r="G38" s="93">
        <f t="shared" si="12"/>
        <v>15</v>
      </c>
      <c r="H38" s="93">
        <f t="shared" si="12"/>
        <v>12</v>
      </c>
      <c r="I38" s="93">
        <f t="shared" si="12"/>
        <v>15</v>
      </c>
      <c r="J38" s="93">
        <f t="shared" si="12"/>
        <v>15</v>
      </c>
      <c r="K38" s="93">
        <f t="shared" si="12"/>
        <v>18</v>
      </c>
      <c r="L38" s="93">
        <f t="shared" si="12"/>
        <v>20</v>
      </c>
      <c r="M38" s="93">
        <f t="shared" si="12"/>
        <v>20</v>
      </c>
      <c r="N38" s="93">
        <f t="shared" si="12"/>
        <v>20</v>
      </c>
      <c r="O38" s="93">
        <f t="shared" si="12"/>
        <v>20</v>
      </c>
      <c r="P38" s="35"/>
      <c r="Q38" s="100">
        <f>SUM('채널 마케팅 예산'!$D38:$O38)</f>
        <v>169.5</v>
      </c>
      <c r="R38" s="111"/>
      <c r="S38" s="61"/>
      <c r="T38" s="37"/>
    </row>
    <row r="39" spans="1:20" s="17" customFormat="1" ht="19.5" customHeight="1" thickBot="1">
      <c r="A39" s="39"/>
      <c r="B39" s="47" t="s">
        <v>52</v>
      </c>
      <c r="C39" s="47"/>
      <c r="D39" s="94">
        <f>SUM(D34:D38)</f>
        <v>915</v>
      </c>
      <c r="E39" s="94">
        <f t="shared" ref="E39:O39" si="13">SUM(E34:E38)</f>
        <v>904</v>
      </c>
      <c r="F39" s="94">
        <f t="shared" si="13"/>
        <v>910</v>
      </c>
      <c r="G39" s="94">
        <f t="shared" si="13"/>
        <v>930</v>
      </c>
      <c r="H39" s="94">
        <f t="shared" si="13"/>
        <v>924</v>
      </c>
      <c r="I39" s="94">
        <f t="shared" si="13"/>
        <v>930</v>
      </c>
      <c r="J39" s="94">
        <f t="shared" si="13"/>
        <v>930</v>
      </c>
      <c r="K39" s="94">
        <f t="shared" si="13"/>
        <v>936</v>
      </c>
      <c r="L39" s="94">
        <f t="shared" si="13"/>
        <v>940</v>
      </c>
      <c r="M39" s="94">
        <f t="shared" si="13"/>
        <v>940</v>
      </c>
      <c r="N39" s="94">
        <f t="shared" si="13"/>
        <v>940</v>
      </c>
      <c r="O39" s="94">
        <f t="shared" si="13"/>
        <v>940</v>
      </c>
      <c r="P39" s="42"/>
      <c r="Q39" s="101">
        <f>SUM(Q34:Q38)</f>
        <v>11139</v>
      </c>
      <c r="R39" s="114"/>
      <c r="S39" s="66"/>
      <c r="T39" s="37"/>
    </row>
    <row r="40" spans="1:20" s="17" customFormat="1" ht="19.5" customHeight="1">
      <c r="A40" s="7" t="s">
        <v>15</v>
      </c>
      <c r="B40" s="51" t="s">
        <v>53</v>
      </c>
      <c r="C40" s="9" t="s">
        <v>74</v>
      </c>
      <c r="D40" s="10" t="s">
        <v>75</v>
      </c>
      <c r="E40" s="9" t="s">
        <v>76</v>
      </c>
      <c r="F40" s="9" t="s">
        <v>77</v>
      </c>
      <c r="G40" s="9" t="s">
        <v>78</v>
      </c>
      <c r="H40" s="9" t="s">
        <v>79</v>
      </c>
      <c r="I40" s="9" t="s">
        <v>80</v>
      </c>
      <c r="J40" s="9" t="s">
        <v>81</v>
      </c>
      <c r="K40" s="9" t="s">
        <v>82</v>
      </c>
      <c r="L40" s="9" t="s">
        <v>83</v>
      </c>
      <c r="M40" s="9" t="s">
        <v>84</v>
      </c>
      <c r="N40" s="9" t="s">
        <v>85</v>
      </c>
      <c r="O40" s="9" t="s">
        <v>86</v>
      </c>
      <c r="P40" s="35"/>
      <c r="Q40" s="101"/>
      <c r="R40" s="114"/>
      <c r="S40" s="66"/>
      <c r="T40" s="37"/>
    </row>
    <row r="41" spans="1:20" s="17" customFormat="1" ht="19.5" customHeight="1">
      <c r="A41" s="39"/>
      <c r="B41" s="25" t="s">
        <v>54</v>
      </c>
      <c r="C41" s="26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0.15</v>
      </c>
      <c r="J41" s="27">
        <v>0.2</v>
      </c>
      <c r="K41" s="27">
        <v>0.4</v>
      </c>
      <c r="L41" s="27">
        <v>0.4</v>
      </c>
      <c r="M41" s="27">
        <v>0.4</v>
      </c>
      <c r="N41" s="27">
        <v>0.4</v>
      </c>
      <c r="O41" s="27">
        <v>0.4</v>
      </c>
      <c r="P41" s="72"/>
      <c r="Q41" s="105"/>
      <c r="R41" s="113"/>
      <c r="S41" s="53"/>
      <c r="T41" s="62"/>
    </row>
    <row r="42" spans="1:20" s="73" customFormat="1" ht="19.5" customHeight="1">
      <c r="A42" s="63"/>
      <c r="B42" s="67" t="s">
        <v>48</v>
      </c>
      <c r="C42" s="68"/>
      <c r="D42" s="71">
        <v>50</v>
      </c>
      <c r="E42" s="71">
        <v>50</v>
      </c>
      <c r="F42" s="71">
        <v>50</v>
      </c>
      <c r="G42" s="71">
        <v>50</v>
      </c>
      <c r="H42" s="71">
        <v>50</v>
      </c>
      <c r="I42" s="71">
        <v>50</v>
      </c>
      <c r="J42" s="71">
        <v>50</v>
      </c>
      <c r="K42" s="71">
        <v>50</v>
      </c>
      <c r="L42" s="71">
        <v>50</v>
      </c>
      <c r="M42" s="71">
        <v>50</v>
      </c>
      <c r="N42" s="71">
        <v>50</v>
      </c>
      <c r="O42" s="71">
        <v>50</v>
      </c>
      <c r="P42" s="72"/>
      <c r="Q42" s="99">
        <f>SUM('채널 마케팅 예산'!$D42:$O42)</f>
        <v>600</v>
      </c>
      <c r="R42" s="110"/>
      <c r="S42" s="36"/>
      <c r="T42" s="62"/>
    </row>
    <row r="43" spans="1:20" s="73" customFormat="1" ht="19.5" customHeight="1">
      <c r="A43" s="63"/>
      <c r="B43" s="67" t="s">
        <v>33</v>
      </c>
      <c r="C43" s="68"/>
      <c r="D43" s="97">
        <v>250</v>
      </c>
      <c r="E43" s="97">
        <v>250</v>
      </c>
      <c r="F43" s="97">
        <v>250</v>
      </c>
      <c r="G43" s="97">
        <v>250</v>
      </c>
      <c r="H43" s="97">
        <v>250</v>
      </c>
      <c r="I43" s="97">
        <v>250</v>
      </c>
      <c r="J43" s="97">
        <v>250</v>
      </c>
      <c r="K43" s="97">
        <v>250</v>
      </c>
      <c r="L43" s="97">
        <v>250</v>
      </c>
      <c r="M43" s="97">
        <v>250</v>
      </c>
      <c r="N43" s="97">
        <v>250</v>
      </c>
      <c r="O43" s="97">
        <v>250</v>
      </c>
      <c r="P43" s="28"/>
      <c r="Q43" s="99">
        <f>SUM(유통업체[[#This Row],[1월]:[12월]])</f>
        <v>3000</v>
      </c>
      <c r="R43" s="110"/>
      <c r="S43" s="43"/>
      <c r="T43" s="30"/>
    </row>
    <row r="44" spans="1:20" s="38" customFormat="1" ht="19.5" customHeight="1">
      <c r="A44" s="31"/>
      <c r="B44" s="67" t="s">
        <v>49</v>
      </c>
      <c r="C44" s="68"/>
      <c r="D44" s="97">
        <v>600</v>
      </c>
      <c r="E44" s="97">
        <v>600</v>
      </c>
      <c r="F44" s="97">
        <v>600</v>
      </c>
      <c r="G44" s="97">
        <v>600</v>
      </c>
      <c r="H44" s="97">
        <v>600</v>
      </c>
      <c r="I44" s="97">
        <v>600</v>
      </c>
      <c r="J44" s="97">
        <v>600</v>
      </c>
      <c r="K44" s="97">
        <v>600</v>
      </c>
      <c r="L44" s="97">
        <v>600</v>
      </c>
      <c r="M44" s="97">
        <v>600</v>
      </c>
      <c r="N44" s="97">
        <v>600</v>
      </c>
      <c r="O44" s="97">
        <v>600</v>
      </c>
      <c r="P44" s="35"/>
      <c r="Q44" s="100">
        <f>SUM(유통업체[[#This Row],[1월]:[12월]])</f>
        <v>7200</v>
      </c>
      <c r="R44" s="111"/>
      <c r="S44" s="61"/>
      <c r="T44" s="37"/>
    </row>
    <row r="45" spans="1:20" s="17" customFormat="1" ht="19.5" customHeight="1">
      <c r="A45" s="39"/>
      <c r="B45" s="44" t="s">
        <v>55</v>
      </c>
      <c r="C45" s="45">
        <v>0.15</v>
      </c>
      <c r="D45" s="35">
        <f t="shared" ref="D45:O45" si="14">D3*D41*$C$45</f>
        <v>0</v>
      </c>
      <c r="E45" s="35">
        <f t="shared" si="14"/>
        <v>0</v>
      </c>
      <c r="F45" s="35">
        <f t="shared" si="14"/>
        <v>0</v>
      </c>
      <c r="G45" s="35">
        <f t="shared" si="14"/>
        <v>0</v>
      </c>
      <c r="H45" s="35">
        <f t="shared" si="14"/>
        <v>0</v>
      </c>
      <c r="I45" s="35">
        <f t="shared" si="14"/>
        <v>33.75</v>
      </c>
      <c r="J45" s="35">
        <f t="shared" si="14"/>
        <v>45</v>
      </c>
      <c r="K45" s="35">
        <f t="shared" si="14"/>
        <v>108</v>
      </c>
      <c r="L45" s="35">
        <f t="shared" si="14"/>
        <v>120</v>
      </c>
      <c r="M45" s="35">
        <f t="shared" si="14"/>
        <v>120</v>
      </c>
      <c r="N45" s="35">
        <f t="shared" si="14"/>
        <v>120</v>
      </c>
      <c r="O45" s="35">
        <f t="shared" si="14"/>
        <v>120</v>
      </c>
      <c r="P45" s="42"/>
      <c r="Q45" s="90">
        <f>SUM(유통업체[[#This Row],[1월]:[12월]])</f>
        <v>666.75</v>
      </c>
      <c r="R45" s="114"/>
      <c r="S45" s="66"/>
      <c r="T45" s="37"/>
    </row>
    <row r="46" spans="1:20" s="17" customFormat="1" ht="19.5" customHeight="1" thickBot="1">
      <c r="A46" s="39"/>
      <c r="B46" s="47" t="s">
        <v>56</v>
      </c>
      <c r="C46" s="47"/>
      <c r="D46" s="94">
        <f>SUM(D42:D45)</f>
        <v>900</v>
      </c>
      <c r="E46" s="94">
        <f t="shared" ref="E46:O46" si="15">SUM(E42:E45)</f>
        <v>900</v>
      </c>
      <c r="F46" s="94">
        <f t="shared" si="15"/>
        <v>900</v>
      </c>
      <c r="G46" s="94">
        <f t="shared" si="15"/>
        <v>900</v>
      </c>
      <c r="H46" s="94">
        <f t="shared" si="15"/>
        <v>900</v>
      </c>
      <c r="I46" s="94">
        <f t="shared" si="15"/>
        <v>933.75</v>
      </c>
      <c r="J46" s="94">
        <f t="shared" si="15"/>
        <v>945</v>
      </c>
      <c r="K46" s="94">
        <f t="shared" si="15"/>
        <v>1008</v>
      </c>
      <c r="L46" s="94">
        <f t="shared" si="15"/>
        <v>1020</v>
      </c>
      <c r="M46" s="94">
        <f t="shared" si="15"/>
        <v>1020</v>
      </c>
      <c r="N46" s="94">
        <f t="shared" si="15"/>
        <v>1020</v>
      </c>
      <c r="O46" s="94">
        <f t="shared" si="15"/>
        <v>1020</v>
      </c>
      <c r="P46" s="35"/>
      <c r="Q46" s="101">
        <f>SUM(Q42:Q45)</f>
        <v>11466.75</v>
      </c>
      <c r="R46" s="114"/>
      <c r="S46" s="66"/>
      <c r="T46" s="37"/>
    </row>
    <row r="47" spans="1:20" s="17" customFormat="1" ht="19.5" customHeight="1">
      <c r="A47" s="7" t="s">
        <v>16</v>
      </c>
      <c r="B47" s="51" t="s">
        <v>57</v>
      </c>
      <c r="C47" s="9" t="s">
        <v>74</v>
      </c>
      <c r="D47" s="10" t="s">
        <v>75</v>
      </c>
      <c r="E47" s="9" t="s">
        <v>76</v>
      </c>
      <c r="F47" s="9" t="s">
        <v>77</v>
      </c>
      <c r="G47" s="9" t="s">
        <v>78</v>
      </c>
      <c r="H47" s="9" t="s">
        <v>79</v>
      </c>
      <c r="I47" s="9" t="s">
        <v>80</v>
      </c>
      <c r="J47" s="9" t="s">
        <v>81</v>
      </c>
      <c r="K47" s="9" t="s">
        <v>82</v>
      </c>
      <c r="L47" s="9" t="s">
        <v>83</v>
      </c>
      <c r="M47" s="9" t="s">
        <v>84</v>
      </c>
      <c r="N47" s="9" t="s">
        <v>85</v>
      </c>
      <c r="O47" s="9" t="s">
        <v>86</v>
      </c>
      <c r="P47" s="72"/>
      <c r="Q47" s="101"/>
      <c r="R47" s="114"/>
      <c r="S47" s="66"/>
      <c r="T47" s="62"/>
    </row>
    <row r="48" spans="1:20" s="73" customFormat="1" ht="19.5" customHeight="1">
      <c r="A48" s="63"/>
      <c r="B48" s="25" t="s">
        <v>58</v>
      </c>
      <c r="C48" s="26"/>
      <c r="D48" s="27">
        <v>0</v>
      </c>
      <c r="E48" s="27">
        <v>0</v>
      </c>
      <c r="F48" s="27">
        <v>0.25</v>
      </c>
      <c r="G48" s="27">
        <v>0.6</v>
      </c>
      <c r="H48" s="27">
        <v>0.67</v>
      </c>
      <c r="I48" s="27">
        <v>0.6</v>
      </c>
      <c r="J48" s="27">
        <v>0.6</v>
      </c>
      <c r="K48" s="27">
        <v>0.5</v>
      </c>
      <c r="L48" s="27">
        <v>0.3</v>
      </c>
      <c r="M48" s="27">
        <v>0.3</v>
      </c>
      <c r="N48" s="27">
        <v>0.3</v>
      </c>
      <c r="O48" s="27">
        <v>0.3</v>
      </c>
      <c r="P48" s="72"/>
      <c r="Q48" s="101"/>
      <c r="R48" s="114"/>
      <c r="S48" s="66"/>
      <c r="T48" s="62"/>
    </row>
    <row r="49" spans="1:20" s="73" customFormat="1" ht="19.5" customHeight="1">
      <c r="A49" s="63"/>
      <c r="B49" s="32" t="s">
        <v>48</v>
      </c>
      <c r="C49" s="33"/>
      <c r="D49" s="34">
        <v>50</v>
      </c>
      <c r="E49" s="34">
        <v>50</v>
      </c>
      <c r="F49" s="34">
        <v>50</v>
      </c>
      <c r="G49" s="34">
        <v>50</v>
      </c>
      <c r="H49" s="34">
        <v>50</v>
      </c>
      <c r="I49" s="34">
        <v>50</v>
      </c>
      <c r="J49" s="34">
        <v>50</v>
      </c>
      <c r="K49" s="34">
        <v>50</v>
      </c>
      <c r="L49" s="34">
        <v>50</v>
      </c>
      <c r="M49" s="34">
        <v>50</v>
      </c>
      <c r="N49" s="34">
        <v>50</v>
      </c>
      <c r="O49" s="34">
        <v>50</v>
      </c>
      <c r="P49" s="28"/>
      <c r="Q49" s="105"/>
      <c r="R49" s="113"/>
      <c r="S49" s="53"/>
      <c r="T49" s="30"/>
    </row>
    <row r="50" spans="1:20" s="38" customFormat="1" ht="19.5" customHeight="1">
      <c r="A50" s="31"/>
      <c r="B50" s="67" t="s">
        <v>33</v>
      </c>
      <c r="C50" s="68"/>
      <c r="D50" s="97">
        <v>250</v>
      </c>
      <c r="E50" s="97">
        <v>250</v>
      </c>
      <c r="F50" s="97">
        <v>250</v>
      </c>
      <c r="G50" s="97">
        <v>250</v>
      </c>
      <c r="H50" s="97">
        <v>250</v>
      </c>
      <c r="I50" s="97">
        <v>250</v>
      </c>
      <c r="J50" s="97">
        <v>250</v>
      </c>
      <c r="K50" s="97">
        <v>250</v>
      </c>
      <c r="L50" s="97">
        <v>250</v>
      </c>
      <c r="M50" s="97">
        <v>250</v>
      </c>
      <c r="N50" s="97">
        <v>250</v>
      </c>
      <c r="O50" s="97">
        <v>250</v>
      </c>
      <c r="P50" s="35"/>
      <c r="Q50" s="99">
        <f>SUM('채널 마케팅 예산'!$D49:$O49)</f>
        <v>600</v>
      </c>
      <c r="R50" s="110"/>
      <c r="S50" s="36"/>
      <c r="T50" s="37"/>
    </row>
    <row r="51" spans="1:20" s="17" customFormat="1" ht="19.5" customHeight="1">
      <c r="A51" s="39"/>
      <c r="B51" s="40" t="s">
        <v>49</v>
      </c>
      <c r="C51" s="41"/>
      <c r="D51" s="92">
        <v>600</v>
      </c>
      <c r="E51" s="92">
        <v>600</v>
      </c>
      <c r="F51" s="92">
        <v>600</v>
      </c>
      <c r="G51" s="92">
        <v>600</v>
      </c>
      <c r="H51" s="92">
        <v>600</v>
      </c>
      <c r="I51" s="92">
        <v>600</v>
      </c>
      <c r="J51" s="92">
        <v>600</v>
      </c>
      <c r="K51" s="92">
        <v>600</v>
      </c>
      <c r="L51" s="92">
        <v>600</v>
      </c>
      <c r="M51" s="92">
        <v>600</v>
      </c>
      <c r="N51" s="92">
        <v>600</v>
      </c>
      <c r="O51" s="92">
        <v>600</v>
      </c>
      <c r="P51" s="42"/>
      <c r="Q51" s="99">
        <f>SUM('채널 마케팅 예산'!$D50:$O50)</f>
        <v>3000</v>
      </c>
      <c r="R51" s="110"/>
      <c r="S51" s="43"/>
      <c r="T51" s="37"/>
    </row>
    <row r="52" spans="1:20" s="17" customFormat="1" ht="19.5" customHeight="1">
      <c r="A52" s="39"/>
      <c r="B52" s="44" t="s">
        <v>59</v>
      </c>
      <c r="C52" s="45">
        <v>0.1</v>
      </c>
      <c r="D52" s="35">
        <f t="shared" ref="D52:O52" si="16">D3*D48*$C$52</f>
        <v>0</v>
      </c>
      <c r="E52" s="35">
        <f t="shared" si="16"/>
        <v>0</v>
      </c>
      <c r="F52" s="35">
        <f t="shared" si="16"/>
        <v>12.5</v>
      </c>
      <c r="G52" s="35">
        <f t="shared" si="16"/>
        <v>90</v>
      </c>
      <c r="H52" s="35">
        <f t="shared" si="16"/>
        <v>80.400000000000006</v>
      </c>
      <c r="I52" s="35">
        <f t="shared" si="16"/>
        <v>90</v>
      </c>
      <c r="J52" s="35">
        <f t="shared" si="16"/>
        <v>90</v>
      </c>
      <c r="K52" s="35">
        <f t="shared" si="16"/>
        <v>90</v>
      </c>
      <c r="L52" s="35">
        <f t="shared" si="16"/>
        <v>60</v>
      </c>
      <c r="M52" s="35">
        <f t="shared" si="16"/>
        <v>60</v>
      </c>
      <c r="N52" s="35">
        <f t="shared" si="16"/>
        <v>60</v>
      </c>
      <c r="O52" s="35">
        <f t="shared" si="16"/>
        <v>60</v>
      </c>
      <c r="P52" s="35"/>
      <c r="Q52" s="100">
        <f>SUM('채널 마케팅 예산'!$D52:$O52)</f>
        <v>692.9</v>
      </c>
      <c r="R52" s="111"/>
      <c r="S52" s="61"/>
      <c r="T52" s="37"/>
    </row>
    <row r="53" spans="1:20" s="17" customFormat="1" ht="19.5" customHeight="1" thickBot="1">
      <c r="A53" s="39"/>
      <c r="B53" s="47" t="s">
        <v>60</v>
      </c>
      <c r="C53" s="47"/>
      <c r="D53" s="94">
        <f>SUM(D49:D52)</f>
        <v>900</v>
      </c>
      <c r="E53" s="94">
        <f t="shared" ref="E53:O53" si="17">SUM(E49:E52)</f>
        <v>900</v>
      </c>
      <c r="F53" s="94">
        <f t="shared" si="17"/>
        <v>912.5</v>
      </c>
      <c r="G53" s="94">
        <f t="shared" si="17"/>
        <v>990</v>
      </c>
      <c r="H53" s="94">
        <f t="shared" si="17"/>
        <v>980.4</v>
      </c>
      <c r="I53" s="94">
        <f t="shared" si="17"/>
        <v>990</v>
      </c>
      <c r="J53" s="94">
        <f t="shared" si="17"/>
        <v>990</v>
      </c>
      <c r="K53" s="94">
        <f t="shared" si="17"/>
        <v>990</v>
      </c>
      <c r="L53" s="94">
        <f t="shared" si="17"/>
        <v>960</v>
      </c>
      <c r="M53" s="94">
        <f t="shared" si="17"/>
        <v>960</v>
      </c>
      <c r="N53" s="94">
        <f t="shared" si="17"/>
        <v>960</v>
      </c>
      <c r="O53" s="94">
        <f t="shared" si="17"/>
        <v>960</v>
      </c>
      <c r="P53" s="72"/>
      <c r="Q53" s="101">
        <f>SUM(Q50:Q52)</f>
        <v>4292.8999999999996</v>
      </c>
      <c r="R53" s="114"/>
      <c r="S53" s="66"/>
      <c r="T53" s="62"/>
    </row>
    <row r="54" spans="1:20" s="73" customFormat="1" ht="19.5" customHeight="1">
      <c r="A54" s="7" t="s">
        <v>17</v>
      </c>
      <c r="B54" s="51" t="s">
        <v>61</v>
      </c>
      <c r="C54" s="9" t="s">
        <v>74</v>
      </c>
      <c r="D54" s="10" t="s">
        <v>75</v>
      </c>
      <c r="E54" s="9" t="s">
        <v>76</v>
      </c>
      <c r="F54" s="9" t="s">
        <v>77</v>
      </c>
      <c r="G54" s="9" t="s">
        <v>78</v>
      </c>
      <c r="H54" s="9" t="s">
        <v>79</v>
      </c>
      <c r="I54" s="9" t="s">
        <v>80</v>
      </c>
      <c r="J54" s="9" t="s">
        <v>81</v>
      </c>
      <c r="K54" s="9" t="s">
        <v>82</v>
      </c>
      <c r="L54" s="9" t="s">
        <v>83</v>
      </c>
      <c r="M54" s="9" t="s">
        <v>84</v>
      </c>
      <c r="N54" s="9" t="s">
        <v>85</v>
      </c>
      <c r="O54" s="9" t="s">
        <v>86</v>
      </c>
      <c r="P54" s="78"/>
      <c r="Q54" s="101"/>
      <c r="R54" s="114"/>
      <c r="S54" s="66"/>
      <c r="T54" s="30"/>
    </row>
    <row r="55" spans="1:20" s="38" customFormat="1" ht="19.5" customHeight="1">
      <c r="A55" s="31"/>
      <c r="B55" s="79" t="s">
        <v>62</v>
      </c>
      <c r="C55" s="80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5"/>
      <c r="Q55" s="105"/>
      <c r="R55" s="113"/>
      <c r="S55" s="53"/>
      <c r="T55" s="37"/>
    </row>
    <row r="56" spans="1:20" s="17" customFormat="1" ht="19.5" customHeight="1">
      <c r="A56" s="39"/>
      <c r="B56" s="32" t="s">
        <v>63</v>
      </c>
      <c r="C56" s="33"/>
      <c r="D56" s="34">
        <v>50</v>
      </c>
      <c r="E56" s="34">
        <v>50</v>
      </c>
      <c r="F56" s="34">
        <v>50</v>
      </c>
      <c r="G56" s="34">
        <v>50</v>
      </c>
      <c r="H56" s="34">
        <v>50</v>
      </c>
      <c r="I56" s="34">
        <v>50</v>
      </c>
      <c r="J56" s="34">
        <v>50</v>
      </c>
      <c r="K56" s="34">
        <v>50</v>
      </c>
      <c r="L56" s="34">
        <v>50</v>
      </c>
      <c r="M56" s="34">
        <v>50</v>
      </c>
      <c r="N56" s="34">
        <v>50</v>
      </c>
      <c r="O56" s="34">
        <v>50</v>
      </c>
      <c r="P56" s="42"/>
      <c r="Q56" s="99">
        <f>SUM('채널 마케팅 예산'!$D56:$O56)</f>
        <v>600</v>
      </c>
      <c r="R56" s="110"/>
      <c r="S56" s="36"/>
      <c r="T56" s="37"/>
    </row>
    <row r="57" spans="1:20" s="17" customFormat="1" ht="19.5" customHeight="1">
      <c r="A57" s="39"/>
      <c r="B57" s="40" t="s">
        <v>64</v>
      </c>
      <c r="C57" s="41"/>
      <c r="D57" s="92">
        <v>250</v>
      </c>
      <c r="E57" s="92">
        <v>250</v>
      </c>
      <c r="F57" s="92">
        <v>250</v>
      </c>
      <c r="G57" s="92">
        <v>250</v>
      </c>
      <c r="H57" s="92">
        <v>250</v>
      </c>
      <c r="I57" s="92">
        <v>250</v>
      </c>
      <c r="J57" s="92">
        <v>250</v>
      </c>
      <c r="K57" s="92">
        <v>250</v>
      </c>
      <c r="L57" s="92">
        <v>250</v>
      </c>
      <c r="M57" s="92">
        <v>250</v>
      </c>
      <c r="N57" s="92">
        <v>250</v>
      </c>
      <c r="O57" s="92">
        <v>250</v>
      </c>
      <c r="P57" s="35"/>
      <c r="Q57" s="99">
        <f>SUM('채널 마케팅 예산'!$D57:$O57)</f>
        <v>3000</v>
      </c>
      <c r="R57" s="110"/>
      <c r="S57" s="43"/>
      <c r="T57" s="37"/>
    </row>
    <row r="58" spans="1:20" s="17" customFormat="1" ht="19.5" customHeight="1">
      <c r="A58" s="39"/>
      <c r="B58" s="44" t="s">
        <v>65</v>
      </c>
      <c r="C58" s="59"/>
      <c r="D58" s="35">
        <v>600</v>
      </c>
      <c r="E58" s="35">
        <v>600</v>
      </c>
      <c r="F58" s="35">
        <v>600</v>
      </c>
      <c r="G58" s="35">
        <v>600</v>
      </c>
      <c r="H58" s="35">
        <v>600</v>
      </c>
      <c r="I58" s="35">
        <v>600</v>
      </c>
      <c r="J58" s="35">
        <v>600</v>
      </c>
      <c r="K58" s="35">
        <v>600</v>
      </c>
      <c r="L58" s="35">
        <v>600</v>
      </c>
      <c r="M58" s="35">
        <v>600</v>
      </c>
      <c r="N58" s="35">
        <v>600</v>
      </c>
      <c r="O58" s="35">
        <v>600</v>
      </c>
      <c r="P58" s="72"/>
      <c r="Q58" s="100">
        <f>SUM('채널 마케팅 예산'!$D58:$O58)</f>
        <v>7200</v>
      </c>
      <c r="R58" s="111"/>
      <c r="S58" s="61"/>
      <c r="T58" s="62"/>
    </row>
    <row r="59" spans="1:20" s="73" customFormat="1" ht="19.5" customHeight="1" thickBot="1">
      <c r="A59" s="63"/>
      <c r="B59" s="47" t="s">
        <v>66</v>
      </c>
      <c r="C59" s="47"/>
      <c r="D59" s="94">
        <f>SUM(D56:D58)</f>
        <v>900</v>
      </c>
      <c r="E59" s="94">
        <f t="shared" ref="E59:O59" si="18">SUM(E56:E58)</f>
        <v>900</v>
      </c>
      <c r="F59" s="94">
        <f t="shared" si="18"/>
        <v>900</v>
      </c>
      <c r="G59" s="94">
        <f t="shared" si="18"/>
        <v>900</v>
      </c>
      <c r="H59" s="94">
        <f t="shared" si="18"/>
        <v>900</v>
      </c>
      <c r="I59" s="94">
        <f t="shared" si="18"/>
        <v>900</v>
      </c>
      <c r="J59" s="94">
        <f t="shared" si="18"/>
        <v>900</v>
      </c>
      <c r="K59" s="94">
        <f t="shared" si="18"/>
        <v>900</v>
      </c>
      <c r="L59" s="94">
        <f t="shared" si="18"/>
        <v>900</v>
      </c>
      <c r="M59" s="94">
        <f t="shared" si="18"/>
        <v>900</v>
      </c>
      <c r="N59" s="94">
        <f t="shared" si="18"/>
        <v>900</v>
      </c>
      <c r="O59" s="94">
        <f t="shared" si="18"/>
        <v>900</v>
      </c>
      <c r="P59" s="81"/>
      <c r="Q59" s="101">
        <f>SUM(Q56:Q58)</f>
        <v>10800</v>
      </c>
      <c r="R59" s="114"/>
      <c r="S59" s="66"/>
      <c r="T59" s="82"/>
    </row>
    <row r="60" spans="1:20" s="85" customFormat="1" ht="19.5" customHeight="1">
      <c r="A60" s="63" t="s">
        <v>18</v>
      </c>
      <c r="B60" s="51" t="s">
        <v>67</v>
      </c>
      <c r="C60" s="9" t="s">
        <v>74</v>
      </c>
      <c r="D60" s="10" t="s">
        <v>75</v>
      </c>
      <c r="E60" s="9" t="s">
        <v>76</v>
      </c>
      <c r="F60" s="9" t="s">
        <v>77</v>
      </c>
      <c r="G60" s="9" t="s">
        <v>78</v>
      </c>
      <c r="H60" s="9" t="s">
        <v>79</v>
      </c>
      <c r="I60" s="9" t="s">
        <v>80</v>
      </c>
      <c r="J60" s="9" t="s">
        <v>81</v>
      </c>
      <c r="K60" s="9" t="s">
        <v>82</v>
      </c>
      <c r="L60" s="9" t="s">
        <v>83</v>
      </c>
      <c r="M60" s="9" t="s">
        <v>84</v>
      </c>
      <c r="N60" s="9" t="s">
        <v>85</v>
      </c>
      <c r="O60" s="9" t="s">
        <v>86</v>
      </c>
      <c r="P60" s="83"/>
      <c r="Q60" s="101"/>
      <c r="R60" s="116"/>
      <c r="S60" s="84"/>
      <c r="T60" s="6"/>
    </row>
    <row r="61" spans="1:20" ht="19.5" customHeight="1">
      <c r="B61" s="25" t="s">
        <v>68</v>
      </c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Q61" s="107"/>
      <c r="R61" s="110"/>
      <c r="S61" s="43"/>
    </row>
    <row r="62" spans="1:20" ht="19.5" customHeight="1">
      <c r="B62" s="32" t="s">
        <v>69</v>
      </c>
      <c r="C62" s="33"/>
      <c r="D62" s="34">
        <v>50</v>
      </c>
      <c r="E62" s="34">
        <v>50</v>
      </c>
      <c r="F62" s="34">
        <v>50</v>
      </c>
      <c r="G62" s="34">
        <v>50</v>
      </c>
      <c r="H62" s="34">
        <v>50</v>
      </c>
      <c r="I62" s="34">
        <v>50</v>
      </c>
      <c r="J62" s="34">
        <v>50</v>
      </c>
      <c r="K62" s="34">
        <v>50</v>
      </c>
      <c r="L62" s="34">
        <v>50</v>
      </c>
      <c r="M62" s="34">
        <v>50</v>
      </c>
      <c r="N62" s="34">
        <v>50</v>
      </c>
      <c r="O62" s="34">
        <v>50</v>
      </c>
      <c r="Q62" s="99">
        <f>SUM('채널 마케팅 예산'!$D62:$O62)</f>
        <v>600</v>
      </c>
      <c r="R62" s="111"/>
      <c r="S62" s="61"/>
    </row>
    <row r="63" spans="1:20" ht="19.5" customHeight="1">
      <c r="B63" s="67" t="s">
        <v>70</v>
      </c>
      <c r="C63" s="68"/>
      <c r="D63" s="97">
        <v>250</v>
      </c>
      <c r="E63" s="97">
        <v>250</v>
      </c>
      <c r="F63" s="97">
        <v>250</v>
      </c>
      <c r="G63" s="97">
        <v>250</v>
      </c>
      <c r="H63" s="97">
        <v>250</v>
      </c>
      <c r="I63" s="97">
        <v>250</v>
      </c>
      <c r="J63" s="97">
        <v>250</v>
      </c>
      <c r="K63" s="97">
        <v>250</v>
      </c>
      <c r="L63" s="97">
        <v>250</v>
      </c>
      <c r="M63" s="97">
        <v>250</v>
      </c>
      <c r="N63" s="97">
        <v>250</v>
      </c>
      <c r="O63" s="97">
        <v>250</v>
      </c>
      <c r="Q63" s="99">
        <f>SUM('채널 마케팅 예산'!$D63:$O63)</f>
        <v>3000</v>
      </c>
      <c r="R63" s="114"/>
      <c r="S63" s="66"/>
    </row>
    <row r="64" spans="1:20" ht="19.5" customHeight="1">
      <c r="B64" s="44" t="s">
        <v>71</v>
      </c>
      <c r="C64" s="59"/>
      <c r="D64" s="35">
        <v>600</v>
      </c>
      <c r="E64" s="35">
        <v>600</v>
      </c>
      <c r="F64" s="35">
        <v>600</v>
      </c>
      <c r="G64" s="35">
        <v>600</v>
      </c>
      <c r="H64" s="35">
        <v>600</v>
      </c>
      <c r="I64" s="35">
        <v>600</v>
      </c>
      <c r="J64" s="35">
        <v>600</v>
      </c>
      <c r="K64" s="35">
        <v>600</v>
      </c>
      <c r="L64" s="35">
        <v>600</v>
      </c>
      <c r="M64" s="35">
        <v>600</v>
      </c>
      <c r="N64" s="35">
        <v>600</v>
      </c>
      <c r="O64" s="35">
        <v>600</v>
      </c>
      <c r="Q64" s="100">
        <f>SUM('채널 마케팅 예산'!$D64:$O64)</f>
        <v>7200</v>
      </c>
      <c r="R64" s="117"/>
      <c r="S64" s="66"/>
    </row>
    <row r="65" spans="1:17" ht="19.5" customHeight="1" thickBot="1">
      <c r="B65" s="47" t="s">
        <v>72</v>
      </c>
      <c r="C65" s="47"/>
      <c r="D65" s="94">
        <f>SUM(D62:D64)</f>
        <v>900</v>
      </c>
      <c r="E65" s="94">
        <f t="shared" ref="E65:O65" si="19">SUM(E62:E64)</f>
        <v>900</v>
      </c>
      <c r="F65" s="94">
        <f t="shared" si="19"/>
        <v>900</v>
      </c>
      <c r="G65" s="94">
        <f t="shared" si="19"/>
        <v>900</v>
      </c>
      <c r="H65" s="94">
        <f t="shared" si="19"/>
        <v>900</v>
      </c>
      <c r="I65" s="94">
        <f t="shared" si="19"/>
        <v>900</v>
      </c>
      <c r="J65" s="94">
        <f t="shared" si="19"/>
        <v>900</v>
      </c>
      <c r="K65" s="94">
        <f t="shared" si="19"/>
        <v>900</v>
      </c>
      <c r="L65" s="94">
        <f t="shared" si="19"/>
        <v>900</v>
      </c>
      <c r="M65" s="94">
        <f t="shared" si="19"/>
        <v>900</v>
      </c>
      <c r="N65" s="94">
        <f t="shared" si="19"/>
        <v>900</v>
      </c>
      <c r="O65" s="94">
        <f t="shared" si="19"/>
        <v>900</v>
      </c>
      <c r="Q65" s="101">
        <f>SUM(Q62:Q64)</f>
        <v>10800</v>
      </c>
    </row>
    <row r="66" spans="1:17" ht="19.5" customHeight="1" thickBot="1">
      <c r="B66" s="86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Q66" s="101"/>
    </row>
    <row r="67" spans="1:17" ht="19.5" customHeight="1">
      <c r="A67" s="5" t="s">
        <v>19</v>
      </c>
      <c r="B67" s="88" t="s">
        <v>73</v>
      </c>
      <c r="C67" s="89"/>
      <c r="D67" s="98">
        <f>SUM(기타경비[[#Totals],[1월]],고객확보유지[[#Totals],[1월]],대리점[[#Totals],[1월]],유통업체[[#Totals],[1월]],에이전트브로커[[#Totals],[1월]],D31)</f>
        <v>6354</v>
      </c>
      <c r="E67" s="98">
        <f>SUM(기타경비[[#Totals],[2월]],고객확보유지[[#Totals],[2월]],대리점[[#Totals],[2월]],유통업체[[#Totals],[2월]],에이전트브로커[[#Totals],[2월]],E31)</f>
        <v>5785.85</v>
      </c>
      <c r="F67" s="98">
        <f>SUM(기타경비[[#Totals],[3월]],고객확보유지[[#Totals],[3월]],대리점[[#Totals],[3월]],유통업체[[#Totals],[3월]],에이전트브로커[[#Totals],[3월]],F31)</f>
        <v>5834.4375</v>
      </c>
      <c r="G67" s="98">
        <f>SUM(기타경비[[#Totals],[4월]],고객확보유지[[#Totals],[4월]],대리점[[#Totals],[4월]],유통업체[[#Totals],[4월]],에이전트브로커[[#Totals],[4월]],G31)</f>
        <v>5902.05</v>
      </c>
      <c r="H67" s="98">
        <f>SUM(기타경비[[#Totals],[5월]],고객확보유지[[#Totals],[5월]],대리점[[#Totals],[5월]],유통업체[[#Totals],[5월]],에이전트브로커[[#Totals],[5월]],H31)</f>
        <v>5916.348</v>
      </c>
      <c r="I67" s="98">
        <f>SUM(기타경비[[#Totals],[6월]],고객확보유지[[#Totals],[6월]],대리점[[#Totals],[6월]],유통업체[[#Totals],[6월]],에이전트브로커[[#Totals],[6월]],I31)</f>
        <v>5935.6875</v>
      </c>
      <c r="J67" s="98">
        <f>SUM(기타경비[[#Totals],[7월]],고객확보유지[[#Totals],[7월]],대리점[[#Totals],[7월]],유통업체[[#Totals],[7월]],에이전트브로커[[#Totals],[7월]],J31)</f>
        <v>5976.9</v>
      </c>
      <c r="K67" s="98">
        <f>SUM(기타경비[[#Totals],[8월]],고객확보유지[[#Totals],[8월]],대리점[[#Totals],[8월]],유통업체[[#Totals],[8월]],에이전트브로커[[#Totals],[8월]],K31)</f>
        <v>6015.84</v>
      </c>
      <c r="L67" s="98">
        <f>SUM(기타경비[[#Totals],[9월]],고객확보유지[[#Totals],[9월]],대리점[[#Totals],[9월]],유통업체[[#Totals],[9월]],에이전트브로커[[#Totals],[9월]],L31)</f>
        <v>6031.8</v>
      </c>
      <c r="M67" s="98">
        <f>SUM(기타경비[[#Totals],[10월]],고객확보유지[[#Totals],[10월]],대리점[[#Totals],[10월]],유통업체[[#Totals],[10월]],에이전트브로커[[#Totals],[10월]],M31)</f>
        <v>6001.8</v>
      </c>
      <c r="N67" s="98">
        <f>SUM(기타경비[[#Totals],[11월]],고객확보유지[[#Totals],[11월]],대리점[[#Totals],[11월]],유통업체[[#Totals],[11월]],에이전트브로커[[#Totals],[11월]],N31)</f>
        <v>6056.8</v>
      </c>
      <c r="O67" s="98">
        <f>SUM(기타경비[[#Totals],[12월]],고객확보유지[[#Totals],[12월]],대리점[[#Totals],[12월]],유통업체[[#Totals],[12월]],에이전트브로커[[#Totals],[12월]],O31)</f>
        <v>6001.8</v>
      </c>
      <c r="Q67" s="102">
        <f>SUM(D67:O67)</f>
        <v>71813.313000000009</v>
      </c>
    </row>
  </sheetData>
  <mergeCells count="1">
    <mergeCell ref="B1:T1"/>
  </mergeCells>
  <phoneticPr fontId="23" type="noConversion"/>
  <printOptions horizontalCentered="1"/>
  <pageMargins left="0.25" right="0.25" top="0.75" bottom="0.75" header="0.3" footer="0.3"/>
  <pageSetup paperSize="9" scale="58" fitToHeight="0" orientation="landscape" r:id="rId1"/>
  <headerFooter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'채널 마케팅 예산'!D9:O9</xm:f>
              <xm:sqref>S9</xm:sqref>
            </x14:sparkline>
            <x14:sparkline>
              <xm:f>'채널 마케팅 예산'!D17:O17</xm:f>
              <xm:sqref>S17</xm:sqref>
            </x14:sparkline>
            <x14:sparkline>
              <xm:f>'채널 마케팅 예산'!D24:O24</xm:f>
              <xm:sqref>S24</xm:sqref>
            </x14:sparkline>
            <x14:sparkline>
              <xm:f>'채널 마케팅 예산'!D31:O31</xm:f>
              <xm:sqref>S31</xm:sqref>
            </x14:sparkline>
            <x14:sparkline>
              <xm:f>'채널 마케팅 예산'!D39:O39</xm:f>
              <xm:sqref>S39</xm:sqref>
            </x14:sparkline>
            <x14:sparkline>
              <xm:f>'채널 마케팅 예산'!D46:O46</xm:f>
              <xm:sqref>S46</xm:sqref>
            </x14:sparkline>
            <x14:sparkline>
              <xm:f>'채널 마케팅 예산'!D53:O53</xm:f>
              <xm:sqref>S53</xm:sqref>
            </x14:sparkline>
            <x14:sparkline>
              <xm:f>'채널 마케팅 예산'!D59:O59</xm:f>
              <xm:sqref>S59</xm:sqref>
            </x14:sparkline>
            <x14:sparkline>
              <xm:f>'채널 마케팅 예산'!D65:O65</xm:f>
              <xm:sqref>S65</xm:sqref>
            </x14:sparkline>
            <x14:sparkline>
              <xm:f>'채널 마케팅 예산'!D67:O67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시작</vt:lpstr>
      <vt:lpstr>채널 마케팅 예산</vt:lpstr>
      <vt:lpstr>'채널 마케팅 예산'!Print_Titles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2018-11-02T10:51:01Z</dcterms:created>
  <dcterms:modified xsi:type="dcterms:W3CDTF">2018-11-02T10:51:01Z</dcterms:modified>
</cp:coreProperties>
</file>