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51009_Calendar_templates\03_PreDTP_Done\KKZ\"/>
    </mc:Choice>
  </mc:AlternateContent>
  <bookViews>
    <workbookView xWindow="0" yWindow="900" windowWidth="10065" windowHeight="2640" tabRatio="741"/>
  </bookViews>
  <sheets>
    <sheet name="Қаң" sheetId="1" r:id="rId1"/>
    <sheet name="Ақп" sheetId="6" r:id="rId2"/>
    <sheet name="Нау" sheetId="7" r:id="rId3"/>
    <sheet name="Сәу" sheetId="8" r:id="rId4"/>
    <sheet name="Мам" sheetId="9" r:id="rId5"/>
    <sheet name="Мау" sheetId="10" r:id="rId6"/>
    <sheet name="Шіл" sheetId="11" r:id="rId7"/>
    <sheet name="Там" sheetId="12" r:id="rId8"/>
    <sheet name="Қыр" sheetId="13" r:id="rId9"/>
    <sheet name="Қаз" sheetId="14" r:id="rId10"/>
    <sheet name="Қар" sheetId="15" r:id="rId11"/>
    <sheet name="Жел" sheetId="16" r:id="rId12"/>
  </sheets>
  <definedNames>
    <definedName name="АқпЖек1">DATE(ЖылдықКүнтізбе,2,1)-WEEKDAY(DATE(ЖылдықКүнтізбе,2,1))+1</definedName>
    <definedName name="Басыпшығару_Бөлігі" localSheetId="1">Ақп!$A$1:$N$33</definedName>
    <definedName name="Басыпшығару_Бөлігі" localSheetId="11">Жел!$A$1:$N$33</definedName>
    <definedName name="Басыпшығару_Бөлігі" localSheetId="9">Қаз!$A$1:$N$33</definedName>
    <definedName name="Басыпшығару_Бөлігі" localSheetId="0">Қаң!$A$1:$N$33</definedName>
    <definedName name="Басыпшығару_Бөлігі" localSheetId="10">Қар!$A$1:$N$33</definedName>
    <definedName name="Басыпшығару_Бөлігі" localSheetId="8">Қыр!$A$1:$N$33</definedName>
    <definedName name="Басыпшығару_Бөлігі" localSheetId="4">Мам!$A$1:$N$33</definedName>
    <definedName name="Басыпшығару_Бөлігі" localSheetId="5">Мау!$A$1:$N$33</definedName>
    <definedName name="Басыпшығару_Бөлігі" localSheetId="2">Нау!$A$1:$N$33</definedName>
    <definedName name="Басыпшығару_Бөлігі" localSheetId="3">Сәу!$A$1:$N$33</definedName>
    <definedName name="Басыпшығару_Бөлігі" localSheetId="7">Там!$A$1:$N$33</definedName>
    <definedName name="Басыпшығару_Бөлігі" localSheetId="6">Шіл!$A$1:$N$33</definedName>
    <definedName name="ЖелЖек1">DATE(ЖылдықКүнтізбе,12,1)-WEEKDAY(DATE(ЖылдықКүнтізбе,12,1))+1</definedName>
    <definedName name="ЖылдықКүнтізбе">Қаң!$N$2</definedName>
    <definedName name="ҚазЖек1">DATE(ЖылдықКүнтізбе,10,1)-WEEKDAY(DATE(ЖылдықКүнтізбе,10,1))+1</definedName>
    <definedName name="ҚаңЖек1">DATE(ЖылдықКүнтізбе,1,1)-WEEKDAY(DATE(ЖылдықКүнтізбе,1,1))+1</definedName>
    <definedName name="ҚарЖек1">DATE(ЖылдықКүнтізбе,11,1)-WEEKDAY(DATE(ЖылдықКүнтізбе,11,1))+1</definedName>
    <definedName name="ҚырЖек1">DATE(ЖылдықКүнтізбе,9,1)-WEEKDAY(DATE(ЖылдықКүнтізбе,9,1))+1</definedName>
    <definedName name="МамЖек1">DATE(ЖылдықКүнтізбе,5,1)-WEEKDAY(DATE(ЖылдықКүнтізбе,5,1))+1</definedName>
    <definedName name="МаңыздыКүндерКестесі" localSheetId="1">Ақп!$L$4:$M$8</definedName>
    <definedName name="МаңыздыКүндерКестесі" localSheetId="11">Жел!$L$4:$M$8</definedName>
    <definedName name="МаңыздыКүндерКестесі" localSheetId="9">Қаз!$L$4:$M$8</definedName>
    <definedName name="МаңыздыКүндерКестесі" localSheetId="10">Қар!$L$4:$M$8</definedName>
    <definedName name="МаңыздыКүндерКестесі" localSheetId="8">Қыр!$L$4:$M$8</definedName>
    <definedName name="МаңыздыКүндерКестесі" localSheetId="4">Мам!$L$4:$M$8</definedName>
    <definedName name="МаңыздыКүндерКестесі" localSheetId="5">Мау!$L$4:$M$8</definedName>
    <definedName name="МаңыздыКүндерКестесі" localSheetId="2">Нау!$L$4:$M$8</definedName>
    <definedName name="МаңыздыКүндерКестесі" localSheetId="3">Сәу!$L$4:$M$8</definedName>
    <definedName name="МаңыздыКүндерКестесі" localSheetId="7">Там!$L$4:$M$8</definedName>
    <definedName name="МаңыздыКүндерКестесі" localSheetId="6">Шіл!$L$4:$M$8</definedName>
    <definedName name="МаңыздыКүндерКестесі">Қаң!$L$4:$M$8</definedName>
    <definedName name="МауЖек1">DATE(ЖылдықКүнтізбе,6,1)-WEEKDAY(DATE(ЖылдықКүнтізбе,6,1))+1</definedName>
    <definedName name="НауЖек1">DATE(ЖылдықКүнтізбе,3,1)-WEEKDAY(DATE(ЖылдықКүнтізбе,3,1))+1</definedName>
    <definedName name="СәуЖек1">DATE(ЖылдықКүнтізбе,4,1)-WEEKDAY(DATE(ЖылдықКүнтізбе,4,1))+1</definedName>
    <definedName name="ТағайындауКүндері" localSheetId="1">Ақп!$L$4:$L$33</definedName>
    <definedName name="ТағайындауКүндері" localSheetId="11">Жел!$L$4:$L$33</definedName>
    <definedName name="ТағайындауКүндері" localSheetId="9">Қаз!$L$4:$L$33</definedName>
    <definedName name="ТағайындауКүндері" localSheetId="10">Қар!$L$4:$L$33</definedName>
    <definedName name="ТағайындауКүндері" localSheetId="8">Қыр!$L$4:$L$33</definedName>
    <definedName name="ТағайындауКүндері" localSheetId="4">Мам!$L$4:$L$33</definedName>
    <definedName name="ТағайындауКүндері" localSheetId="5">Мау!$L$4:$L$33</definedName>
    <definedName name="ТағайындауКүндері" localSheetId="2">Нау!$L$4:$L$33</definedName>
    <definedName name="ТағайындауКүндері" localSheetId="3">Сәу!$L$4:$L$33</definedName>
    <definedName name="ТағайындауКүндері" localSheetId="7">Там!$L$4:$L$33</definedName>
    <definedName name="ТағайындауКүндері" localSheetId="6">Шіл!$L$4:$L$33</definedName>
    <definedName name="ТағайындауКүндері">Қаң!$L$4:$L$33</definedName>
    <definedName name="ТамЖек1">DATE(ЖылдықКүнтізбе,8,1)-WEEKDAY(DATE(ЖылдықКүнтізбе,8,1))+1</definedName>
    <definedName name="ШілЖек1">DATE(ЖылдықКүнтізбе,7,1)-WEEKDAY(DATE(ЖылдықКүнтізбе,7,1))+1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C4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<sst xmlns="http://schemas.openxmlformats.org/spreadsheetml/2006/main" count="555" uniqueCount="37">
  <si>
    <t>ҚАҢ</t>
  </si>
  <si>
    <t>АПТАЛЫҚ КЕСТЕ</t>
  </si>
  <si>
    <t>ДС</t>
  </si>
  <si>
    <t>8:00</t>
  </si>
  <si>
    <t>Француз тілі</t>
  </si>
  <si>
    <t>10:00</t>
  </si>
  <si>
    <t>Математика</t>
  </si>
  <si>
    <t>2:00</t>
  </si>
  <si>
    <t>Ағылшын тілі</t>
  </si>
  <si>
    <t>СЕЙС</t>
  </si>
  <si>
    <t>9:00</t>
  </si>
  <si>
    <t>Өнертану</t>
  </si>
  <si>
    <t>4:00</t>
  </si>
  <si>
    <t>Бағдарламалау</t>
  </si>
  <si>
    <t>СР</t>
  </si>
  <si>
    <t>БС</t>
  </si>
  <si>
    <t>ЖМ</t>
  </si>
  <si>
    <t>ТАПСЫРМАЛАР</t>
  </si>
  <si>
    <t>Сс</t>
  </si>
  <si>
    <t>Француз тілі: Бірінші сызба қағаз мерзімі</t>
  </si>
  <si>
    <t>Өнертану: Тексеру</t>
  </si>
  <si>
    <t>&lt; N2 ішіне күнтізбелік жылды енгізіңіз.</t>
  </si>
  <si>
    <t>ҚАЗ</t>
  </si>
  <si>
    <t>ҚАР</t>
  </si>
  <si>
    <t>ЖЕЛ</t>
  </si>
  <si>
    <t>АҚП</t>
  </si>
  <si>
    <t>НАУ</t>
  </si>
  <si>
    <t>СӘУ</t>
  </si>
  <si>
    <t>МАМ</t>
  </si>
  <si>
    <t>МАУ</t>
  </si>
  <si>
    <t>ШІЛ</t>
  </si>
  <si>
    <t>ТАМ</t>
  </si>
  <si>
    <t>ҚЫР</t>
  </si>
  <si>
    <t>Д</t>
  </si>
  <si>
    <t>С</t>
  </si>
  <si>
    <t>Б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</si>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</sst>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1-тақырып" xfId="2" builtinId="16" customBuiltin="1"/>
    <cellStyle name="2-тақырып" xfId="3" builtinId="17" customBuiltin="1"/>
    <cellStyle name="3-тақырып" xfId="4" builtinId="18" customBuiltin="1"/>
    <cellStyle name="4-тақырып" xfId="5" builtinId="19" customBuiltin="1"/>
    <cellStyle name="Қалыпты" xfId="0" builtinId="0" customBuiltin="1"/>
    <cellStyle name="Тақырып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3.4257812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49">
        <v>2016</v>
      </c>
      <c r="P2" s="69" t="s">
        <v>21</v>
      </c>
    </row>
    <row r="3" spans="1:16" ht="21" customHeight="1" x14ac:dyDescent="0.2">
      <c r="A3" s="4"/>
      <c r="B3" s="68" t="s">
        <v>0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IF(DAY(ҚаңЖек1)=1,ҚаңЖек1-6,ҚаңЖек1+1)</f>
        <v>42366</v>
      </c>
      <c r="D4" s="10">
        <f>IF(DAY(ҚаңЖек1)=1,ҚаңЖек1-5,ҚаңЖек1+2)</f>
        <v>42367</v>
      </c>
      <c r="E4" s="10">
        <f>IF(DAY(ҚаңЖек1)=1,ҚаңЖек1-4,ҚаңЖек1+3)</f>
        <v>42368</v>
      </c>
      <c r="F4" s="10">
        <f>IF(DAY(ҚаңЖек1)=1,ҚаңЖек1-3,ҚаңЖек1+4)</f>
        <v>42369</v>
      </c>
      <c r="G4" s="10">
        <f>IF(DAY(ҚаңЖек1)=1,ҚаңЖек1-2,ҚаңЖек1+5)</f>
        <v>42370</v>
      </c>
      <c r="H4" s="10">
        <f>IF(DAY(ҚаңЖек1)=1,ҚаңЖек1-1,ҚаңЖек1+6)</f>
        <v>42371</v>
      </c>
      <c r="I4" s="10">
        <f>IF(DAY(ҚаңЖек1)=1,ҚаңЖек1,ҚаңЖек1+7)</f>
        <v>42372</v>
      </c>
      <c r="J4" s="5"/>
      <c r="K4" s="46" t="s">
        <v>2</v>
      </c>
      <c r="L4" s="16">
        <v>5</v>
      </c>
      <c r="M4" s="47" t="s">
        <v>19</v>
      </c>
      <c r="N4" s="48"/>
      <c r="P4" s="25"/>
    </row>
    <row r="5" spans="1:16" ht="18" customHeight="1" x14ac:dyDescent="0.2">
      <c r="A5" s="4"/>
      <c r="B5" s="26"/>
      <c r="C5" s="10">
        <f>IF(DAY(ҚаңЖек1)=1,ҚаңЖек1+1,ҚаңЖек1+8)</f>
        <v>42373</v>
      </c>
      <c r="D5" s="10">
        <f>IF(DAY(ҚаңЖек1)=1,ҚаңЖек1+2,ҚаңЖек1+9)</f>
        <v>42374</v>
      </c>
      <c r="E5" s="10">
        <f>IF(DAY(ҚаңЖек1)=1,ҚаңЖек1+3,ҚаңЖек1+10)</f>
        <v>42375</v>
      </c>
      <c r="F5" s="10">
        <f>IF(DAY(ҚаңЖек1)=1,ҚаңЖек1+4,ҚаңЖек1+11)</f>
        <v>42376</v>
      </c>
      <c r="G5" s="10">
        <f>IF(DAY(ҚаңЖек1)=1,ҚаңЖек1+5,ҚаңЖек1+12)</f>
        <v>42377</v>
      </c>
      <c r="H5" s="10">
        <f>IF(DAY(ҚаңЖек1)=1,ҚаңЖек1+6,ҚаңЖек1+13)</f>
        <v>42378</v>
      </c>
      <c r="I5" s="10">
        <f>IF(DAY(ҚаңЖек1)=1,ҚаңЖек1+7,ҚаңЖек1+14)</f>
        <v>42379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IF(DAY(ҚаңЖек1)=1,ҚаңЖек1+8,ҚаңЖек1+15)</f>
        <v>42380</v>
      </c>
      <c r="D6" s="10">
        <f>IF(DAY(ҚаңЖек1)=1,ҚаңЖек1+9,ҚаңЖек1+16)</f>
        <v>42381</v>
      </c>
      <c r="E6" s="10">
        <f>IF(DAY(ҚаңЖек1)=1,ҚаңЖек1+10,ҚаңЖек1+17)</f>
        <v>42382</v>
      </c>
      <c r="F6" s="10">
        <f>IF(DAY(ҚаңЖек1)=1,ҚаңЖек1+11,ҚаңЖек1+18)</f>
        <v>42383</v>
      </c>
      <c r="G6" s="10">
        <f>IF(DAY(ҚаңЖек1)=1,ҚаңЖек1+12,ҚаңЖек1+19)</f>
        <v>42384</v>
      </c>
      <c r="H6" s="10">
        <f>IF(DAY(ҚаңЖек1)=1,ҚаңЖек1+13,ҚаңЖек1+20)</f>
        <v>42385</v>
      </c>
      <c r="I6" s="10">
        <f>IF(DAY(ҚаңЖек1)=1,ҚаңЖек1+14,ҚаңЖек1+21)</f>
        <v>42386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IF(DAY(ҚаңЖек1)=1,ҚаңЖек1+15,ҚаңЖек1+22)</f>
        <v>42387</v>
      </c>
      <c r="D7" s="10">
        <f>IF(DAY(ҚаңЖек1)=1,ҚаңЖек1+16,ҚаңЖек1+23)</f>
        <v>42388</v>
      </c>
      <c r="E7" s="10">
        <f>IF(DAY(ҚаңЖек1)=1,ҚаңЖек1+17,ҚаңЖек1+24)</f>
        <v>42389</v>
      </c>
      <c r="F7" s="10">
        <f>IF(DAY(ҚаңЖек1)=1,ҚаңЖек1+18,ҚаңЖек1+25)</f>
        <v>42390</v>
      </c>
      <c r="G7" s="10">
        <f>IF(DAY(ҚаңЖек1)=1,ҚаңЖек1+19,ҚаңЖек1+26)</f>
        <v>42391</v>
      </c>
      <c r="H7" s="10">
        <f>IF(DAY(ҚаңЖек1)=1,ҚаңЖек1+20,ҚаңЖек1+27)</f>
        <v>42392</v>
      </c>
      <c r="I7" s="10">
        <f>IF(DAY(ҚаңЖек1)=1,ҚаңЖек1+21,ҚаңЖек1+28)</f>
        <v>42393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IF(DAY(ҚаңЖек1)=1,ҚаңЖек1+22,ҚаңЖек1+29)</f>
        <v>42394</v>
      </c>
      <c r="D8" s="10">
        <f>IF(DAY(ҚаңЖек1)=1,ҚаңЖек1+23,ҚаңЖек1+30)</f>
        <v>42395</v>
      </c>
      <c r="E8" s="10">
        <f>IF(DAY(ҚаңЖек1)=1,ҚаңЖек1+24,ҚаңЖек1+31)</f>
        <v>42396</v>
      </c>
      <c r="F8" s="10">
        <f>IF(DAY(ҚаңЖек1)=1,ҚаңЖек1+25,ҚаңЖек1+32)</f>
        <v>42397</v>
      </c>
      <c r="G8" s="10">
        <f>IF(DAY(ҚаңЖек1)=1,ҚаңЖек1+26,ҚаңЖек1+33)</f>
        <v>42398</v>
      </c>
      <c r="H8" s="10">
        <f>IF(DAY(ҚаңЖек1)=1,ҚаңЖек1+27,ҚаңЖек1+34)</f>
        <v>42399</v>
      </c>
      <c r="I8" s="10">
        <f>IF(DAY(ҚаңЖек1)=1,ҚаңЖек1+28,ҚаңЖек1+35)</f>
        <v>42400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IF(DAY(ҚаңЖек1)=1,ҚаңЖек1+29,ҚаңЖек1+36)</f>
        <v>42401</v>
      </c>
      <c r="D9" s="10">
        <f>IF(DAY(ҚаңЖек1)=1,ҚаңЖек1+30,ҚаңЖек1+37)</f>
        <v>42402</v>
      </c>
      <c r="E9" s="10">
        <f>IF(DAY(ҚаңЖек1)=1,ҚаңЖек1+31,ҚаңЖек1+38)</f>
        <v>42403</v>
      </c>
      <c r="F9" s="10">
        <f>IF(DAY(ҚаңЖек1)=1,ҚаңЖек1+32,ҚаңЖек1+39)</f>
        <v>42404</v>
      </c>
      <c r="G9" s="10">
        <f>IF(DAY(ҚаңЖек1)=1,ҚаңЖек1+33,ҚаңЖек1+40)</f>
        <v>42405</v>
      </c>
      <c r="H9" s="10">
        <f>IF(DAY(ҚаңЖек1)=1,ҚаңЖек1+34,ҚаңЖек1+41)</f>
        <v>42406</v>
      </c>
      <c r="I9" s="10">
        <f>IF(DAY(ҚаңЖек1)=1,ҚаңЖек1+35,ҚаңЖек1+42)</f>
        <v>42407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>
        <v>20</v>
      </c>
      <c r="M10" s="37" t="s">
        <v>20</v>
      </c>
      <c r="N10" s="38"/>
    </row>
    <row r="11" spans="1:16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6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6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VLOOKUP(DAY(C4),ТағайындауКүндері,1,FALSE)=DAY(C4)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22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IF(DAY(ҚазЖек1)=1,ҚазЖек1-6,ҚазЖек1+1)</f>
        <v>42639</v>
      </c>
      <c r="D4" s="10">
        <f>IF(DAY(ҚазЖек1)=1,ҚазЖек1-5,ҚазЖек1+2)</f>
        <v>42640</v>
      </c>
      <c r="E4" s="10">
        <f>IF(DAY(ҚазЖек1)=1,ҚазЖек1-4,ҚазЖек1+3)</f>
        <v>42641</v>
      </c>
      <c r="F4" s="10">
        <f>IF(DAY(ҚазЖек1)=1,ҚазЖек1-3,ҚазЖек1+4)</f>
        <v>42642</v>
      </c>
      <c r="G4" s="10">
        <f>IF(DAY(ҚазЖек1)=1,ҚазЖек1-2,ҚазЖек1+5)</f>
        <v>42643</v>
      </c>
      <c r="H4" s="10">
        <f>IF(DAY(ҚазЖек1)=1,ҚазЖек1-1,ҚазЖек1+6)</f>
        <v>42644</v>
      </c>
      <c r="I4" s="10">
        <f>IF(DAY(ҚазЖек1)=1,ҚазЖек1,ҚазЖек1+7)</f>
        <v>42645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IF(DAY(ҚазЖек1)=1,ҚазЖек1+1,ҚазЖек1+8)</f>
        <v>42646</v>
      </c>
      <c r="D5" s="10">
        <f>IF(DAY(ҚазЖек1)=1,ҚазЖек1+2,ҚазЖек1+9)</f>
        <v>42647</v>
      </c>
      <c r="E5" s="10">
        <f>IF(DAY(ҚазЖек1)=1,ҚазЖек1+3,ҚазЖек1+10)</f>
        <v>42648</v>
      </c>
      <c r="F5" s="10">
        <f>IF(DAY(ҚазЖек1)=1,ҚазЖек1+4,ҚазЖек1+11)</f>
        <v>42649</v>
      </c>
      <c r="G5" s="10">
        <f>IF(DAY(ҚазЖек1)=1,ҚазЖек1+5,ҚазЖек1+12)</f>
        <v>42650</v>
      </c>
      <c r="H5" s="10">
        <f>IF(DAY(ҚазЖек1)=1,ҚазЖек1+6,ҚазЖек1+13)</f>
        <v>42651</v>
      </c>
      <c r="I5" s="10">
        <f>IF(DAY(ҚазЖек1)=1,ҚазЖек1+7,ҚазЖек1+14)</f>
        <v>42652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IF(DAY(ҚазЖек1)=1,ҚазЖек1+8,ҚазЖек1+15)</f>
        <v>42653</v>
      </c>
      <c r="D6" s="10">
        <f>IF(DAY(ҚазЖек1)=1,ҚазЖек1+9,ҚазЖек1+16)</f>
        <v>42654</v>
      </c>
      <c r="E6" s="10">
        <f>IF(DAY(ҚазЖек1)=1,ҚазЖек1+10,ҚазЖек1+17)</f>
        <v>42655</v>
      </c>
      <c r="F6" s="10">
        <f>IF(DAY(ҚазЖек1)=1,ҚазЖек1+11,ҚазЖек1+18)</f>
        <v>42656</v>
      </c>
      <c r="G6" s="10">
        <f>IF(DAY(ҚазЖек1)=1,ҚазЖек1+12,ҚазЖек1+19)</f>
        <v>42657</v>
      </c>
      <c r="H6" s="10">
        <f>IF(DAY(ҚазЖек1)=1,ҚазЖек1+13,ҚазЖек1+20)</f>
        <v>42658</v>
      </c>
      <c r="I6" s="10">
        <f>IF(DAY(ҚазЖек1)=1,ҚазЖек1+14,ҚазЖек1+21)</f>
        <v>42659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IF(DAY(ҚазЖек1)=1,ҚазЖек1+15,ҚазЖек1+22)</f>
        <v>42660</v>
      </c>
      <c r="D7" s="10">
        <f>IF(DAY(ҚазЖек1)=1,ҚазЖек1+16,ҚазЖек1+23)</f>
        <v>42661</v>
      </c>
      <c r="E7" s="10">
        <f>IF(DAY(ҚазЖек1)=1,ҚазЖек1+17,ҚазЖек1+24)</f>
        <v>42662</v>
      </c>
      <c r="F7" s="10">
        <f>IF(DAY(ҚазЖек1)=1,ҚазЖек1+18,ҚазЖек1+25)</f>
        <v>42663</v>
      </c>
      <c r="G7" s="10">
        <f>IF(DAY(ҚазЖек1)=1,ҚазЖек1+19,ҚазЖек1+26)</f>
        <v>42664</v>
      </c>
      <c r="H7" s="10">
        <f>IF(DAY(ҚазЖек1)=1,ҚазЖек1+20,ҚазЖек1+27)</f>
        <v>42665</v>
      </c>
      <c r="I7" s="10">
        <f>IF(DAY(ҚазЖек1)=1,ҚазЖек1+21,ҚазЖек1+28)</f>
        <v>42666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IF(DAY(ҚазЖек1)=1,ҚазЖек1+22,ҚазЖек1+29)</f>
        <v>42667</v>
      </c>
      <c r="D8" s="10">
        <f>IF(DAY(ҚазЖек1)=1,ҚазЖек1+23,ҚазЖек1+30)</f>
        <v>42668</v>
      </c>
      <c r="E8" s="10">
        <f>IF(DAY(ҚазЖек1)=1,ҚазЖек1+24,ҚазЖек1+31)</f>
        <v>42669</v>
      </c>
      <c r="F8" s="10">
        <f>IF(DAY(ҚазЖек1)=1,ҚазЖек1+25,ҚазЖек1+32)</f>
        <v>42670</v>
      </c>
      <c r="G8" s="10">
        <f>IF(DAY(ҚазЖек1)=1,ҚазЖек1+26,ҚазЖек1+33)</f>
        <v>42671</v>
      </c>
      <c r="H8" s="10">
        <f>IF(DAY(ҚазЖек1)=1,ҚазЖек1+27,ҚазЖек1+34)</f>
        <v>42672</v>
      </c>
      <c r="I8" s="10">
        <f>IF(DAY(ҚазЖек1)=1,ҚазЖек1+28,ҚазЖек1+35)</f>
        <v>42673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IF(DAY(ҚазЖек1)=1,ҚазЖек1+29,ҚазЖек1+36)</f>
        <v>42674</v>
      </c>
      <c r="D9" s="10">
        <f>IF(DAY(ҚазЖек1)=1,ҚазЖек1+30,ҚазЖек1+37)</f>
        <v>42675</v>
      </c>
      <c r="E9" s="10">
        <f>IF(DAY(ҚазЖек1)=1,ҚазЖек1+31,ҚазЖек1+38)</f>
        <v>42676</v>
      </c>
      <c r="F9" s="10">
        <f>IF(DAY(ҚазЖек1)=1,ҚазЖек1+32,ҚазЖек1+39)</f>
        <v>42677</v>
      </c>
      <c r="G9" s="10">
        <f>IF(DAY(ҚазЖек1)=1,ҚазЖек1+33,ҚазЖек1+40)</f>
        <v>42678</v>
      </c>
      <c r="H9" s="10">
        <f>IF(DAY(ҚазЖек1)=1,ҚазЖек1+34,ҚазЖек1+41)</f>
        <v>42679</v>
      </c>
      <c r="I9" s="10">
        <f>IF(DAY(ҚазЖек1)=1,ҚазЖек1+35,ҚазЖек1+42)</f>
        <v>42680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VLOOKUP(DAY(C4),ТағайындауКүндері,1,FALSE)=DAY(C4)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23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IF(DAY(ҚарЖек1)=1,ҚарЖек1-6,ҚарЖек1+1)</f>
        <v>42674</v>
      </c>
      <c r="D4" s="10">
        <f>IF(DAY(ҚарЖек1)=1,ҚарЖек1-5,ҚарЖек1+2)</f>
        <v>42675</v>
      </c>
      <c r="E4" s="10">
        <f>IF(DAY(ҚарЖек1)=1,ҚарЖек1-4,ҚарЖек1+3)</f>
        <v>42676</v>
      </c>
      <c r="F4" s="10">
        <f>IF(DAY(ҚарЖек1)=1,ҚарЖек1-3,ҚарЖек1+4)</f>
        <v>42677</v>
      </c>
      <c r="G4" s="10">
        <f>IF(DAY(ҚарЖек1)=1,ҚарЖек1-2,ҚарЖек1+5)</f>
        <v>42678</v>
      </c>
      <c r="H4" s="10">
        <f>IF(DAY(ҚарЖек1)=1,ҚарЖек1-1,ҚарЖек1+6)</f>
        <v>42679</v>
      </c>
      <c r="I4" s="10">
        <f>IF(DAY(ҚарЖек1)=1,ҚарЖек1,ҚарЖек1+7)</f>
        <v>42680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IF(DAY(ҚарЖек1)=1,ҚарЖек1+1,ҚарЖек1+8)</f>
        <v>42681</v>
      </c>
      <c r="D5" s="10">
        <f>IF(DAY(ҚарЖек1)=1,ҚарЖек1+2,ҚарЖек1+9)</f>
        <v>42682</v>
      </c>
      <c r="E5" s="10">
        <f>IF(DAY(ҚарЖек1)=1,ҚарЖек1+3,ҚарЖек1+10)</f>
        <v>42683</v>
      </c>
      <c r="F5" s="10">
        <f>IF(DAY(ҚарЖек1)=1,ҚарЖек1+4,ҚарЖек1+11)</f>
        <v>42684</v>
      </c>
      <c r="G5" s="10">
        <f>IF(DAY(ҚарЖек1)=1,ҚарЖек1+5,ҚарЖек1+12)</f>
        <v>42685</v>
      </c>
      <c r="H5" s="10">
        <f>IF(DAY(ҚарЖек1)=1,ҚарЖек1+6,ҚарЖек1+13)</f>
        <v>42686</v>
      </c>
      <c r="I5" s="10">
        <f>IF(DAY(ҚарЖек1)=1,ҚарЖек1+7,ҚарЖек1+14)</f>
        <v>42687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IF(DAY(ҚарЖек1)=1,ҚарЖек1+8,ҚарЖек1+15)</f>
        <v>42688</v>
      </c>
      <c r="D6" s="10">
        <f>IF(DAY(ҚарЖек1)=1,ҚарЖек1+9,ҚарЖек1+16)</f>
        <v>42689</v>
      </c>
      <c r="E6" s="10">
        <f>IF(DAY(ҚарЖек1)=1,ҚарЖек1+10,ҚарЖек1+17)</f>
        <v>42690</v>
      </c>
      <c r="F6" s="10">
        <f>IF(DAY(ҚарЖек1)=1,ҚарЖек1+11,ҚарЖек1+18)</f>
        <v>42691</v>
      </c>
      <c r="G6" s="10">
        <f>IF(DAY(ҚарЖек1)=1,ҚарЖек1+12,ҚарЖек1+19)</f>
        <v>42692</v>
      </c>
      <c r="H6" s="10">
        <f>IF(DAY(ҚарЖек1)=1,ҚарЖек1+13,ҚарЖек1+20)</f>
        <v>42693</v>
      </c>
      <c r="I6" s="10">
        <f>IF(DAY(ҚарЖек1)=1,ҚарЖек1+14,ҚарЖек1+21)</f>
        <v>42694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IF(DAY(ҚарЖек1)=1,ҚарЖек1+15,ҚарЖек1+22)</f>
        <v>42695</v>
      </c>
      <c r="D7" s="10">
        <f>IF(DAY(ҚарЖек1)=1,ҚарЖек1+16,ҚарЖек1+23)</f>
        <v>42696</v>
      </c>
      <c r="E7" s="10">
        <f>IF(DAY(ҚарЖек1)=1,ҚарЖек1+17,ҚарЖек1+24)</f>
        <v>42697</v>
      </c>
      <c r="F7" s="10">
        <f>IF(DAY(ҚарЖек1)=1,ҚарЖек1+18,ҚарЖек1+25)</f>
        <v>42698</v>
      </c>
      <c r="G7" s="10">
        <f>IF(DAY(ҚарЖек1)=1,ҚарЖек1+19,ҚарЖек1+26)</f>
        <v>42699</v>
      </c>
      <c r="H7" s="10">
        <f>IF(DAY(ҚарЖек1)=1,ҚарЖек1+20,ҚарЖек1+27)</f>
        <v>42700</v>
      </c>
      <c r="I7" s="10">
        <f>IF(DAY(ҚарЖек1)=1,ҚарЖек1+21,ҚарЖек1+28)</f>
        <v>42701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IF(DAY(ҚарЖек1)=1,ҚарЖек1+22,ҚарЖек1+29)</f>
        <v>42702</v>
      </c>
      <c r="D8" s="10">
        <f>IF(DAY(ҚарЖек1)=1,ҚарЖек1+23,ҚарЖек1+30)</f>
        <v>42703</v>
      </c>
      <c r="E8" s="10">
        <f>IF(DAY(ҚарЖек1)=1,ҚарЖек1+24,ҚарЖек1+31)</f>
        <v>42704</v>
      </c>
      <c r="F8" s="10">
        <f>IF(DAY(ҚарЖек1)=1,ҚарЖек1+25,ҚарЖек1+32)</f>
        <v>42705</v>
      </c>
      <c r="G8" s="10">
        <f>IF(DAY(ҚарЖек1)=1,ҚарЖек1+26,ҚарЖек1+33)</f>
        <v>42706</v>
      </c>
      <c r="H8" s="10">
        <f>IF(DAY(ҚарЖек1)=1,ҚарЖек1+27,ҚарЖек1+34)</f>
        <v>42707</v>
      </c>
      <c r="I8" s="10">
        <f>IF(DAY(ҚарЖек1)=1,ҚарЖек1+28,ҚарЖек1+35)</f>
        <v>42708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IF(DAY(ҚарЖек1)=1,ҚарЖек1+29,ҚарЖек1+36)</f>
        <v>42709</v>
      </c>
      <c r="D9" s="10">
        <f>IF(DAY(ҚарЖек1)=1,ҚарЖек1+30,ҚарЖек1+37)</f>
        <v>42710</v>
      </c>
      <c r="E9" s="10">
        <f>IF(DAY(ҚарЖек1)=1,ҚарЖек1+31,ҚарЖек1+38)</f>
        <v>42711</v>
      </c>
      <c r="F9" s="10">
        <f>IF(DAY(ҚарЖек1)=1,ҚарЖек1+32,ҚарЖек1+39)</f>
        <v>42712</v>
      </c>
      <c r="G9" s="10">
        <f>IF(DAY(ҚарЖек1)=1,ҚарЖек1+33,ҚарЖек1+40)</f>
        <v>42713</v>
      </c>
      <c r="H9" s="10">
        <f>IF(DAY(ҚарЖек1)=1,ҚарЖек1+34,ҚарЖек1+41)</f>
        <v>42714</v>
      </c>
      <c r="I9" s="10">
        <f>IF(DAY(ҚарЖек1)=1,ҚарЖек1+35,ҚарЖек1+42)</f>
        <v>42715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VLOOKUP(DAY(C4),ТағайындауКүндері,1,FALSE)=DAY(C4)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24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IF(DAY(ЖелЖек1)=1,ЖелЖек1-6,ЖелЖек1+1)</f>
        <v>42702</v>
      </c>
      <c r="D4" s="10">
        <f>IF(DAY(ЖелЖек1)=1,ЖелЖек1-5,ЖелЖек1+2)</f>
        <v>42703</v>
      </c>
      <c r="E4" s="10">
        <f>IF(DAY(ЖелЖек1)=1,ЖелЖек1-4,ЖелЖек1+3)</f>
        <v>42704</v>
      </c>
      <c r="F4" s="10">
        <f>IF(DAY(ЖелЖек1)=1,ЖелЖек1-3,ЖелЖек1+4)</f>
        <v>42705</v>
      </c>
      <c r="G4" s="10">
        <f>IF(DAY(ЖелЖек1)=1,ЖелЖек1-2,ЖелЖек1+5)</f>
        <v>42706</v>
      </c>
      <c r="H4" s="10">
        <f>IF(DAY(ЖелЖек1)=1,ЖелЖек1-1,ЖелЖек1+6)</f>
        <v>42707</v>
      </c>
      <c r="I4" s="10">
        <f>IF(DAY(ЖелЖек1)=1,ЖелЖек1,ЖелЖек1+7)</f>
        <v>42708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IF(DAY(ЖелЖек1)=1,ЖелЖек1+1,ЖелЖек1+8)</f>
        <v>42709</v>
      </c>
      <c r="D5" s="10">
        <f>IF(DAY(ЖелЖек1)=1,ЖелЖек1+2,ЖелЖек1+9)</f>
        <v>42710</v>
      </c>
      <c r="E5" s="10">
        <f>IF(DAY(ЖелЖек1)=1,ЖелЖек1+3,ЖелЖек1+10)</f>
        <v>42711</v>
      </c>
      <c r="F5" s="10">
        <f>IF(DAY(ЖелЖек1)=1,ЖелЖек1+4,ЖелЖек1+11)</f>
        <v>42712</v>
      </c>
      <c r="G5" s="10">
        <f>IF(DAY(ЖелЖек1)=1,ЖелЖек1+5,ЖелЖек1+12)</f>
        <v>42713</v>
      </c>
      <c r="H5" s="10">
        <f>IF(DAY(ЖелЖек1)=1,ЖелЖек1+6,ЖелЖек1+13)</f>
        <v>42714</v>
      </c>
      <c r="I5" s="10">
        <f>IF(DAY(ЖелЖек1)=1,ЖелЖек1+7,ЖелЖек1+14)</f>
        <v>42715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IF(DAY(ЖелЖек1)=1,ЖелЖек1+8,ЖелЖек1+15)</f>
        <v>42716</v>
      </c>
      <c r="D6" s="10">
        <f>IF(DAY(ЖелЖек1)=1,ЖелЖек1+9,ЖелЖек1+16)</f>
        <v>42717</v>
      </c>
      <c r="E6" s="10">
        <f>IF(DAY(ЖелЖек1)=1,ЖелЖек1+10,ЖелЖек1+17)</f>
        <v>42718</v>
      </c>
      <c r="F6" s="10">
        <f>IF(DAY(ЖелЖек1)=1,ЖелЖек1+11,ЖелЖек1+18)</f>
        <v>42719</v>
      </c>
      <c r="G6" s="10">
        <f>IF(DAY(ЖелЖек1)=1,ЖелЖек1+12,ЖелЖек1+19)</f>
        <v>42720</v>
      </c>
      <c r="H6" s="10">
        <f>IF(DAY(ЖелЖек1)=1,ЖелЖек1+13,ЖелЖек1+20)</f>
        <v>42721</v>
      </c>
      <c r="I6" s="10">
        <f>IF(DAY(ЖелЖек1)=1,ЖелЖек1+14,ЖелЖек1+21)</f>
        <v>42722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IF(DAY(ЖелЖек1)=1,ЖелЖек1+15,ЖелЖек1+22)</f>
        <v>42723</v>
      </c>
      <c r="D7" s="10">
        <f>IF(DAY(ЖелЖек1)=1,ЖелЖек1+16,ЖелЖек1+23)</f>
        <v>42724</v>
      </c>
      <c r="E7" s="10">
        <f>IF(DAY(ЖелЖек1)=1,ЖелЖек1+17,ЖелЖек1+24)</f>
        <v>42725</v>
      </c>
      <c r="F7" s="10">
        <f>IF(DAY(ЖелЖек1)=1,ЖелЖек1+18,ЖелЖек1+25)</f>
        <v>42726</v>
      </c>
      <c r="G7" s="10">
        <f>IF(DAY(ЖелЖек1)=1,ЖелЖек1+19,ЖелЖек1+26)</f>
        <v>42727</v>
      </c>
      <c r="H7" s="10">
        <f>IF(DAY(ЖелЖек1)=1,ЖелЖек1+20,ЖелЖек1+27)</f>
        <v>42728</v>
      </c>
      <c r="I7" s="10">
        <f>IF(DAY(ЖелЖек1)=1,ЖелЖек1+21,ЖелЖек1+28)</f>
        <v>42729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IF(DAY(ЖелЖек1)=1,ЖелЖек1+22,ЖелЖек1+29)</f>
        <v>42730</v>
      </c>
      <c r="D8" s="10">
        <f>IF(DAY(ЖелЖек1)=1,ЖелЖек1+23,ЖелЖек1+30)</f>
        <v>42731</v>
      </c>
      <c r="E8" s="10">
        <f>IF(DAY(ЖелЖек1)=1,ЖелЖек1+24,ЖелЖек1+31)</f>
        <v>42732</v>
      </c>
      <c r="F8" s="10">
        <f>IF(DAY(ЖелЖек1)=1,ЖелЖек1+25,ЖелЖек1+32)</f>
        <v>42733</v>
      </c>
      <c r="G8" s="10">
        <f>IF(DAY(ЖелЖек1)=1,ЖелЖек1+26,ЖелЖек1+33)</f>
        <v>42734</v>
      </c>
      <c r="H8" s="10">
        <f>IF(DAY(ЖелЖек1)=1,ЖелЖек1+27,ЖелЖек1+34)</f>
        <v>42735</v>
      </c>
      <c r="I8" s="10">
        <f>IF(DAY(ЖелЖек1)=1,ЖелЖек1+28,ЖелЖек1+35)</f>
        <v>42736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IF(DAY(ЖелЖек1)=1,ЖелЖек1+29,ЖелЖек1+36)</f>
        <v>42737</v>
      </c>
      <c r="D9" s="10">
        <f>IF(DAY(ЖелЖек1)=1,ЖелЖек1+30,ЖелЖек1+37)</f>
        <v>42738</v>
      </c>
      <c r="E9" s="10">
        <f>IF(DAY(ЖелЖек1)=1,ЖелЖек1+31,ЖелЖек1+38)</f>
        <v>42739</v>
      </c>
      <c r="F9" s="10">
        <f>IF(DAY(ЖелЖек1)=1,ЖелЖек1+32,ЖелЖек1+39)</f>
        <v>42740</v>
      </c>
      <c r="G9" s="10">
        <f>IF(DAY(ЖелЖек1)=1,ЖелЖек1+33,ЖелЖек1+40)</f>
        <v>42741</v>
      </c>
      <c r="H9" s="10">
        <f>IF(DAY(ЖелЖек1)=1,ЖелЖек1+34,ЖелЖек1+41)</f>
        <v>42742</v>
      </c>
      <c r="I9" s="10">
        <f>IF(DAY(ЖелЖек1)=1,ЖелЖек1+35,ЖелЖек1+42)</f>
        <v>42743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VLOOKUP(DAY(C4),ТағайындауКүндері,1,FALSE)=DAY(C4)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25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IF(DAY(АқпЖек1)=1,АқпЖек1-6,АқпЖек1+1)</f>
        <v>42401</v>
      </c>
      <c r="D4" s="10">
        <f>IF(DAY(АқпЖек1)=1,АқпЖек1-5,АқпЖек1+2)</f>
        <v>42402</v>
      </c>
      <c r="E4" s="10">
        <f>IF(DAY(АқпЖек1)=1,АқпЖек1-4,АқпЖек1+3)</f>
        <v>42403</v>
      </c>
      <c r="F4" s="10">
        <f>IF(DAY(АқпЖек1)=1,АқпЖек1-3,АқпЖек1+4)</f>
        <v>42404</v>
      </c>
      <c r="G4" s="10">
        <f>IF(DAY(АқпЖек1)=1,АқпЖек1-2,АқпЖек1+5)</f>
        <v>42405</v>
      </c>
      <c r="H4" s="10">
        <f>IF(DAY(АқпЖек1)=1,АқпЖек1-1,АқпЖек1+6)</f>
        <v>42406</v>
      </c>
      <c r="I4" s="10">
        <f>IF(DAY(АқпЖек1)=1,АқпЖек1,АқпЖек1+7)</f>
        <v>42407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IF(DAY(АқпЖек1)=1,АқпЖек1+1,АқпЖек1+8)</f>
        <v>42408</v>
      </c>
      <c r="D5" s="10">
        <f>IF(DAY(АқпЖек1)=1,АқпЖек1+2,АқпЖек1+9)</f>
        <v>42409</v>
      </c>
      <c r="E5" s="10">
        <f>IF(DAY(АқпЖек1)=1,АқпЖек1+3,АқпЖек1+10)</f>
        <v>42410</v>
      </c>
      <c r="F5" s="10">
        <f>IF(DAY(АқпЖек1)=1,АқпЖек1+4,АқпЖек1+11)</f>
        <v>42411</v>
      </c>
      <c r="G5" s="10">
        <f>IF(DAY(АқпЖек1)=1,АқпЖек1+5,АқпЖек1+12)</f>
        <v>42412</v>
      </c>
      <c r="H5" s="10">
        <f>IF(DAY(АқпЖек1)=1,АқпЖек1+6,АқпЖек1+13)</f>
        <v>42413</v>
      </c>
      <c r="I5" s="10">
        <f>IF(DAY(АқпЖек1)=1,АқпЖек1+7,АқпЖек1+14)</f>
        <v>42414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IF(DAY(АқпЖек1)=1,АқпЖек1+8,АқпЖек1+15)</f>
        <v>42415</v>
      </c>
      <c r="D6" s="10">
        <f>IF(DAY(АқпЖек1)=1,АқпЖек1+9,АқпЖек1+16)</f>
        <v>42416</v>
      </c>
      <c r="E6" s="10">
        <f>IF(DAY(АқпЖек1)=1,АқпЖек1+10,АқпЖек1+17)</f>
        <v>42417</v>
      </c>
      <c r="F6" s="10">
        <f>IF(DAY(АқпЖек1)=1,АқпЖек1+11,АқпЖек1+18)</f>
        <v>42418</v>
      </c>
      <c r="G6" s="10">
        <f>IF(DAY(АқпЖек1)=1,АқпЖек1+12,АқпЖек1+19)</f>
        <v>42419</v>
      </c>
      <c r="H6" s="10">
        <f>IF(DAY(АқпЖек1)=1,АқпЖек1+13,АқпЖек1+20)</f>
        <v>42420</v>
      </c>
      <c r="I6" s="10">
        <f>IF(DAY(АқпЖек1)=1,АқпЖек1+14,АқпЖек1+21)</f>
        <v>42421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IF(DAY(АқпЖек1)=1,АқпЖек1+15,АқпЖек1+22)</f>
        <v>42422</v>
      </c>
      <c r="D7" s="10">
        <f>IF(DAY(АқпЖек1)=1,АқпЖек1+16,АқпЖек1+23)</f>
        <v>42423</v>
      </c>
      <c r="E7" s="10">
        <f>IF(DAY(АқпЖек1)=1,АқпЖек1+17,АқпЖек1+24)</f>
        <v>42424</v>
      </c>
      <c r="F7" s="10">
        <f>IF(DAY(АқпЖек1)=1,АқпЖек1+18,АқпЖек1+25)</f>
        <v>42425</v>
      </c>
      <c r="G7" s="10">
        <f>IF(DAY(АқпЖек1)=1,АқпЖек1+19,АқпЖек1+26)</f>
        <v>42426</v>
      </c>
      <c r="H7" s="10">
        <f>IF(DAY(АқпЖек1)=1,АқпЖек1+20,АқпЖек1+27)</f>
        <v>42427</v>
      </c>
      <c r="I7" s="10">
        <f>IF(DAY(АқпЖек1)=1,АқпЖек1+21,АқпЖек1+28)</f>
        <v>42428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IF(DAY(АқпЖек1)=1,АқпЖек1+22,АқпЖек1+29)</f>
        <v>42429</v>
      </c>
      <c r="D8" s="10">
        <f>IF(DAY(АқпЖек1)=1,АқпЖек1+23,АқпЖек1+30)</f>
        <v>42430</v>
      </c>
      <c r="E8" s="10">
        <f>IF(DAY(АқпЖек1)=1,АқпЖек1+24,АқпЖек1+31)</f>
        <v>42431</v>
      </c>
      <c r="F8" s="10">
        <f>IF(DAY(АқпЖек1)=1,АқпЖек1+25,АқпЖек1+32)</f>
        <v>42432</v>
      </c>
      <c r="G8" s="10">
        <f>IF(DAY(АқпЖек1)=1,АқпЖек1+26,АқпЖек1+33)</f>
        <v>42433</v>
      </c>
      <c r="H8" s="10">
        <f>IF(DAY(АқпЖек1)=1,АқпЖек1+27,АқпЖек1+34)</f>
        <v>42434</v>
      </c>
      <c r="I8" s="10">
        <f>IF(DAY(АқпЖек1)=1,АқпЖек1+28,АқпЖек1+35)</f>
        <v>42435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IF(DAY(АқпЖек1)=1,АқпЖек1+29,АқпЖек1+36)</f>
        <v>42436</v>
      </c>
      <c r="D9" s="10">
        <f>IF(DAY(АқпЖек1)=1,АқпЖек1+30,АқпЖек1+37)</f>
        <v>42437</v>
      </c>
      <c r="E9" s="10">
        <f>IF(DAY(АқпЖек1)=1,АқпЖек1+31,АқпЖек1+38)</f>
        <v>42438</v>
      </c>
      <c r="F9" s="10">
        <f>IF(DAY(АқпЖек1)=1,АқпЖек1+32,АқпЖек1+39)</f>
        <v>42439</v>
      </c>
      <c r="G9" s="10">
        <f>IF(DAY(АқпЖек1)=1,АқпЖек1+33,АқпЖек1+40)</f>
        <v>42440</v>
      </c>
      <c r="H9" s="10">
        <f>IF(DAY(АқпЖек1)=1,АқпЖек1+34,АқпЖек1+41)</f>
        <v>42441</v>
      </c>
      <c r="I9" s="10">
        <f>IF(DAY(АқпЖек1)=1,АқпЖек1+35,АқпЖек1+42)</f>
        <v>42442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VLOOKUP(DAY(C4),ТағайындауКүндері,1,FALSE)=DAY(C4)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26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IF(DAY(НауЖек1)=1,НауЖек1-6,НауЖек1+1)</f>
        <v>42429</v>
      </c>
      <c r="D4" s="10">
        <f>IF(DAY(НауЖек1)=1,НауЖек1-5,НауЖек1+2)</f>
        <v>42430</v>
      </c>
      <c r="E4" s="10">
        <f>IF(DAY(НауЖек1)=1,НауЖек1-4,НауЖек1+3)</f>
        <v>42431</v>
      </c>
      <c r="F4" s="10">
        <f>IF(DAY(НауЖек1)=1,НауЖек1-3,НауЖек1+4)</f>
        <v>42432</v>
      </c>
      <c r="G4" s="10">
        <f>IF(DAY(НауЖек1)=1,НауЖек1-2,НауЖек1+5)</f>
        <v>42433</v>
      </c>
      <c r="H4" s="10">
        <f>IF(DAY(НауЖек1)=1,НауЖек1-1,НауЖек1+6)</f>
        <v>42434</v>
      </c>
      <c r="I4" s="10">
        <f>IF(DAY(НауЖек1)=1,НауЖек1,НауЖек1+7)</f>
        <v>42435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IF(DAY(НауЖек1)=1,НауЖек1+1,НауЖек1+8)</f>
        <v>42436</v>
      </c>
      <c r="D5" s="10">
        <f>IF(DAY(НауЖек1)=1,НауЖек1+2,НауЖек1+9)</f>
        <v>42437</v>
      </c>
      <c r="E5" s="10">
        <f>IF(DAY(НауЖек1)=1,НауЖек1+3,НауЖек1+10)</f>
        <v>42438</v>
      </c>
      <c r="F5" s="10">
        <f>IF(DAY(НауЖек1)=1,НауЖек1+4,НауЖек1+11)</f>
        <v>42439</v>
      </c>
      <c r="G5" s="10">
        <f>IF(DAY(НауЖек1)=1,НауЖек1+5,НауЖек1+12)</f>
        <v>42440</v>
      </c>
      <c r="H5" s="10">
        <f>IF(DAY(НауЖек1)=1,НауЖек1+6,НауЖек1+13)</f>
        <v>42441</v>
      </c>
      <c r="I5" s="10">
        <f>IF(DAY(НауЖек1)=1,НауЖек1+7,НауЖек1+14)</f>
        <v>42442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IF(DAY(НауЖек1)=1,НауЖек1+8,НауЖек1+15)</f>
        <v>42443</v>
      </c>
      <c r="D6" s="10">
        <f>IF(DAY(НауЖек1)=1,НауЖек1+9,НауЖек1+16)</f>
        <v>42444</v>
      </c>
      <c r="E6" s="10">
        <f>IF(DAY(НауЖек1)=1,НауЖек1+10,НауЖек1+17)</f>
        <v>42445</v>
      </c>
      <c r="F6" s="10">
        <f>IF(DAY(НауЖек1)=1,НауЖек1+11,НауЖек1+18)</f>
        <v>42446</v>
      </c>
      <c r="G6" s="10">
        <f>IF(DAY(НауЖек1)=1,НауЖек1+12,НауЖек1+19)</f>
        <v>42447</v>
      </c>
      <c r="H6" s="10">
        <f>IF(DAY(НауЖек1)=1,НауЖек1+13,НауЖек1+20)</f>
        <v>42448</v>
      </c>
      <c r="I6" s="10">
        <f>IF(DAY(НауЖек1)=1,НауЖек1+14,НауЖек1+21)</f>
        <v>42449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IF(DAY(НауЖек1)=1,НауЖек1+15,НауЖек1+22)</f>
        <v>42450</v>
      </c>
      <c r="D7" s="10">
        <f>IF(DAY(НауЖек1)=1,НауЖек1+16,НауЖек1+23)</f>
        <v>42451</v>
      </c>
      <c r="E7" s="10">
        <f>IF(DAY(НауЖек1)=1,НауЖек1+17,НауЖек1+24)</f>
        <v>42452</v>
      </c>
      <c r="F7" s="10">
        <f>IF(DAY(НауЖек1)=1,НауЖек1+18,НауЖек1+25)</f>
        <v>42453</v>
      </c>
      <c r="G7" s="10">
        <f>IF(DAY(НауЖек1)=1,НауЖек1+19,НауЖек1+26)</f>
        <v>42454</v>
      </c>
      <c r="H7" s="10">
        <f>IF(DAY(НауЖек1)=1,НауЖек1+20,НауЖек1+27)</f>
        <v>42455</v>
      </c>
      <c r="I7" s="10">
        <f>IF(DAY(НауЖек1)=1,НауЖек1+21,НауЖек1+28)</f>
        <v>42456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IF(DAY(НауЖек1)=1,НауЖек1+22,НауЖек1+29)</f>
        <v>42457</v>
      </c>
      <c r="D8" s="10">
        <f>IF(DAY(НауЖек1)=1,НауЖек1+23,НауЖек1+30)</f>
        <v>42458</v>
      </c>
      <c r="E8" s="10">
        <f>IF(DAY(НауЖек1)=1,НауЖек1+24,НауЖек1+31)</f>
        <v>42459</v>
      </c>
      <c r="F8" s="10">
        <f>IF(DAY(НауЖек1)=1,НауЖек1+25,НауЖек1+32)</f>
        <v>42460</v>
      </c>
      <c r="G8" s="10">
        <f>IF(DAY(НауЖек1)=1,НауЖек1+26,НауЖек1+33)</f>
        <v>42461</v>
      </c>
      <c r="H8" s="10">
        <f>IF(DAY(НауЖек1)=1,НауЖек1+27,НауЖек1+34)</f>
        <v>42462</v>
      </c>
      <c r="I8" s="10">
        <f>IF(DAY(НауЖек1)=1,НауЖек1+28,НауЖек1+35)</f>
        <v>42463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IF(DAY(НауЖек1)=1,НауЖек1+29,НауЖек1+36)</f>
        <v>42464</v>
      </c>
      <c r="D9" s="10">
        <f>IF(DAY(НауЖек1)=1,НауЖек1+30,НауЖек1+37)</f>
        <v>42465</v>
      </c>
      <c r="E9" s="10">
        <f>IF(DAY(НауЖек1)=1,НауЖек1+31,НауЖек1+38)</f>
        <v>42466</v>
      </c>
      <c r="F9" s="10">
        <f>IF(DAY(НауЖек1)=1,НауЖек1+32,НауЖек1+39)</f>
        <v>42467</v>
      </c>
      <c r="G9" s="10">
        <f>IF(DAY(НауЖек1)=1,НауЖек1+33,НауЖек1+40)</f>
        <v>42468</v>
      </c>
      <c r="H9" s="10">
        <f>IF(DAY(НауЖек1)=1,НауЖек1+34,НауЖек1+41)</f>
        <v>42469</v>
      </c>
      <c r="I9" s="10">
        <f>IF(DAY(НауЖек1)=1,НауЖек1+35,НауЖек1+42)</f>
        <v>42470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VLOOKUP(DAY(C4),ТағайындауКүндері,1,FALSE)=DAY(C4)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27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IF(DAY(СәуЖек1)=1,СәуЖек1-6,СәуЖек1+1)</f>
        <v>42457</v>
      </c>
      <c r="D4" s="10">
        <f>IF(DAY(СәуЖек1)=1,СәуЖек1-5,СәуЖек1+2)</f>
        <v>42458</v>
      </c>
      <c r="E4" s="10">
        <f>IF(DAY(СәуЖек1)=1,СәуЖек1-4,СәуЖек1+3)</f>
        <v>42459</v>
      </c>
      <c r="F4" s="10">
        <f>IF(DAY(СәуЖек1)=1,СәуЖек1-3,СәуЖек1+4)</f>
        <v>42460</v>
      </c>
      <c r="G4" s="10">
        <f>IF(DAY(СәуЖек1)=1,СәуЖек1-2,СәуЖек1+5)</f>
        <v>42461</v>
      </c>
      <c r="H4" s="10">
        <f>IF(DAY(СәуЖек1)=1,СәуЖек1-1,СәуЖек1+6)</f>
        <v>42462</v>
      </c>
      <c r="I4" s="10">
        <f>IF(DAY(СәуЖек1)=1,СәуЖек1,СәуЖек1+7)</f>
        <v>42463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IF(DAY(СәуЖек1)=1,СәуЖек1+1,СәуЖек1+8)</f>
        <v>42464</v>
      </c>
      <c r="D5" s="10">
        <f>IF(DAY(СәуЖек1)=1,СәуЖек1+2,СәуЖек1+9)</f>
        <v>42465</v>
      </c>
      <c r="E5" s="10">
        <f>IF(DAY(СәуЖек1)=1,СәуЖек1+3,СәуЖек1+10)</f>
        <v>42466</v>
      </c>
      <c r="F5" s="10">
        <f>IF(DAY(СәуЖек1)=1,СәуЖек1+4,СәуЖек1+11)</f>
        <v>42467</v>
      </c>
      <c r="G5" s="10">
        <f>IF(DAY(СәуЖек1)=1,СәуЖек1+5,СәуЖек1+12)</f>
        <v>42468</v>
      </c>
      <c r="H5" s="10">
        <f>IF(DAY(СәуЖек1)=1,СәуЖек1+6,СәуЖек1+13)</f>
        <v>42469</v>
      </c>
      <c r="I5" s="10">
        <f>IF(DAY(СәуЖек1)=1,СәуЖек1+7,СәуЖек1+14)</f>
        <v>42470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IF(DAY(СәуЖек1)=1,СәуЖек1+8,СәуЖек1+15)</f>
        <v>42471</v>
      </c>
      <c r="D6" s="10">
        <f>IF(DAY(СәуЖек1)=1,СәуЖек1+9,СәуЖек1+16)</f>
        <v>42472</v>
      </c>
      <c r="E6" s="10">
        <f>IF(DAY(СәуЖек1)=1,СәуЖек1+10,СәуЖек1+17)</f>
        <v>42473</v>
      </c>
      <c r="F6" s="10">
        <f>IF(DAY(СәуЖек1)=1,СәуЖек1+11,СәуЖек1+18)</f>
        <v>42474</v>
      </c>
      <c r="G6" s="10">
        <f>IF(DAY(СәуЖек1)=1,СәуЖек1+12,СәуЖек1+19)</f>
        <v>42475</v>
      </c>
      <c r="H6" s="10">
        <f>IF(DAY(СәуЖек1)=1,СәуЖек1+13,СәуЖек1+20)</f>
        <v>42476</v>
      </c>
      <c r="I6" s="10">
        <f>IF(DAY(СәуЖек1)=1,СәуЖек1+14,СәуЖек1+21)</f>
        <v>42477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IF(DAY(СәуЖек1)=1,СәуЖек1+15,СәуЖек1+22)</f>
        <v>42478</v>
      </c>
      <c r="D7" s="10">
        <f>IF(DAY(СәуЖек1)=1,СәуЖек1+16,СәуЖек1+23)</f>
        <v>42479</v>
      </c>
      <c r="E7" s="10">
        <f>IF(DAY(СәуЖек1)=1,СәуЖек1+17,СәуЖек1+24)</f>
        <v>42480</v>
      </c>
      <c r="F7" s="10">
        <f>IF(DAY(СәуЖек1)=1,СәуЖек1+18,СәуЖек1+25)</f>
        <v>42481</v>
      </c>
      <c r="G7" s="10">
        <f>IF(DAY(СәуЖек1)=1,СәуЖек1+19,СәуЖек1+26)</f>
        <v>42482</v>
      </c>
      <c r="H7" s="10">
        <f>IF(DAY(СәуЖек1)=1,СәуЖек1+20,СәуЖек1+27)</f>
        <v>42483</v>
      </c>
      <c r="I7" s="10">
        <f>IF(DAY(СәуЖек1)=1,СәуЖек1+21,СәуЖек1+28)</f>
        <v>42484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IF(DAY(СәуЖек1)=1,СәуЖек1+22,СәуЖек1+29)</f>
        <v>42485</v>
      </c>
      <c r="D8" s="10">
        <f>IF(DAY(СәуЖек1)=1,СәуЖек1+23,СәуЖек1+30)</f>
        <v>42486</v>
      </c>
      <c r="E8" s="10">
        <f>IF(DAY(СәуЖек1)=1,СәуЖек1+24,СәуЖек1+31)</f>
        <v>42487</v>
      </c>
      <c r="F8" s="10">
        <f>IF(DAY(СәуЖек1)=1,СәуЖек1+25,СәуЖек1+32)</f>
        <v>42488</v>
      </c>
      <c r="G8" s="10">
        <f>IF(DAY(СәуЖек1)=1,СәуЖек1+26,СәуЖек1+33)</f>
        <v>42489</v>
      </c>
      <c r="H8" s="10">
        <f>IF(DAY(СәуЖек1)=1,СәуЖек1+27,СәуЖек1+34)</f>
        <v>42490</v>
      </c>
      <c r="I8" s="10">
        <f>IF(DAY(СәуЖек1)=1,СәуЖек1+28,СәуЖек1+35)</f>
        <v>42491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IF(DAY(СәуЖек1)=1,СәуЖек1+29,СәуЖек1+36)</f>
        <v>42492</v>
      </c>
      <c r="D9" s="10">
        <f>IF(DAY(СәуЖек1)=1,СәуЖек1+30,СәуЖек1+37)</f>
        <v>42493</v>
      </c>
      <c r="E9" s="10">
        <f>IF(DAY(СәуЖек1)=1,СәуЖек1+31,СәуЖек1+38)</f>
        <v>42494</v>
      </c>
      <c r="F9" s="10">
        <f>IF(DAY(СәуЖек1)=1,СәуЖек1+32,СәуЖек1+39)</f>
        <v>42495</v>
      </c>
      <c r="G9" s="10">
        <f>IF(DAY(СәуЖек1)=1,СәуЖек1+33,СәуЖек1+40)</f>
        <v>42496</v>
      </c>
      <c r="H9" s="10">
        <f>IF(DAY(СәуЖек1)=1,СәуЖек1+34,СәуЖек1+41)</f>
        <v>42497</v>
      </c>
      <c r="I9" s="10">
        <f>IF(DAY(СәуЖек1)=1,СәуЖек1+35,СәуЖек1+42)</f>
        <v>42498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VLOOKUP(DAY(C4),ТағайындауКүндері,1,FALSE)=DAY(C4)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28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IF(DAY(МамЖек1)=1,МамЖек1-6,МамЖек1+1)</f>
        <v>42485</v>
      </c>
      <c r="D4" s="10">
        <f>IF(DAY(МамЖек1)=1,МамЖек1-5,МамЖек1+2)</f>
        <v>42486</v>
      </c>
      <c r="E4" s="10">
        <f>IF(DAY(МамЖек1)=1,МамЖек1-4,МамЖек1+3)</f>
        <v>42487</v>
      </c>
      <c r="F4" s="10">
        <f>IF(DAY(МамЖек1)=1,МамЖек1-3,МамЖек1+4)</f>
        <v>42488</v>
      </c>
      <c r="G4" s="10">
        <f>IF(DAY(МамЖек1)=1,МамЖек1-2,МамЖек1+5)</f>
        <v>42489</v>
      </c>
      <c r="H4" s="10">
        <f>IF(DAY(МамЖек1)=1,МамЖек1-1,МамЖек1+6)</f>
        <v>42490</v>
      </c>
      <c r="I4" s="10">
        <f>IF(DAY(МамЖек1)=1,МамЖек1,МамЖек1+7)</f>
        <v>42491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IF(DAY(МамЖек1)=1,МамЖек1+1,МамЖек1+8)</f>
        <v>42492</v>
      </c>
      <c r="D5" s="10">
        <f>IF(DAY(МамЖек1)=1,МамЖек1+2,МамЖек1+9)</f>
        <v>42493</v>
      </c>
      <c r="E5" s="10">
        <f>IF(DAY(МамЖек1)=1,МамЖек1+3,МамЖек1+10)</f>
        <v>42494</v>
      </c>
      <c r="F5" s="10">
        <f>IF(DAY(МамЖек1)=1,МамЖек1+4,МамЖек1+11)</f>
        <v>42495</v>
      </c>
      <c r="G5" s="10">
        <f>IF(DAY(МамЖек1)=1,МамЖек1+5,МамЖек1+12)</f>
        <v>42496</v>
      </c>
      <c r="H5" s="10">
        <f>IF(DAY(МамЖек1)=1,МамЖек1+6,МамЖек1+13)</f>
        <v>42497</v>
      </c>
      <c r="I5" s="10">
        <f>IF(DAY(МамЖек1)=1,МамЖек1+7,МамЖек1+14)</f>
        <v>42498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IF(DAY(МамЖек1)=1,МамЖек1+8,МамЖек1+15)</f>
        <v>42499</v>
      </c>
      <c r="D6" s="10">
        <f>IF(DAY(МамЖек1)=1,МамЖек1+9,МамЖек1+16)</f>
        <v>42500</v>
      </c>
      <c r="E6" s="10">
        <f>IF(DAY(МамЖек1)=1,МамЖек1+10,МамЖек1+17)</f>
        <v>42501</v>
      </c>
      <c r="F6" s="10">
        <f>IF(DAY(МамЖек1)=1,МамЖек1+11,МамЖек1+18)</f>
        <v>42502</v>
      </c>
      <c r="G6" s="10">
        <f>IF(DAY(МамЖек1)=1,МамЖек1+12,МамЖек1+19)</f>
        <v>42503</v>
      </c>
      <c r="H6" s="10">
        <f>IF(DAY(МамЖек1)=1,МамЖек1+13,МамЖек1+20)</f>
        <v>42504</v>
      </c>
      <c r="I6" s="10">
        <f>IF(DAY(МамЖек1)=1,МамЖек1+14,МамЖек1+21)</f>
        <v>42505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IF(DAY(МамЖек1)=1,МамЖек1+15,МамЖек1+22)</f>
        <v>42506</v>
      </c>
      <c r="D7" s="10">
        <f>IF(DAY(МамЖек1)=1,МамЖек1+16,МамЖек1+23)</f>
        <v>42507</v>
      </c>
      <c r="E7" s="10">
        <f>IF(DAY(МамЖек1)=1,МамЖек1+17,МамЖек1+24)</f>
        <v>42508</v>
      </c>
      <c r="F7" s="10">
        <f>IF(DAY(МамЖек1)=1,МамЖек1+18,МамЖек1+25)</f>
        <v>42509</v>
      </c>
      <c r="G7" s="10">
        <f>IF(DAY(МамЖек1)=1,МамЖек1+19,МамЖек1+26)</f>
        <v>42510</v>
      </c>
      <c r="H7" s="10">
        <f>IF(DAY(МамЖек1)=1,МамЖек1+20,МамЖек1+27)</f>
        <v>42511</v>
      </c>
      <c r="I7" s="10">
        <f>IF(DAY(МамЖек1)=1,МамЖек1+21,МамЖек1+28)</f>
        <v>42512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IF(DAY(МамЖек1)=1,МамЖек1+22,МамЖек1+29)</f>
        <v>42513</v>
      </c>
      <c r="D8" s="10">
        <f>IF(DAY(МамЖек1)=1,МамЖек1+23,МамЖек1+30)</f>
        <v>42514</v>
      </c>
      <c r="E8" s="10">
        <f>IF(DAY(МамЖек1)=1,МамЖек1+24,МамЖек1+31)</f>
        <v>42515</v>
      </c>
      <c r="F8" s="10">
        <f>IF(DAY(МамЖек1)=1,МамЖек1+25,МамЖек1+32)</f>
        <v>42516</v>
      </c>
      <c r="G8" s="10">
        <f>IF(DAY(МамЖек1)=1,МамЖек1+26,МамЖек1+33)</f>
        <v>42517</v>
      </c>
      <c r="H8" s="10">
        <f>IF(DAY(МамЖек1)=1,МамЖек1+27,МамЖек1+34)</f>
        <v>42518</v>
      </c>
      <c r="I8" s="10">
        <f>IF(DAY(МамЖек1)=1,МамЖек1+28,МамЖек1+35)</f>
        <v>42519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IF(DAY(МамЖек1)=1,МамЖек1+29,МамЖек1+36)</f>
        <v>42520</v>
      </c>
      <c r="D9" s="10">
        <f>IF(DAY(МамЖек1)=1,МамЖек1+30,МамЖек1+37)</f>
        <v>42521</v>
      </c>
      <c r="E9" s="10">
        <f>IF(DAY(МамЖек1)=1,МамЖек1+31,МамЖек1+38)</f>
        <v>42522</v>
      </c>
      <c r="F9" s="10">
        <f>IF(DAY(МамЖек1)=1,МамЖек1+32,МамЖек1+39)</f>
        <v>42523</v>
      </c>
      <c r="G9" s="10">
        <f>IF(DAY(МамЖек1)=1,МамЖек1+33,МамЖек1+40)</f>
        <v>42524</v>
      </c>
      <c r="H9" s="10">
        <f>IF(DAY(МамЖек1)=1,МамЖек1+34,МамЖек1+41)</f>
        <v>42525</v>
      </c>
      <c r="I9" s="10">
        <f>IF(DAY(МамЖек1)=1,МамЖек1+35,МамЖек1+42)</f>
        <v>42526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VLOOKUP(DAY(C4),ТағайындауКүндері,1,FALSE)=DAY(C4)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29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IF(DAY(МауЖек1)=1,МауЖек1-6,МауЖек1+1)</f>
        <v>42520</v>
      </c>
      <c r="D4" s="10">
        <f>IF(DAY(МауЖек1)=1,МауЖек1-5,МауЖек1+2)</f>
        <v>42521</v>
      </c>
      <c r="E4" s="10">
        <f>IF(DAY(МауЖек1)=1,МауЖек1-4,МауЖек1+3)</f>
        <v>42522</v>
      </c>
      <c r="F4" s="10">
        <f>IF(DAY(МауЖек1)=1,МауЖек1-3,МауЖек1+4)</f>
        <v>42523</v>
      </c>
      <c r="G4" s="10">
        <f>IF(DAY(МауЖек1)=1,МауЖек1-2,МауЖек1+5)</f>
        <v>42524</v>
      </c>
      <c r="H4" s="10">
        <f>IF(DAY(МауЖек1)=1,МауЖек1-1,МауЖек1+6)</f>
        <v>42525</v>
      </c>
      <c r="I4" s="10">
        <f>IF(DAY(МауЖек1)=1,МауЖек1,МауЖек1+7)</f>
        <v>42526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IF(DAY(МауЖек1)=1,МауЖек1+1,МауЖек1+8)</f>
        <v>42527</v>
      </c>
      <c r="D5" s="10">
        <f>IF(DAY(МауЖек1)=1,МауЖек1+2,МауЖек1+9)</f>
        <v>42528</v>
      </c>
      <c r="E5" s="10">
        <f>IF(DAY(МауЖек1)=1,МауЖек1+3,МауЖек1+10)</f>
        <v>42529</v>
      </c>
      <c r="F5" s="10">
        <f>IF(DAY(МауЖек1)=1,МауЖек1+4,МауЖек1+11)</f>
        <v>42530</v>
      </c>
      <c r="G5" s="10">
        <f>IF(DAY(МауЖек1)=1,МауЖек1+5,МауЖек1+12)</f>
        <v>42531</v>
      </c>
      <c r="H5" s="10">
        <f>IF(DAY(МауЖек1)=1,МауЖек1+6,МауЖек1+13)</f>
        <v>42532</v>
      </c>
      <c r="I5" s="10">
        <f>IF(DAY(МауЖек1)=1,МауЖек1+7,МауЖек1+14)</f>
        <v>42533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IF(DAY(МауЖек1)=1,МауЖек1+8,МауЖек1+15)</f>
        <v>42534</v>
      </c>
      <c r="D6" s="10">
        <f>IF(DAY(МауЖек1)=1,МауЖек1+9,МауЖек1+16)</f>
        <v>42535</v>
      </c>
      <c r="E6" s="10">
        <f>IF(DAY(МауЖек1)=1,МауЖек1+10,МауЖек1+17)</f>
        <v>42536</v>
      </c>
      <c r="F6" s="10">
        <f>IF(DAY(МауЖек1)=1,МауЖек1+11,МауЖек1+18)</f>
        <v>42537</v>
      </c>
      <c r="G6" s="10">
        <f>IF(DAY(МауЖек1)=1,МауЖек1+12,МауЖек1+19)</f>
        <v>42538</v>
      </c>
      <c r="H6" s="10">
        <f>IF(DAY(МауЖек1)=1,МауЖек1+13,МауЖек1+20)</f>
        <v>42539</v>
      </c>
      <c r="I6" s="10">
        <f>IF(DAY(МауЖек1)=1,МауЖек1+14,МауЖек1+21)</f>
        <v>42540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IF(DAY(МауЖек1)=1,МауЖек1+15,МауЖек1+22)</f>
        <v>42541</v>
      </c>
      <c r="D7" s="10">
        <f>IF(DAY(МауЖек1)=1,МауЖек1+16,МауЖек1+23)</f>
        <v>42542</v>
      </c>
      <c r="E7" s="10">
        <f>IF(DAY(МауЖек1)=1,МауЖек1+17,МауЖек1+24)</f>
        <v>42543</v>
      </c>
      <c r="F7" s="10">
        <f>IF(DAY(МауЖек1)=1,МауЖек1+18,МауЖек1+25)</f>
        <v>42544</v>
      </c>
      <c r="G7" s="10">
        <f>IF(DAY(МауЖек1)=1,МауЖек1+19,МауЖек1+26)</f>
        <v>42545</v>
      </c>
      <c r="H7" s="10">
        <f>IF(DAY(МауЖек1)=1,МауЖек1+20,МауЖек1+27)</f>
        <v>42546</v>
      </c>
      <c r="I7" s="10">
        <f>IF(DAY(МауЖек1)=1,МауЖек1+21,МауЖек1+28)</f>
        <v>42547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IF(DAY(МауЖек1)=1,МауЖек1+22,МауЖек1+29)</f>
        <v>42548</v>
      </c>
      <c r="D8" s="10">
        <f>IF(DAY(МауЖек1)=1,МауЖек1+23,МауЖек1+30)</f>
        <v>42549</v>
      </c>
      <c r="E8" s="10">
        <f>IF(DAY(МауЖек1)=1,МауЖек1+24,МауЖек1+31)</f>
        <v>42550</v>
      </c>
      <c r="F8" s="10">
        <f>IF(DAY(МауЖек1)=1,МауЖек1+25,МауЖек1+32)</f>
        <v>42551</v>
      </c>
      <c r="G8" s="10">
        <f>IF(DAY(МауЖек1)=1,МауЖек1+26,МауЖек1+33)</f>
        <v>42552</v>
      </c>
      <c r="H8" s="10">
        <f>IF(DAY(МауЖек1)=1,МауЖек1+27,МауЖек1+34)</f>
        <v>42553</v>
      </c>
      <c r="I8" s="10">
        <f>IF(DAY(МауЖек1)=1,МауЖек1+28,МауЖек1+35)</f>
        <v>42554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IF(DAY(МауЖек1)=1,МауЖек1+29,МауЖек1+36)</f>
        <v>42555</v>
      </c>
      <c r="D9" s="10">
        <f>IF(DAY(МауЖек1)=1,МауЖек1+30,МауЖек1+37)</f>
        <v>42556</v>
      </c>
      <c r="E9" s="10">
        <f>IF(DAY(МауЖек1)=1,МауЖек1+31,МауЖек1+38)</f>
        <v>42557</v>
      </c>
      <c r="F9" s="10">
        <f>IF(DAY(МауЖек1)=1,МауЖек1+32,МауЖек1+39)</f>
        <v>42558</v>
      </c>
      <c r="G9" s="10">
        <f>IF(DAY(МауЖек1)=1,МауЖек1+33,МауЖек1+40)</f>
        <v>42559</v>
      </c>
      <c r="H9" s="10">
        <f>IF(DAY(МауЖек1)=1,МауЖек1+34,МауЖек1+41)</f>
        <v>42560</v>
      </c>
      <c r="I9" s="10">
        <f>IF(DAY(МауЖек1)=1,МауЖек1+35,МауЖек1+42)</f>
        <v>42561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VLOOKUP(DAY(C4),ТағайындауКүндері,1,FALSE)=DAY(C4)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30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IF(DAY(ШілЖек1)=1,ШілЖек1-6,ШілЖек1+1)</f>
        <v>42548</v>
      </c>
      <c r="D4" s="10">
        <f>IF(DAY(ШілЖек1)=1,ШілЖек1-5,ШілЖек1+2)</f>
        <v>42549</v>
      </c>
      <c r="E4" s="10">
        <f>IF(DAY(ШілЖек1)=1,ШілЖек1-4,ШілЖек1+3)</f>
        <v>42550</v>
      </c>
      <c r="F4" s="10">
        <f>IF(DAY(ШілЖек1)=1,ШілЖек1-3,ШілЖек1+4)</f>
        <v>42551</v>
      </c>
      <c r="G4" s="10">
        <f>IF(DAY(ШілЖек1)=1,ШілЖек1-2,ШілЖек1+5)</f>
        <v>42552</v>
      </c>
      <c r="H4" s="10">
        <f>IF(DAY(ШілЖек1)=1,ШілЖек1-1,ШілЖек1+6)</f>
        <v>42553</v>
      </c>
      <c r="I4" s="10">
        <f>IF(DAY(ШілЖек1)=1,ШілЖек1,ШілЖек1+7)</f>
        <v>42554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IF(DAY(ШілЖек1)=1,ШілЖек1+1,ШілЖек1+8)</f>
        <v>42555</v>
      </c>
      <c r="D5" s="10">
        <f>IF(DAY(ШілЖек1)=1,ШілЖек1+2,ШілЖек1+9)</f>
        <v>42556</v>
      </c>
      <c r="E5" s="10">
        <f>IF(DAY(ШілЖек1)=1,ШілЖек1+3,ШілЖек1+10)</f>
        <v>42557</v>
      </c>
      <c r="F5" s="10">
        <f>IF(DAY(ШілЖек1)=1,ШілЖек1+4,ШілЖек1+11)</f>
        <v>42558</v>
      </c>
      <c r="G5" s="10">
        <f>IF(DAY(ШілЖек1)=1,ШілЖек1+5,ШілЖек1+12)</f>
        <v>42559</v>
      </c>
      <c r="H5" s="10">
        <f>IF(DAY(ШілЖек1)=1,ШілЖек1+6,ШілЖек1+13)</f>
        <v>42560</v>
      </c>
      <c r="I5" s="10">
        <f>IF(DAY(ШілЖек1)=1,ШілЖек1+7,ШілЖек1+14)</f>
        <v>42561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IF(DAY(ШілЖек1)=1,ШілЖек1+8,ШілЖек1+15)</f>
        <v>42562</v>
      </c>
      <c r="D6" s="10">
        <f>IF(DAY(ШілЖек1)=1,ШілЖек1+9,ШілЖек1+16)</f>
        <v>42563</v>
      </c>
      <c r="E6" s="10">
        <f>IF(DAY(ШілЖек1)=1,ШілЖек1+10,ШілЖек1+17)</f>
        <v>42564</v>
      </c>
      <c r="F6" s="10">
        <f>IF(DAY(ШілЖек1)=1,ШілЖек1+11,ШілЖек1+18)</f>
        <v>42565</v>
      </c>
      <c r="G6" s="10">
        <f>IF(DAY(ШілЖек1)=1,ШілЖек1+12,ШілЖек1+19)</f>
        <v>42566</v>
      </c>
      <c r="H6" s="10">
        <f>IF(DAY(ШілЖек1)=1,ШілЖек1+13,ШілЖек1+20)</f>
        <v>42567</v>
      </c>
      <c r="I6" s="10">
        <f>IF(DAY(ШілЖек1)=1,ШілЖек1+14,ШілЖек1+21)</f>
        <v>42568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IF(DAY(ШілЖек1)=1,ШілЖек1+15,ШілЖек1+22)</f>
        <v>42569</v>
      </c>
      <c r="D7" s="10">
        <f>IF(DAY(ШілЖек1)=1,ШілЖек1+16,ШілЖек1+23)</f>
        <v>42570</v>
      </c>
      <c r="E7" s="10">
        <f>IF(DAY(ШілЖек1)=1,ШілЖек1+17,ШілЖек1+24)</f>
        <v>42571</v>
      </c>
      <c r="F7" s="10">
        <f>IF(DAY(ШілЖек1)=1,ШілЖек1+18,ШілЖек1+25)</f>
        <v>42572</v>
      </c>
      <c r="G7" s="10">
        <f>IF(DAY(ШілЖек1)=1,ШілЖек1+19,ШілЖек1+26)</f>
        <v>42573</v>
      </c>
      <c r="H7" s="10">
        <f>IF(DAY(ШілЖек1)=1,ШілЖек1+20,ШілЖек1+27)</f>
        <v>42574</v>
      </c>
      <c r="I7" s="10">
        <f>IF(DAY(ШілЖек1)=1,ШілЖек1+21,ШілЖек1+28)</f>
        <v>42575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IF(DAY(ШілЖек1)=1,ШілЖек1+22,ШілЖек1+29)</f>
        <v>42576</v>
      </c>
      <c r="D8" s="10">
        <f>IF(DAY(ШілЖек1)=1,ШілЖек1+23,ШілЖек1+30)</f>
        <v>42577</v>
      </c>
      <c r="E8" s="10">
        <f>IF(DAY(ШілЖек1)=1,ШілЖек1+24,ШілЖек1+31)</f>
        <v>42578</v>
      </c>
      <c r="F8" s="10">
        <f>IF(DAY(ШілЖек1)=1,ШілЖек1+25,ШілЖек1+32)</f>
        <v>42579</v>
      </c>
      <c r="G8" s="10">
        <f>IF(DAY(ШілЖек1)=1,ШілЖек1+26,ШілЖек1+33)</f>
        <v>42580</v>
      </c>
      <c r="H8" s="10">
        <f>IF(DAY(ШілЖек1)=1,ШілЖек1+27,ШілЖек1+34)</f>
        <v>42581</v>
      </c>
      <c r="I8" s="10">
        <f>IF(DAY(ШілЖек1)=1,ШілЖек1+28,ШілЖек1+35)</f>
        <v>42582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IF(DAY(ШілЖек1)=1,ШілЖек1+29,ШілЖек1+36)</f>
        <v>42583</v>
      </c>
      <c r="D9" s="10">
        <f>IF(DAY(ШілЖек1)=1,ШілЖек1+30,ШілЖек1+37)</f>
        <v>42584</v>
      </c>
      <c r="E9" s="10">
        <f>IF(DAY(ШілЖек1)=1,ШілЖек1+31,ШілЖек1+38)</f>
        <v>42585</v>
      </c>
      <c r="F9" s="10">
        <f>IF(DAY(ШілЖек1)=1,ШілЖек1+32,ШілЖек1+39)</f>
        <v>42586</v>
      </c>
      <c r="G9" s="10">
        <f>IF(DAY(ШілЖек1)=1,ШілЖек1+33,ШілЖек1+40)</f>
        <v>42587</v>
      </c>
      <c r="H9" s="10">
        <f>IF(DAY(ШілЖек1)=1,ШілЖек1+34,ШілЖек1+41)</f>
        <v>42588</v>
      </c>
      <c r="I9" s="10">
        <f>IF(DAY(ШілЖек1)=1,ШілЖек1+35,ШілЖек1+42)</f>
        <v>42589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VLOOKUP(DAY(C4),ТағайындауКүндері,1,FALSE)=DAY(C4)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31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IF(DAY(ТамЖек1)=1,ТамЖек1-6,ТамЖек1+1)</f>
        <v>42583</v>
      </c>
      <c r="D4" s="10">
        <f>IF(DAY(ТамЖек1)=1,ТамЖек1-5,ТамЖек1+2)</f>
        <v>42584</v>
      </c>
      <c r="E4" s="10">
        <f>IF(DAY(ТамЖек1)=1,ТамЖек1-4,ТамЖек1+3)</f>
        <v>42585</v>
      </c>
      <c r="F4" s="10">
        <f>IF(DAY(ТамЖек1)=1,ТамЖек1-3,ТамЖек1+4)</f>
        <v>42586</v>
      </c>
      <c r="G4" s="10">
        <f>IF(DAY(ТамЖек1)=1,ТамЖек1-2,ТамЖек1+5)</f>
        <v>42587</v>
      </c>
      <c r="H4" s="10">
        <f>IF(DAY(ТамЖек1)=1,ТамЖек1-1,ТамЖек1+6)</f>
        <v>42588</v>
      </c>
      <c r="I4" s="10">
        <f>IF(DAY(ТамЖек1)=1,ТамЖек1,ТамЖек1+7)</f>
        <v>42589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IF(DAY(ТамЖек1)=1,ТамЖек1+1,ТамЖек1+8)</f>
        <v>42590</v>
      </c>
      <c r="D5" s="10">
        <f>IF(DAY(ТамЖек1)=1,ТамЖек1+2,ТамЖек1+9)</f>
        <v>42591</v>
      </c>
      <c r="E5" s="10">
        <f>IF(DAY(ТамЖек1)=1,ТамЖек1+3,ТамЖек1+10)</f>
        <v>42592</v>
      </c>
      <c r="F5" s="10">
        <f>IF(DAY(ТамЖек1)=1,ТамЖек1+4,ТамЖек1+11)</f>
        <v>42593</v>
      </c>
      <c r="G5" s="10">
        <f>IF(DAY(ТамЖек1)=1,ТамЖек1+5,ТамЖек1+12)</f>
        <v>42594</v>
      </c>
      <c r="H5" s="10">
        <f>IF(DAY(ТамЖек1)=1,ТамЖек1+6,ТамЖек1+13)</f>
        <v>42595</v>
      </c>
      <c r="I5" s="10">
        <f>IF(DAY(ТамЖек1)=1,ТамЖек1+7,ТамЖек1+14)</f>
        <v>42596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IF(DAY(ТамЖек1)=1,ТамЖек1+8,ТамЖек1+15)</f>
        <v>42597</v>
      </c>
      <c r="D6" s="10">
        <f>IF(DAY(ТамЖек1)=1,ТамЖек1+9,ТамЖек1+16)</f>
        <v>42598</v>
      </c>
      <c r="E6" s="10">
        <f>IF(DAY(ТамЖек1)=1,ТамЖек1+10,ТамЖек1+17)</f>
        <v>42599</v>
      </c>
      <c r="F6" s="10">
        <f>IF(DAY(ТамЖек1)=1,ТамЖек1+11,ТамЖек1+18)</f>
        <v>42600</v>
      </c>
      <c r="G6" s="10">
        <f>IF(DAY(ТамЖек1)=1,ТамЖек1+12,ТамЖек1+19)</f>
        <v>42601</v>
      </c>
      <c r="H6" s="10">
        <f>IF(DAY(ТамЖек1)=1,ТамЖек1+13,ТамЖек1+20)</f>
        <v>42602</v>
      </c>
      <c r="I6" s="10">
        <f>IF(DAY(ТамЖек1)=1,ТамЖек1+14,ТамЖек1+21)</f>
        <v>42603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IF(DAY(ТамЖек1)=1,ТамЖек1+15,ТамЖек1+22)</f>
        <v>42604</v>
      </c>
      <c r="D7" s="10">
        <f>IF(DAY(ТамЖек1)=1,ТамЖек1+16,ТамЖек1+23)</f>
        <v>42605</v>
      </c>
      <c r="E7" s="10">
        <f>IF(DAY(ТамЖек1)=1,ТамЖек1+17,ТамЖек1+24)</f>
        <v>42606</v>
      </c>
      <c r="F7" s="10">
        <f>IF(DAY(ТамЖек1)=1,ТамЖек1+18,ТамЖек1+25)</f>
        <v>42607</v>
      </c>
      <c r="G7" s="10">
        <f>IF(DAY(ТамЖек1)=1,ТамЖек1+19,ТамЖек1+26)</f>
        <v>42608</v>
      </c>
      <c r="H7" s="10">
        <f>IF(DAY(ТамЖек1)=1,ТамЖек1+20,ТамЖек1+27)</f>
        <v>42609</v>
      </c>
      <c r="I7" s="10">
        <f>IF(DAY(ТамЖек1)=1,ТамЖек1+21,ТамЖек1+28)</f>
        <v>42610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IF(DAY(ТамЖек1)=1,ТамЖек1+22,ТамЖек1+29)</f>
        <v>42611</v>
      </c>
      <c r="D8" s="10">
        <f>IF(DAY(ТамЖек1)=1,ТамЖек1+23,ТамЖек1+30)</f>
        <v>42612</v>
      </c>
      <c r="E8" s="10">
        <f>IF(DAY(ТамЖек1)=1,ТамЖек1+24,ТамЖек1+31)</f>
        <v>42613</v>
      </c>
      <c r="F8" s="10">
        <f>IF(DAY(ТамЖек1)=1,ТамЖек1+25,ТамЖек1+32)</f>
        <v>42614</v>
      </c>
      <c r="G8" s="10">
        <f>IF(DAY(ТамЖек1)=1,ТамЖек1+26,ТамЖек1+33)</f>
        <v>42615</v>
      </c>
      <c r="H8" s="10">
        <f>IF(DAY(ТамЖек1)=1,ТамЖек1+27,ТамЖек1+34)</f>
        <v>42616</v>
      </c>
      <c r="I8" s="10">
        <f>IF(DAY(ТамЖек1)=1,ТамЖек1+28,ТамЖек1+35)</f>
        <v>42617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IF(DAY(ТамЖек1)=1,ТамЖек1+29,ТамЖек1+36)</f>
        <v>42618</v>
      </c>
      <c r="D9" s="10">
        <f>IF(DAY(ТамЖек1)=1,ТамЖек1+30,ТамЖек1+37)</f>
        <v>42619</v>
      </c>
      <c r="E9" s="10">
        <f>IF(DAY(ТамЖек1)=1,ТамЖек1+31,ТамЖек1+38)</f>
        <v>42620</v>
      </c>
      <c r="F9" s="10">
        <f>IF(DAY(ТамЖек1)=1,ТамЖек1+32,ТамЖек1+39)</f>
        <v>42621</v>
      </c>
      <c r="G9" s="10">
        <f>IF(DAY(ТамЖек1)=1,ТамЖек1+33,ТамЖек1+40)</f>
        <v>42622</v>
      </c>
      <c r="H9" s="10">
        <f>IF(DAY(ТамЖек1)=1,ТамЖек1+34,ТамЖек1+41)</f>
        <v>42623</v>
      </c>
      <c r="I9" s="10">
        <f>IF(DAY(ТамЖек1)=1,ТамЖек1+35,ТамЖек1+42)</f>
        <v>42624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VLOOKUP(DAY(C4),ТағайындауКүндері,1,FALSE)=DAY(C4)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" style="1" customWidth="1"/>
    <col min="5" max="6" width="6.7109375" style="1" customWidth="1"/>
    <col min="7" max="8" width="7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ЖылдықКүнтізбе</f>
        <v>2016</v>
      </c>
    </row>
    <row r="3" spans="1:14" ht="21" customHeight="1" x14ac:dyDescent="0.2">
      <c r="A3" s="4"/>
      <c r="B3" s="68" t="s">
        <v>32</v>
      </c>
      <c r="C3" s="2" t="s">
        <v>33</v>
      </c>
      <c r="D3" s="2" t="s">
        <v>34</v>
      </c>
      <c r="E3" s="2" t="s">
        <v>34</v>
      </c>
      <c r="F3" s="2" t="s">
        <v>35</v>
      </c>
      <c r="G3" s="2" t="s">
        <v>36</v>
      </c>
      <c r="H3" s="2" t="s">
        <v>34</v>
      </c>
      <c r="I3" s="2" t="s">
        <v>36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IF(DAY(ҚырЖек1)=1,ҚырЖек1-6,ҚырЖек1+1)</f>
        <v>42611</v>
      </c>
      <c r="D4" s="10">
        <f>IF(DAY(ҚырЖек1)=1,ҚырЖек1-5,ҚырЖек1+2)</f>
        <v>42612</v>
      </c>
      <c r="E4" s="10">
        <f>IF(DAY(ҚырЖек1)=1,ҚырЖек1-4,ҚырЖек1+3)</f>
        <v>42613</v>
      </c>
      <c r="F4" s="10">
        <f>IF(DAY(ҚырЖек1)=1,ҚырЖек1-3,ҚырЖек1+4)</f>
        <v>42614</v>
      </c>
      <c r="G4" s="10">
        <f>IF(DAY(ҚырЖек1)=1,ҚырЖек1-2,ҚырЖек1+5)</f>
        <v>42615</v>
      </c>
      <c r="H4" s="10">
        <f>IF(DAY(ҚырЖек1)=1,ҚырЖек1-1,ҚырЖек1+6)</f>
        <v>42616</v>
      </c>
      <c r="I4" s="10">
        <f>IF(DAY(ҚырЖек1)=1,ҚырЖек1,ҚырЖек1+7)</f>
        <v>42617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IF(DAY(ҚырЖек1)=1,ҚырЖек1+1,ҚырЖек1+8)</f>
        <v>42618</v>
      </c>
      <c r="D5" s="10">
        <f>IF(DAY(ҚырЖек1)=1,ҚырЖек1+2,ҚырЖек1+9)</f>
        <v>42619</v>
      </c>
      <c r="E5" s="10">
        <f>IF(DAY(ҚырЖек1)=1,ҚырЖек1+3,ҚырЖек1+10)</f>
        <v>42620</v>
      </c>
      <c r="F5" s="10">
        <f>IF(DAY(ҚырЖек1)=1,ҚырЖек1+4,ҚырЖек1+11)</f>
        <v>42621</v>
      </c>
      <c r="G5" s="10">
        <f>IF(DAY(ҚырЖек1)=1,ҚырЖек1+5,ҚырЖек1+12)</f>
        <v>42622</v>
      </c>
      <c r="H5" s="10">
        <f>IF(DAY(ҚырЖек1)=1,ҚырЖек1+6,ҚырЖек1+13)</f>
        <v>42623</v>
      </c>
      <c r="I5" s="10">
        <f>IF(DAY(ҚырЖек1)=1,ҚырЖек1+7,ҚырЖек1+14)</f>
        <v>42624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IF(DAY(ҚырЖек1)=1,ҚырЖек1+8,ҚырЖек1+15)</f>
        <v>42625</v>
      </c>
      <c r="D6" s="10">
        <f>IF(DAY(ҚырЖек1)=1,ҚырЖек1+9,ҚырЖек1+16)</f>
        <v>42626</v>
      </c>
      <c r="E6" s="10">
        <f>IF(DAY(ҚырЖек1)=1,ҚырЖек1+10,ҚырЖек1+17)</f>
        <v>42627</v>
      </c>
      <c r="F6" s="10">
        <f>IF(DAY(ҚырЖек1)=1,ҚырЖек1+11,ҚырЖек1+18)</f>
        <v>42628</v>
      </c>
      <c r="G6" s="10">
        <f>IF(DAY(ҚырЖек1)=1,ҚырЖек1+12,ҚырЖек1+19)</f>
        <v>42629</v>
      </c>
      <c r="H6" s="10">
        <f>IF(DAY(ҚырЖек1)=1,ҚырЖек1+13,ҚырЖек1+20)</f>
        <v>42630</v>
      </c>
      <c r="I6" s="10">
        <f>IF(DAY(ҚырЖек1)=1,ҚырЖек1+14,ҚырЖек1+21)</f>
        <v>42631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IF(DAY(ҚырЖек1)=1,ҚырЖек1+15,ҚырЖек1+22)</f>
        <v>42632</v>
      </c>
      <c r="D7" s="10">
        <f>IF(DAY(ҚырЖек1)=1,ҚырЖек1+16,ҚырЖек1+23)</f>
        <v>42633</v>
      </c>
      <c r="E7" s="10">
        <f>IF(DAY(ҚырЖек1)=1,ҚырЖек1+17,ҚырЖек1+24)</f>
        <v>42634</v>
      </c>
      <c r="F7" s="10">
        <f>IF(DAY(ҚырЖек1)=1,ҚырЖек1+18,ҚырЖек1+25)</f>
        <v>42635</v>
      </c>
      <c r="G7" s="10">
        <f>IF(DAY(ҚырЖек1)=1,ҚырЖек1+19,ҚырЖек1+26)</f>
        <v>42636</v>
      </c>
      <c r="H7" s="10">
        <f>IF(DAY(ҚырЖек1)=1,ҚырЖек1+20,ҚырЖек1+27)</f>
        <v>42637</v>
      </c>
      <c r="I7" s="10">
        <f>IF(DAY(ҚырЖек1)=1,ҚырЖек1+21,ҚырЖек1+28)</f>
        <v>42638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IF(DAY(ҚырЖек1)=1,ҚырЖек1+22,ҚырЖек1+29)</f>
        <v>42639</v>
      </c>
      <c r="D8" s="10">
        <f>IF(DAY(ҚырЖек1)=1,ҚырЖек1+23,ҚырЖек1+30)</f>
        <v>42640</v>
      </c>
      <c r="E8" s="10">
        <f>IF(DAY(ҚырЖек1)=1,ҚырЖек1+24,ҚырЖек1+31)</f>
        <v>42641</v>
      </c>
      <c r="F8" s="10">
        <f>IF(DAY(ҚырЖек1)=1,ҚырЖек1+25,ҚырЖек1+32)</f>
        <v>42642</v>
      </c>
      <c r="G8" s="10">
        <f>IF(DAY(ҚырЖек1)=1,ҚырЖек1+26,ҚырЖек1+33)</f>
        <v>42643</v>
      </c>
      <c r="H8" s="10">
        <f>IF(DAY(ҚырЖек1)=1,ҚырЖек1+27,ҚырЖек1+34)</f>
        <v>42644</v>
      </c>
      <c r="I8" s="10">
        <f>IF(DAY(ҚырЖек1)=1,ҚырЖек1+28,ҚырЖек1+35)</f>
        <v>42645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IF(DAY(ҚырЖек1)=1,ҚырЖек1+29,ҚырЖек1+36)</f>
        <v>42646</v>
      </c>
      <c r="D9" s="10">
        <f>IF(DAY(ҚырЖек1)=1,ҚырЖек1+30,ҚырЖек1+37)</f>
        <v>42647</v>
      </c>
      <c r="E9" s="10">
        <f>IF(DAY(ҚырЖек1)=1,ҚырЖек1+31,ҚырЖек1+38)</f>
        <v>42648</v>
      </c>
      <c r="F9" s="10">
        <f>IF(DAY(ҚырЖек1)=1,ҚырЖек1+32,ҚырЖек1+39)</f>
        <v>42649</v>
      </c>
      <c r="G9" s="10">
        <f>IF(DAY(ҚырЖек1)=1,ҚырЖек1+33,ҚырЖек1+40)</f>
        <v>42650</v>
      </c>
      <c r="H9" s="10">
        <f>IF(DAY(ҚырЖек1)=1,ҚырЖек1+34,ҚырЖек1+41)</f>
        <v>42651</v>
      </c>
      <c r="I9" s="10">
        <f>IF(DAY(ҚырЖек1)=1,ҚырЖек1+35,ҚырЖек1+42)</f>
        <v>42652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18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VLOOKUP(DAY(C4),ТағайындауКүндері,1,FALSE)=DAY(C4)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12</vt:i4>
      </vt:variant>
      <vt:variant>
        <vt:lpstr>Атаулы ауқымдар</vt:lpstr>
      </vt:variant>
      <vt:variant>
        <vt:i4>37</vt:i4>
      </vt:variant>
    </vt:vector>
  </HeadingPairs>
  <TitlesOfParts>
    <vt:vector size="49" baseType="lpstr">
      <vt:lpstr>Қаң</vt:lpstr>
      <vt:lpstr>Ақп</vt:lpstr>
      <vt:lpstr>Нау</vt:lpstr>
      <vt:lpstr>Сәу</vt:lpstr>
      <vt:lpstr>Мам</vt:lpstr>
      <vt:lpstr>Мау</vt:lpstr>
      <vt:lpstr>Шіл</vt:lpstr>
      <vt:lpstr>Там</vt:lpstr>
      <vt:lpstr>Қыр</vt:lpstr>
      <vt:lpstr>Қаз</vt:lpstr>
      <vt:lpstr>Қар</vt:lpstr>
      <vt:lpstr>Жел</vt:lpstr>
      <vt:lpstr>Ақп!Басыпшығару_Бөлігі</vt:lpstr>
      <vt:lpstr>Жел!Басыпшығару_Бөлігі</vt:lpstr>
      <vt:lpstr>Қаз!Басыпшығару_Бөлігі</vt:lpstr>
      <vt:lpstr>Қаң!Басыпшығару_Бөлігі</vt:lpstr>
      <vt:lpstr>Қар!Басыпшығару_Бөлігі</vt:lpstr>
      <vt:lpstr>Қыр!Басыпшығару_Бөлігі</vt:lpstr>
      <vt:lpstr>Мам!Басыпшығару_Бөлігі</vt:lpstr>
      <vt:lpstr>Мау!Басыпшығару_Бөлігі</vt:lpstr>
      <vt:lpstr>Нау!Басыпшығару_Бөлігі</vt:lpstr>
      <vt:lpstr>Сәу!Басыпшығару_Бөлігі</vt:lpstr>
      <vt:lpstr>Там!Басыпшығару_Бөлігі</vt:lpstr>
      <vt:lpstr>Шіл!Басыпшығару_Бөлігі</vt:lpstr>
      <vt:lpstr>ЖылдықКүнтізбе</vt:lpstr>
      <vt:lpstr>Ақп!МаңыздыКүндерКестесі</vt:lpstr>
      <vt:lpstr>Жел!МаңыздыКүндерКестесі</vt:lpstr>
      <vt:lpstr>Қаз!МаңыздыКүндерКестесі</vt:lpstr>
      <vt:lpstr>Қар!МаңыздыКүндерКестесі</vt:lpstr>
      <vt:lpstr>Қыр!МаңыздыКүндерКестесі</vt:lpstr>
      <vt:lpstr>Мам!МаңыздыКүндерКестесі</vt:lpstr>
      <vt:lpstr>Мау!МаңыздыКүндерКестесі</vt:lpstr>
      <vt:lpstr>Нау!МаңыздыКүндерКестесі</vt:lpstr>
      <vt:lpstr>Сәу!МаңыздыКүндерКестесі</vt:lpstr>
      <vt:lpstr>Там!МаңыздыКүндерКестесі</vt:lpstr>
      <vt:lpstr>Шіл!МаңыздыКүндерКестесі</vt:lpstr>
      <vt:lpstr>МаңыздыКүндерКестесі</vt:lpstr>
      <vt:lpstr>Ақп!ТағайындауКүндері</vt:lpstr>
      <vt:lpstr>Жел!ТағайындауКүндері</vt:lpstr>
      <vt:lpstr>Қаз!ТағайындауКүндері</vt:lpstr>
      <vt:lpstr>Қар!ТағайындауКүндері</vt:lpstr>
      <vt:lpstr>Қыр!ТағайындауКүндері</vt:lpstr>
      <vt:lpstr>Мам!ТағайындауКүндері</vt:lpstr>
      <vt:lpstr>Мау!ТағайындауКүндері</vt:lpstr>
      <vt:lpstr>Нау!ТағайындауКүндері</vt:lpstr>
      <vt:lpstr>Сәу!ТағайындауКүндері</vt:lpstr>
      <vt:lpstr>Там!ТағайындауКүндері</vt:lpstr>
      <vt:lpstr>Шіл!ТағайындауКүндері</vt:lpstr>
      <vt:lpstr>ТағайындауКүндері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2013-11-22T23:21:45Z</dcterms:created>
  <dcterms:modified xsi:type="dcterms:W3CDTF">2015-10-12T05:40:00Z</dcterms:modified>
</cp:coreProperties>
</file>