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10\ja-JP\target\"/>
    </mc:Choice>
  </mc:AlternateContent>
  <bookViews>
    <workbookView xWindow="-120" yWindow="-120" windowWidth="24240" windowHeight="17640" xr2:uid="{00000000-000D-0000-FFFF-FFFF00000000}"/>
  </bookViews>
  <sheets>
    <sheet name="開始" sheetId="5" r:id="rId1"/>
    <sheet name="家族向けカレンダー" sheetId="4" r:id="rId2"/>
  </sheets>
  <definedNames>
    <definedName name="AprSun1">DATE(CalendarYear,4,1)-WEEKDAY(DATE(CalendarYear,4,1))</definedName>
    <definedName name="AugSun1">DATE(CalendarYear,8,1)-WEEKDAY(DATE(CalendarYear,8,1))</definedName>
    <definedName name="CalendarYear">家族向けカレンダー!$AE$3</definedName>
    <definedName name="DecSun1">DATE(CalendarYear,12,1)-WEEKDAY(DATE(CalendarYear,12,1))</definedName>
    <definedName name="FebSun1">DATE(CalendarYear,2,1)-WEEKDAY(DATE(CalendarYear,2,1))</definedName>
    <definedName name="ImportantDates">家族向けカレンダー!$D$6:$G$20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1">家族向けカレンダー!$B$1:$AK$50</definedName>
    <definedName name="SepSun1">DATE(CalendarYear,9,1)-WEEKDAY(DATE(CalendarYear,9,1))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4" l="1"/>
  <c r="N29" i="4" s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<sst xmlns="http://schemas.openxmlformats.org/spreadsheetml/2006/main" count="112" uniqueCount="35">
  <si>
    <t>このテンプレートについて</t>
  </si>
  <si>
    <t>この家族向けカレンダーでは、重要な日付を追跡し、メモを入力できます。</t>
  </si>
  <si>
    <t>カレンダーのタイトルをカスタマイズして、年を選択します。</t>
  </si>
  <si>
    <t>各月のカレンダーは、自動的に更新されます。</t>
  </si>
  <si>
    <t>メモ:  </t>
  </si>
  <si>
    <t>[家族向けカレンダー] ワークシートの列 A に、手順の追加の説明があります。このテキストは意図的に非表示になっています。テキストを削除するには、列 A を選択し、[削除] を選択します。テキストを再表示するには、列 A を選択し、フォントの色を変更します。</t>
  </si>
  <si>
    <t>表の詳細については、表内で Shift キーを押し、F10 キーを押して、[表] オプションを選択し、[代替テキスト] を選択します。</t>
  </si>
  <si>
    <t>このワークシートでは、任意の年の家族向けカレンダーを作成します。この列の複数のセルに、このワークシートの使用方法について役に立つ説明があります。次の指示はセル A3 にあります。</t>
  </si>
  <si>
    <t>[重要な日付] ラベルはセル D5 に、[メモ] ラベルは U5 にそれぞれ表示されています。重要な日付をセル D6 から D20 に、行事やイベントをセル H6 から H20 に、メモをセル U6 から U20 にそれぞれ入力します。次の指示はセル A23 にあります。</t>
  </si>
  <si>
    <t>年間カレンダーはセル C24 から AJ49 に、1 月のカレンダーはセル C25 から I31 に、2 月のカレンダーはセル L25 から R31 に、3 月のカレンダーはセル U25 から AA31 に、4 月のカレンダーはセル AD25 から AJ31 にそれぞれ表示されています。</t>
  </si>
  <si>
    <t>この行には月の名前が表示されています。1 月のラベルはセル C24 に、2 月のラベルはセル L24 に、3 月は U24 に、4 月は AD24 にそれぞれ表示されています。</t>
  </si>
  <si>
    <t>この行には曜日名が表示されています。1 月の曜日名は セル C25 から I25 に、2 月の曜日名はセル L25 から R25 に、3 月の曜日名はセル U25 から AA25 に、4 月の曜日名はセル AD25 から AJ25 にそれぞれ表示されています。</t>
  </si>
  <si>
    <t>日付はこの行で自動更新されます。1 月の日付は右の、セル C26 から I31 に、2 月の日付はセル L26 から R31に、3 月の日付は U26 から AA31 に、4 月は AD26 から AJ31にそれぞれ表示されています。次の説明はセル A32 にあります。</t>
  </si>
  <si>
    <t>5 月のカレンダーはセル C34 から I40 に、6 月のカレンダーはセル L34 から R40 に、7 月のカレンダーはセル U34 から AA40 に、8 月のカレンダーはセル AD34 から AJ40 にそれぞれ表示されています。</t>
  </si>
  <si>
    <t>この行には月の名前が表示されています。5 月のラベルはセル C33 に、6 月のラベルはセル L33 に、7 月は U33 に、8 月は AD33 にそれぞれ表示されています。</t>
  </si>
  <si>
    <t>この行には曜日名が表示されています。5 月の曜日名は セル C34 から I34 に、6 月の曜日名はセル L34 から R34 に、7 月の曜日名はセル U34 から AA34に、8 月の曜日名はセル AD34 から AJ34 にそれぞれ表示されています。</t>
  </si>
  <si>
    <t>日付はこの行で自動更新されます。5 月の日付は右の、セル C35 から I40 に、6 月の日付はセル L35 から R40 に、7 月の日付は U35 から AA35 に、8 月は AD35 から AJ40にそれぞれ表示されています。次の指示はセル A41 にあります。</t>
  </si>
  <si>
    <t>9 月のカレンダーはセル C43 から I49 に、10 月のカレンダーはセル L43 から R49 に、11 月のカレンダーはセル U43 から AA49 に、12 月のカレンダーはセル AD43 から AJ49 にそれぞれ表示されています。</t>
  </si>
  <si>
    <t>この行には月の名前が表示されています。9 月のラベルはセル C42 に、10 月のラベルはセル L42 に、11 月は U42 に、12 月は AD42 にそれぞれ表示されています。</t>
  </si>
  <si>
    <t>この行には曜日名が表示されています。9 月の曜日名は セル C43 から I43 に、10 月の曜日名はセル L43 から R43 に、11 月の曜日名はセル U43 から AA43 に、12 月の曜日名はセル AD43 から AJ43 にそれぞれ表示されています。</t>
  </si>
  <si>
    <t>日付はこの行で自動更新されます。9 月の日付は右の、セル C44 から I49 に、10 月の日付はセル L44 から R49に、11 月の日付は U44 から AA49 に、12 月は AD44 から AJ49にそれぞれ表示されています。</t>
  </si>
  <si>
    <t>日</t>
  </si>
  <si>
    <t>Smith 家の家族用カレンダー</t>
  </si>
  <si>
    <t>重要な日付</t>
  </si>
  <si>
    <t>月</t>
  </si>
  <si>
    <t>火</t>
  </si>
  <si>
    <t>水</t>
  </si>
  <si>
    <t>木</t>
  </si>
  <si>
    <t>元旦</t>
  </si>
  <si>
    <t>Jordan さんの誕生日</t>
  </si>
  <si>
    <t>金</t>
  </si>
  <si>
    <t>土</t>
  </si>
  <si>
    <t>メモ</t>
  </si>
  <si>
    <t>ヒント:スピン ボタンを使用して、このセルでカレンダーの年を変更します。</t>
  </si>
  <si>
    <t>セル D3 のカレンダーのタイトルをカスタマイズし、セル AE3 に年を入力します。ヒントはセル AL3 にあります。次の説明はセル A5 にあります。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</si>
</sst>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d"/>
    <numFmt numFmtId="167" formatCode="m&quot;月&quot;"/>
  </numFmts>
  <fonts count="38">
    <font>
      <sz val="10"/>
      <color theme="1"/>
      <name val="Meiryo UI"/>
      <family val="2"/>
    </font>
    <font>
      <sz val="6"/>
      <name val="Calibri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0"/>
      <color theme="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name val="Meiryo UI"/>
      <family val="2"/>
    </font>
    <font>
      <b/>
      <sz val="13"/>
      <color theme="3" tint="-0.249977111117893"/>
      <name val="Meiryo UI"/>
      <family val="2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28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4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FF00"/>
      <name val="Meiryo UI"/>
      <family val="3"/>
      <charset val="128"/>
    </font>
    <font>
      <sz val="11"/>
      <color rgb="FFFFFF00"/>
      <name val="Meiryo UI"/>
      <family val="3"/>
      <charset val="128"/>
    </font>
    <font>
      <b/>
      <sz val="11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.5"/>
      <color theme="1" tint="0.34998626667073579"/>
      <name val="Meiryo UI"/>
      <family val="3"/>
      <charset val="128"/>
    </font>
    <font>
      <b/>
      <sz val="11.5"/>
      <color theme="0" tint="-0.249977111117893"/>
      <name val="Meiryo UI"/>
      <family val="3"/>
      <charset val="128"/>
    </font>
    <font>
      <sz val="9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0" fillId="0" borderId="0"/>
    <xf numFmtId="0" fontId="11" fillId="0" borderId="4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7" applyNumberFormat="0" applyAlignment="0" applyProtection="0"/>
    <xf numFmtId="0" fontId="16" fillId="8" borderId="8" applyNumberFormat="0" applyAlignment="0" applyProtection="0"/>
    <xf numFmtId="0" fontId="5" fillId="8" borderId="7" applyNumberFormat="0" applyAlignment="0" applyProtection="0"/>
    <xf numFmtId="0" fontId="14" fillId="0" borderId="9" applyNumberFormat="0" applyFill="0" applyAlignment="0" applyProtection="0"/>
    <xf numFmtId="0" fontId="6" fillId="9" borderId="10" applyNumberFormat="0" applyAlignment="0" applyProtection="0"/>
    <xf numFmtId="0" fontId="19" fillId="0" borderId="0" applyNumberFormat="0" applyFill="0" applyBorder="0" applyAlignment="0" applyProtection="0"/>
    <xf numFmtId="0" fontId="7" fillId="10" borderId="11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1" fillId="3" borderId="4" xfId="2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4" fillId="2" borderId="0" xfId="0" applyFont="1" applyFill="1"/>
    <xf numFmtId="0" fontId="22" fillId="2" borderId="0" xfId="0" applyFont="1" applyFill="1"/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2" fillId="2" borderId="0" xfId="0" applyFont="1" applyFill="1" applyAlignment="1">
      <alignment wrapText="1"/>
    </xf>
    <xf numFmtId="0" fontId="24" fillId="2" borderId="0" xfId="0" applyFont="1" applyFill="1" applyAlignment="1">
      <alignment wrapText="1"/>
    </xf>
    <xf numFmtId="0" fontId="26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indent="1"/>
    </xf>
    <xf numFmtId="0" fontId="27" fillId="2" borderId="0" xfId="0" applyFont="1" applyFill="1"/>
    <xf numFmtId="0" fontId="26" fillId="2" borderId="0" xfId="0" applyFont="1" applyFill="1"/>
    <xf numFmtId="0" fontId="28" fillId="2" borderId="0" xfId="0" applyFont="1" applyFill="1"/>
    <xf numFmtId="0" fontId="28" fillId="2" borderId="0" xfId="0" applyFont="1" applyFill="1" applyAlignment="1"/>
    <xf numFmtId="0" fontId="29" fillId="2" borderId="0" xfId="0" applyFont="1" applyFill="1"/>
    <xf numFmtId="0" fontId="30" fillId="0" borderId="0" xfId="0" applyFont="1" applyFill="1"/>
    <xf numFmtId="0" fontId="28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23" fillId="0" borderId="0" xfId="0" applyFont="1" applyFill="1"/>
    <xf numFmtId="0" fontId="34" fillId="0" borderId="3" xfId="0" applyNumberFormat="1" applyFont="1" applyFill="1" applyBorder="1" applyAlignment="1"/>
    <xf numFmtId="0" fontId="34" fillId="0" borderId="0" xfId="0" applyNumberFormat="1" applyFont="1" applyFill="1" applyBorder="1" applyAlignment="1"/>
    <xf numFmtId="0" fontId="23" fillId="0" borderId="0" xfId="0" applyNumberFormat="1" applyFont="1"/>
    <xf numFmtId="0" fontId="23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36" fillId="0" borderId="3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3" xfId="0" applyNumberFormat="1" applyFont="1" applyBorder="1"/>
    <xf numFmtId="0" fontId="37" fillId="0" borderId="0" xfId="0" applyNumberFormat="1" applyFont="1"/>
    <xf numFmtId="0" fontId="23" fillId="0" borderId="0" xfId="0" applyFont="1" applyFill="1" applyBorder="1"/>
    <xf numFmtId="166" fontId="23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2" borderId="0" xfId="0" applyFont="1" applyFill="1" applyAlignment="1">
      <alignment horizontal="left" wrapText="1"/>
    </xf>
    <xf numFmtId="0" fontId="25" fillId="2" borderId="0" xfId="0" applyFont="1" applyFill="1" applyAlignment="1">
      <alignment horizontal="right" wrapText="1"/>
    </xf>
    <xf numFmtId="0" fontId="28" fillId="2" borderId="2" xfId="0" applyFont="1" applyFill="1" applyBorder="1"/>
    <xf numFmtId="0" fontId="28" fillId="2" borderId="0" xfId="0" applyFont="1" applyFill="1" applyAlignment="1"/>
    <xf numFmtId="0" fontId="28" fillId="2" borderId="1" xfId="0" applyFont="1" applyFill="1" applyBorder="1"/>
    <xf numFmtId="14" fontId="28" fillId="2" borderId="0" xfId="0" applyNumberFormat="1" applyFont="1" applyFill="1" applyAlignment="1">
      <alignment horizontal="right" indent="1"/>
    </xf>
    <xf numFmtId="0" fontId="28" fillId="0" borderId="0" xfId="0" applyFont="1" applyFill="1"/>
    <xf numFmtId="0" fontId="28" fillId="2" borderId="0" xfId="0" applyFont="1" applyFill="1"/>
    <xf numFmtId="167" fontId="33" fillId="0" borderId="0" xfId="0" applyNumberFormat="1" applyFont="1" applyFill="1" applyBorder="1" applyAlignmen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9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3" builtinId="25" customBuiltin="1"/>
    <cellStyle name="Warning Text" xfId="20" builtinId="11" customBuiltin="1"/>
    <cellStyle name="標準 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85724</xdr:rowOff>
    </xdr:from>
    <xdr:to>
      <xdr:col>36</xdr:col>
      <xdr:colOff>209550</xdr:colOff>
      <xdr:row>21</xdr:row>
      <xdr:rowOff>180974</xdr:rowOff>
    </xdr:to>
    <xdr:sp macro="" textlink="">
      <xdr:nvSpPr>
        <xdr:cNvPr id="2" name="黒板フレーム" descr="木の黒板フレーム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1" y="85724"/>
          <a:ext cx="8334374" cy="4486275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37</xdr:col>
      <xdr:colOff>9527</xdr:colOff>
      <xdr:row>2</xdr:row>
      <xdr:rowOff>104776</xdr:rowOff>
    </xdr:from>
    <xdr:to>
      <xdr:col>39</xdr:col>
      <xdr:colOff>438151</xdr:colOff>
      <xdr:row>4</xdr:row>
      <xdr:rowOff>9525</xdr:rowOff>
    </xdr:to>
    <xdr:sp macro="" textlink="">
      <xdr:nvSpPr>
        <xdr:cNvPr id="4" name="説明" descr="ヒント: スピン ボタンを使用して、カレンダーの年を変更します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705852" y="552451"/>
          <a:ext cx="1800224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ja" sz="1000" b="0" i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スピン ボタンを使用して、カレンダーの年を変更します</a:t>
          </a:r>
        </a:p>
      </xdr:txBody>
    </xdr:sp>
    <xdr:clientData fPrintsWithSheet="0"/>
  </xdr:twoCellAnchor>
  <xdr:twoCellAnchor editAs="oneCell"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9525</xdr:rowOff>
    </xdr:to>
    <xdr:cxnSp macro="">
      <xdr:nvCxnSpPr>
        <xdr:cNvPr id="6" name="黒板の区切り線" descr="黒板の区切り線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410075" y="1095375"/>
          <a:ext cx="0" cy="310515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</xdr:row>
          <xdr:rowOff>85725</xdr:rowOff>
        </xdr:from>
        <xdr:to>
          <xdr:col>35</xdr:col>
          <xdr:colOff>152400</xdr:colOff>
          <xdr:row>2</xdr:row>
          <xdr:rowOff>390525</xdr:rowOff>
        </xdr:to>
        <xdr:sp macro="" textlink="">
          <xdr:nvSpPr>
            <xdr:cNvPr id="1025" name="スピン ボタン" descr="スピン ボタンを使ってカレンダーの年を変更するか、セル AE3 の年を変更します。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84D8F-5E57-4031-AB3B-95BABC13017E}" name="1 月" displayName="_1_月" ref="C25:I31" totalsRowShown="0" headerRowDxfId="107" dataDxfId="106">
  <autoFilter ref="C25:I31" xr:uid="{1ADE8804-B0AD-4D11-994B-A0B41F6BA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197DA7-A53D-40E2-83EB-11047B8FB9A1}" name="日" dataDxfId="105"/>
    <tableColumn id="2" xr3:uid="{D28A6F25-5E4C-4F17-88ED-16968913DBE9}" name="月" dataDxfId="104"/>
    <tableColumn id="3" xr3:uid="{BB2355F6-BB28-486C-8D20-834DCACD4F3F}" name="火" dataDxfId="103"/>
    <tableColumn id="4" xr3:uid="{50E92CC5-40CA-4805-9BB5-CE0DB8786693}" name="水" dataDxfId="102"/>
    <tableColumn id="5" xr3:uid="{E4BB72AD-4D9E-41F4-90A0-D41C1000188D}" name="木" dataDxfId="101"/>
    <tableColumn id="6" xr3:uid="{2B371CF3-31DE-453E-9B23-86C0A18DD970}" name="金" dataDxfId="100"/>
    <tableColumn id="7" xr3:uid="{66ED2259-FB70-4D39-BDC5-24C72D11CFAF}" name="土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1 月の予定表と曜日は、その年が自動的に計算されこの表のセル AE3 に入力されます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AB6E0-CD0E-4829-AEC6-6555470351F2}" name="5 月" displayName="_5_月" ref="C34:I40" totalsRowShown="0" headerRowDxfId="26" dataDxfId="25">
  <autoFilter ref="C34:I40" xr:uid="{DD84EE09-28A1-495B-AAF7-8A0DC4C430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B5F498-A896-471E-B854-83E1F5569372}" name="日" dataDxfId="24"/>
    <tableColumn id="2" xr3:uid="{BA329B39-24F6-49D6-B18B-B0D068298D8D}" name="月" dataDxfId="23"/>
    <tableColumn id="3" xr3:uid="{C799F152-9858-4AF4-A0FF-8FCA81C8D628}" name="火" dataDxfId="22"/>
    <tableColumn id="4" xr3:uid="{E983E442-3CDE-46FF-8F09-DAE022ADCC87}" name="水" dataDxfId="21"/>
    <tableColumn id="5" xr3:uid="{8149405D-CCBC-4B4B-85BE-1A4FF328E013}" name="木" dataDxfId="20"/>
    <tableColumn id="6" xr3:uid="{9C43832F-4334-4B42-B414-EFF19262FEE6}" name="金" dataDxfId="19"/>
    <tableColumn id="7" xr3:uid="{9AF096CA-BE9E-4E1D-838B-C9706D1EF82D}" name="土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5 月の予定表と曜日は、その年が自動的に計算されこの表のセル AE3 に入力されます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C1C30F-F899-4F2F-ACC1-9E735A2D638E}" name="6 月" displayName="_6_月" ref="L34:R40" totalsRowShown="0" headerRowDxfId="17" dataDxfId="16">
  <autoFilter ref="L34:R40" xr:uid="{06E6625D-5B44-4419-B810-7FC21D452B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03938C-7986-49FF-9501-DDC17B342FAA}" name="日" dataDxfId="15"/>
    <tableColumn id="2" xr3:uid="{D09E41EB-4C62-4845-BE36-E7C6C3889C0C}" name="月" dataDxfId="14"/>
    <tableColumn id="3" xr3:uid="{7E15A4CB-F43F-4EBE-BA7C-AF20ECC6CFCF}" name="火" dataDxfId="13"/>
    <tableColumn id="4" xr3:uid="{FB6E5EE0-423F-4A55-9060-8B0B30DC7B4C}" name="水" dataDxfId="12"/>
    <tableColumn id="5" xr3:uid="{C7F55345-04C4-4F39-ADF6-BE38EF870C9A}" name="木" dataDxfId="11"/>
    <tableColumn id="6" xr3:uid="{89E766D5-3601-41EB-A409-D3C988BFEBDC}" name="金" dataDxfId="10"/>
    <tableColumn id="7" xr3:uid="{B37A6A8B-9721-42FA-8CA0-0914B15D5A98}" name="土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6 月の予定表と曜日は、その年が自動的に計算されこの表のセル AE3 に入力されます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F8228F-878A-4314-8FAB-11CFA7BBDCCE}" name="7 月" displayName="_7_月" ref="U34:AA40" totalsRowShown="0" headerRowDxfId="8" dataDxfId="7">
  <autoFilter ref="U34:AA40" xr:uid="{9393EAC2-153E-44A1-8C75-70195AD060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4AB094-7893-4603-B8E4-15FF6D7C848C}" name="日" dataDxfId="6"/>
    <tableColumn id="2" xr3:uid="{84C699AB-6496-441A-B237-2EB283CEFEAE}" name="月" dataDxfId="5"/>
    <tableColumn id="3" xr3:uid="{F183BF59-9DC2-4398-81DB-F0438980A67D}" name="火" dataDxfId="4"/>
    <tableColumn id="4" xr3:uid="{57B4D1AE-A132-42AB-B0DA-DFFC07D5E12F}" name="水" dataDxfId="3"/>
    <tableColumn id="5" xr3:uid="{99F0B57B-81B2-4F58-814B-9AF63612A63B}" name="木" dataDxfId="2"/>
    <tableColumn id="6" xr3:uid="{85194B0F-B914-42E3-9849-D706E0596F18}" name="金" dataDxfId="1"/>
    <tableColumn id="7" xr3:uid="{D5875EA9-3BE5-41A0-8B63-BDE1DE894F6A}" name="土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7 月の予定表と曜日は、その年が自動的に計算されこの表のセル AE3 に入力され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B8811-C173-43D0-81E6-C30611F9E48C}" name="2 月" displayName="_2_月" ref="L25:R31" totalsRowShown="0" headerRowDxfId="98" dataDxfId="97">
  <autoFilter ref="L25:R31" xr:uid="{09FFEE6B-010F-48D3-B7C4-7E92ACC16B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ED18BE3-3587-499C-9504-874D29C247A0}" name="日" dataDxfId="96"/>
    <tableColumn id="2" xr3:uid="{A205A52F-8E37-498A-A5CC-6FD0732AF131}" name="月" dataDxfId="95"/>
    <tableColumn id="3" xr3:uid="{4F8A4A4F-781E-4A2F-9EF3-0FF67EE2444C}" name="火" dataDxfId="94"/>
    <tableColumn id="4" xr3:uid="{CDAFA5B3-2779-483C-99FC-75278781B8FD}" name="水" dataDxfId="93"/>
    <tableColumn id="5" xr3:uid="{C5B99975-7BB5-4A5D-8222-AC94AE515D3A}" name="木" dataDxfId="92"/>
    <tableColumn id="6" xr3:uid="{5AF46251-0E40-4F5B-94D6-BDC11EC73FDB}" name="金" dataDxfId="91"/>
    <tableColumn id="7" xr3:uid="{658ADFA5-E083-46E9-B4B2-6F07BA9C7140}" name="土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2 月の予定表と曜日は、その年が自動的に計算されこの表のセル AE3 に入力されま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D92657-C237-4754-BCC7-2602796838F9}" name="3 月" displayName="_3_月" ref="U25:AA31" totalsRowShown="0" headerRowDxfId="89" dataDxfId="88">
  <autoFilter ref="U25:AA31" xr:uid="{B456D373-3115-41EB-A162-40F83720CC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069E1A-70FC-4342-918B-8E6B20A93356}" name="日" dataDxfId="87"/>
    <tableColumn id="2" xr3:uid="{1976C28A-BF43-4F82-B3A1-179B4B4AF804}" name="月" dataDxfId="86"/>
    <tableColumn id="3" xr3:uid="{DFDBD758-6531-462B-9AE8-3686E98FFCA9}" name="火" dataDxfId="85"/>
    <tableColumn id="4" xr3:uid="{3AA99097-3DF7-4398-A496-FF080F2CE97E}" name="水" dataDxfId="84"/>
    <tableColumn id="5" xr3:uid="{0E76D483-C95C-4DD9-9CAE-A97C8544598B}" name="木" dataDxfId="83"/>
    <tableColumn id="6" xr3:uid="{7D921C56-69EB-4ABA-9B90-EA9F831DCC34}" name="金" dataDxfId="82"/>
    <tableColumn id="7" xr3:uid="{03450A21-A6C8-4854-B72B-E981E5FC9DC9}" name="土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3 月の予定表と曜日は、その年が自動的に計算されこの表のセル AE3 に入力されま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87589-C009-49EB-AFDC-257881EDD147}" name="4 月" displayName="_4_月" ref="AD25:AJ31" totalsRowShown="0" headerRowDxfId="80" dataDxfId="79">
  <autoFilter ref="AD25:AJ31" xr:uid="{8BFC6485-6E26-4A91-8066-650E029D3F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EEF355-B82A-4D6F-B450-C6D068838F44}" name="日" dataDxfId="78"/>
    <tableColumn id="2" xr3:uid="{0221955E-CD3B-479A-BF28-D0EB57D80A7C}" name="月" dataDxfId="77"/>
    <tableColumn id="3" xr3:uid="{273B5508-3FFE-4EFC-8827-E1E9731A6D7E}" name="火" dataDxfId="76"/>
    <tableColumn id="4" xr3:uid="{7F787E39-16E5-49DD-AA24-872C926B911A}" name="水" dataDxfId="75"/>
    <tableColumn id="5" xr3:uid="{8AAAF603-B5C0-498D-9D55-5F9E7E387865}" name="木" dataDxfId="74"/>
    <tableColumn id="6" xr3:uid="{79472EDD-BC97-4C5A-A27E-F1390E092491}" name="金" dataDxfId="73"/>
    <tableColumn id="7" xr3:uid="{85A34A75-8BEB-40C8-9A1F-62A4F246DB22}" name="土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4 月の予定表と曜日は、その年が自動的に計算されこの表のセル AE3 に入力されます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BF5564-BB5A-4618-B4DB-982512EAFB11}" name="8 月" displayName="_8_月" ref="AD34:AJ40" totalsRowShown="0" headerRowDxfId="71" dataDxfId="70">
  <autoFilter ref="AD34:AJ40" xr:uid="{5719ADA1-9BC9-4D98-B98F-4D6D20245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7B3F8E-C14A-47E8-8002-E8A7D40C3E27}" name="日" dataDxfId="69"/>
    <tableColumn id="2" xr3:uid="{01DDCFDC-70E0-489A-AAAE-CD22902F985B}" name="月" dataDxfId="68"/>
    <tableColumn id="3" xr3:uid="{6CBD51C1-76AC-4F6D-BE33-4C9402A220A5}" name="火" dataDxfId="67"/>
    <tableColumn id="4" xr3:uid="{EC58AF9D-EB3F-4E1D-8E68-2B1EF525DBAB}" name="水" dataDxfId="66"/>
    <tableColumn id="5" xr3:uid="{C367D5EF-1033-48E8-A2C7-4068935677BF}" name="木" dataDxfId="65"/>
    <tableColumn id="6" xr3:uid="{219986D6-6C09-4E7C-B268-689E81800E13}" name="金" dataDxfId="64"/>
    <tableColumn id="7" xr3:uid="{B02FE3BD-CE1D-4250-99CE-0DB5D42E3E4D}" name="土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8 月の予定表と曜日は、その年が自動的に計算されこの表のセル AE3 に入力されます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FF5790-842E-4103-BC29-B54ACD26D025}" name="12 月" displayName="_12_月" ref="AD43:AJ49" totalsRowShown="0" headerRowDxfId="62" dataDxfId="61">
  <autoFilter ref="AD43:AJ49" xr:uid="{CEC5793F-6ABD-47F5-97E3-AA946FC68D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7CB8969-BEA3-4624-979E-E1374078F18D}" name="日" dataDxfId="60"/>
    <tableColumn id="2" xr3:uid="{DCB993F9-E5E9-4213-9C84-46F6E62105D7}" name="月" dataDxfId="59"/>
    <tableColumn id="3" xr3:uid="{ED7C5EA4-3B5B-404A-99A0-AD0C523D02E8}" name="火" dataDxfId="58"/>
    <tableColumn id="4" xr3:uid="{35FA642E-79F1-4B64-ACDB-3AB30A01BB43}" name="水" dataDxfId="57"/>
    <tableColumn id="5" xr3:uid="{9119F847-2CFB-4518-954A-408F67803C6D}" name="木" dataDxfId="56"/>
    <tableColumn id="6" xr3:uid="{CFC3B963-A43F-4B9E-A411-25CF38B5B8FB}" name="金" dataDxfId="55"/>
    <tableColumn id="7" xr3:uid="{6773B7AD-6C98-4B11-ACCC-958503B6DC12}" name="土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12 月の予定表と曜日は、その年が自動的に計算されこの表のセル AE3 に入力されます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CAB4FC-D90C-41D6-90D6-EFB979E90C77}" name="11 月" displayName="_11_月" ref="U43:AA49" totalsRowShown="0" headerRowDxfId="53" dataDxfId="52">
  <autoFilter ref="U43:AA49" xr:uid="{D2B6EA8E-438C-46C4-92D4-1A158BB89E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3919A4-2344-4CC2-99FA-245A55B3424B}" name="日" dataDxfId="51"/>
    <tableColumn id="2" xr3:uid="{AA21C15B-CFEE-4282-AC89-A2518C48FE57}" name="月" dataDxfId="50"/>
    <tableColumn id="3" xr3:uid="{50DEF649-6E83-425F-B0F7-9FB8FE7EBB63}" name="火" dataDxfId="49"/>
    <tableColumn id="4" xr3:uid="{2FE2FBD4-4B90-4F5C-A8AE-A8CEA2DD5861}" name="水" dataDxfId="48"/>
    <tableColumn id="5" xr3:uid="{B65AFF60-D315-4718-AF6E-4F26244C19DF}" name="木" dataDxfId="47"/>
    <tableColumn id="6" xr3:uid="{E8D0DE96-B2CD-47F6-94B9-529A472368BA}" name="金" dataDxfId="46"/>
    <tableColumn id="7" xr3:uid="{61C86030-ECA7-41C7-A52D-7CF24741A743}" name="土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11 月の予定表と曜日は、その年が自動的に計算されこの表のセル AE3 に入力されます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240A08-42CE-49FA-A2A4-AF37C3C91937}" name="10 月" displayName="_10_月" ref="L43:R49" totalsRowShown="0" headerRowDxfId="44" dataDxfId="43">
  <autoFilter ref="L43:R49" xr:uid="{190FC243-D4ED-4031-BD65-2508A4CC43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959FE53-B080-4347-851C-F1E6DF868D1E}" name="日" dataDxfId="42"/>
    <tableColumn id="2" xr3:uid="{58818C2A-A8BB-4BEE-A471-DDCB2289F220}" name="月" dataDxfId="41"/>
    <tableColumn id="3" xr3:uid="{38A99EE2-D9B0-471F-B412-28E7BA093F28}" name="火" dataDxfId="40"/>
    <tableColumn id="4" xr3:uid="{E8BBD341-C110-4365-902F-BF128A3818B7}" name="水" dataDxfId="39"/>
    <tableColumn id="5" xr3:uid="{AECC25E7-B42C-47DE-AC99-4E3039CC4F71}" name="木" dataDxfId="38"/>
    <tableColumn id="6" xr3:uid="{2A622645-E1EE-49EF-9B76-A5C8939E6835}" name="金" dataDxfId="37"/>
    <tableColumn id="7" xr3:uid="{DEF76847-D46C-406F-9AAB-FEC40A323551}" name="土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10 月の予定表と曜日は、この表のセル AE3 に年が自動的に計算され入力されます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D64E12-997B-4486-8A95-99D21B562D39}" name="9 月" displayName="_9_月" ref="C43:I49" totalsRowShown="0" headerRowDxfId="35" dataDxfId="34">
  <autoFilter ref="C43:I49" xr:uid="{3F5C9226-4DD1-491C-AC86-DA42A4632E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BC02D-CAFF-4F4E-8247-8C60842E4E75}" name="日" dataDxfId="33"/>
    <tableColumn id="2" xr3:uid="{5C3756F3-44FD-4E9C-98D1-C798168ABA12}" name="月" dataDxfId="32"/>
    <tableColumn id="3" xr3:uid="{D23E7CE4-63A9-46CF-A6CA-8AB7B4338DE2}" name="火" dataDxfId="31"/>
    <tableColumn id="4" xr3:uid="{C18943D6-8975-4A03-9EFA-1A748AC4727A}" name="水" dataDxfId="30"/>
    <tableColumn id="5" xr3:uid="{8FB9889B-D0CF-4FE9-8A62-5B7B1FE7C4A9}" name="木" dataDxfId="29"/>
    <tableColumn id="6" xr3:uid="{B1B5B5E1-3349-4348-8E65-46C36ADC9DFB}" name="金" dataDxfId="28"/>
    <tableColumn id="7" xr3:uid="{94CDB875-64F6-4E7A-A810-55D75100150A}" name="土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9 月の予定表と曜日は、その年が自動的に計算されこの表のセル AE3 に入力されます"/>
    </ext>
  </extLst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230F-273C-45E9-9C80-355F4F860AE9}">
  <sheetPr>
    <tabColor theme="1" tint="0.34998626667073579"/>
  </sheetPr>
  <dimension ref="B1:B9"/>
  <sheetViews>
    <sheetView showGridLines="0" tabSelected="1" workbookViewId="0"/>
  </sheetViews>
  <sheetFormatPr defaultRowHeight="14.25"/>
  <cols>
    <col min="1" max="1" width="2.375" customWidth="1"/>
    <col min="2" max="2" width="81" customWidth="1"/>
    <col min="3" max="3" width="2.625" customWidth="1"/>
  </cols>
  <sheetData>
    <row r="1" spans="2:2" ht="18.75" thickBot="1">
      <c r="B1" s="2" t="s">
        <v>0</v>
      </c>
    </row>
    <row r="2" spans="2:2" ht="30" customHeight="1" thickTop="1">
      <c r="B2" s="3" t="s">
        <v>1</v>
      </c>
    </row>
    <row r="3" spans="2:2" s="1" customFormat="1" ht="30" customHeight="1">
      <c r="B3" s="3" t="s">
        <v>2</v>
      </c>
    </row>
    <row r="4" spans="2:2" s="1" customFormat="1" ht="30" customHeight="1">
      <c r="B4" s="3" t="s">
        <v>3</v>
      </c>
    </row>
    <row r="5" spans="2:2" s="1" customFormat="1" ht="23.25" customHeight="1">
      <c r="B5" s="4" t="s">
        <v>4</v>
      </c>
    </row>
    <row r="6" spans="2:2" ht="63">
      <c r="B6" s="3" t="s">
        <v>5</v>
      </c>
    </row>
    <row r="7" spans="2:2" ht="34.5" customHeight="1">
      <c r="B7" s="5" t="s">
        <v>6</v>
      </c>
    </row>
    <row r="9" spans="2:2" ht="15.75">
      <c r="B9" s="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AN50"/>
  <sheetViews>
    <sheetView showGridLines="0" zoomScaleNormal="100" workbookViewId="0"/>
  </sheetViews>
  <sheetFormatPr defaultRowHeight="14.25"/>
  <cols>
    <col min="1" max="1" width="3.375" style="8" customWidth="1"/>
    <col min="2" max="2" width="3" style="7" customWidth="1"/>
    <col min="3" max="9" width="3.25" style="7" customWidth="1"/>
    <col min="10" max="11" width="2.25" style="7" customWidth="1"/>
    <col min="12" max="18" width="3.25" style="7" customWidth="1"/>
    <col min="19" max="20" width="2.25" style="7" customWidth="1"/>
    <col min="21" max="27" width="3.25" style="7" customWidth="1"/>
    <col min="28" max="29" width="2.25" style="7" customWidth="1"/>
    <col min="30" max="37" width="3.25" style="7" customWidth="1"/>
    <col min="38" max="16384" width="9" style="7"/>
  </cols>
  <sheetData>
    <row r="1" spans="1:40" ht="20.25" customHeight="1">
      <c r="A1" s="6" t="s">
        <v>7</v>
      </c>
    </row>
    <row r="2" spans="1:40" ht="15" customHeight="1"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40" s="12" customFormat="1" ht="34.5" customHeight="1">
      <c r="A3" s="11" t="s">
        <v>34</v>
      </c>
      <c r="C3" s="13"/>
      <c r="D3" s="40" t="s">
        <v>22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1">
        <f ca="1">YEAR(TODAY())</f>
        <v>2019</v>
      </c>
      <c r="AF3" s="41"/>
      <c r="AG3" s="41"/>
      <c r="AH3" s="41"/>
      <c r="AI3" s="41"/>
      <c r="AJ3" s="14"/>
      <c r="AL3" s="39" t="s">
        <v>33</v>
      </c>
      <c r="AM3" s="39"/>
      <c r="AN3" s="39"/>
    </row>
    <row r="4" spans="1:40" ht="9.7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ht="15.75" customHeight="1">
      <c r="A5" s="11" t="s">
        <v>8</v>
      </c>
      <c r="C5" s="9"/>
      <c r="D5" s="15" t="s">
        <v>23</v>
      </c>
      <c r="E5" s="16"/>
      <c r="F5" s="16"/>
      <c r="G5" s="16"/>
      <c r="H5" s="17"/>
      <c r="I5" s="17"/>
      <c r="J5" s="17"/>
      <c r="K5" s="17"/>
      <c r="L5" s="17"/>
      <c r="M5" s="15"/>
      <c r="N5" s="17"/>
      <c r="O5" s="17"/>
      <c r="P5" s="17"/>
      <c r="Q5" s="17"/>
      <c r="R5" s="17"/>
      <c r="S5" s="9"/>
      <c r="T5" s="9"/>
      <c r="U5" s="18" t="s">
        <v>32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9"/>
      <c r="AJ5" s="9"/>
    </row>
    <row r="6" spans="1:40">
      <c r="C6" s="19"/>
      <c r="D6" s="45">
        <f ca="1">DATE(YEAR(TODAY()),1,1)</f>
        <v>43466</v>
      </c>
      <c r="E6" s="45"/>
      <c r="F6" s="45"/>
      <c r="G6" s="45"/>
      <c r="H6" s="43" t="s">
        <v>28</v>
      </c>
      <c r="I6" s="43"/>
      <c r="J6" s="43"/>
      <c r="K6" s="43"/>
      <c r="L6" s="43"/>
      <c r="M6" s="43"/>
      <c r="N6" s="43"/>
      <c r="O6" s="43"/>
      <c r="P6" s="43"/>
      <c r="Q6" s="43"/>
      <c r="R6" s="20"/>
      <c r="S6" s="19"/>
      <c r="T6" s="19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19"/>
    </row>
    <row r="7" spans="1:40" ht="15.75">
      <c r="C7" s="21"/>
      <c r="D7" s="45">
        <f ca="1">DATE(YEAR(TODAY()),3,25)</f>
        <v>43549</v>
      </c>
      <c r="E7" s="45"/>
      <c r="F7" s="45"/>
      <c r="G7" s="45"/>
      <c r="H7" s="43" t="s">
        <v>29</v>
      </c>
      <c r="I7" s="43"/>
      <c r="J7" s="43"/>
      <c r="K7" s="43"/>
      <c r="L7" s="43"/>
      <c r="M7" s="43"/>
      <c r="N7" s="43"/>
      <c r="O7" s="43"/>
      <c r="P7" s="43"/>
      <c r="Q7" s="43"/>
      <c r="R7" s="20"/>
      <c r="S7" s="19"/>
      <c r="T7" s="19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19"/>
    </row>
    <row r="8" spans="1:40" ht="15.75">
      <c r="C8" s="21"/>
      <c r="D8" s="45"/>
      <c r="E8" s="45"/>
      <c r="F8" s="45"/>
      <c r="G8" s="45"/>
      <c r="H8" s="43"/>
      <c r="I8" s="43"/>
      <c r="J8" s="43"/>
      <c r="K8" s="43"/>
      <c r="L8" s="43"/>
      <c r="M8" s="43"/>
      <c r="N8" s="43"/>
      <c r="O8" s="43"/>
      <c r="P8" s="43"/>
      <c r="Q8" s="43"/>
      <c r="R8" s="20"/>
      <c r="S8" s="19"/>
      <c r="T8" s="19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19"/>
    </row>
    <row r="9" spans="1:40" ht="15.75">
      <c r="C9" s="21"/>
      <c r="D9" s="45"/>
      <c r="E9" s="45"/>
      <c r="F9" s="45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20"/>
      <c r="S9" s="19"/>
      <c r="T9" s="19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19"/>
    </row>
    <row r="10" spans="1:40" ht="15.75">
      <c r="C10" s="21"/>
      <c r="D10" s="45"/>
      <c r="E10" s="45"/>
      <c r="F10" s="45"/>
      <c r="G10" s="4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20"/>
      <c r="S10" s="19"/>
      <c r="T10" s="19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19"/>
    </row>
    <row r="11" spans="1:40" ht="15.75">
      <c r="C11" s="21"/>
      <c r="D11" s="45"/>
      <c r="E11" s="45"/>
      <c r="F11" s="45"/>
      <c r="G11" s="45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20"/>
      <c r="S11" s="19"/>
      <c r="T11" s="19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19"/>
    </row>
    <row r="12" spans="1:40" ht="15.75">
      <c r="C12" s="21"/>
      <c r="D12" s="45"/>
      <c r="E12" s="45"/>
      <c r="F12" s="45"/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20"/>
      <c r="S12" s="19"/>
      <c r="T12" s="19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19"/>
    </row>
    <row r="13" spans="1:40" ht="15.75">
      <c r="C13" s="21"/>
      <c r="D13" s="45"/>
      <c r="E13" s="45"/>
      <c r="F13" s="45"/>
      <c r="G13" s="45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20"/>
      <c r="S13" s="19"/>
      <c r="T13" s="19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19"/>
    </row>
    <row r="14" spans="1:40" ht="15.75">
      <c r="C14" s="21"/>
      <c r="D14" s="45"/>
      <c r="E14" s="45"/>
      <c r="F14" s="45"/>
      <c r="G14" s="45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20"/>
      <c r="S14" s="19"/>
      <c r="T14" s="19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19"/>
    </row>
    <row r="15" spans="1:40" ht="15.75">
      <c r="C15" s="21"/>
      <c r="D15" s="45"/>
      <c r="E15" s="45"/>
      <c r="F15" s="45"/>
      <c r="G15" s="4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20"/>
      <c r="S15" s="19"/>
      <c r="T15" s="19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19"/>
    </row>
    <row r="16" spans="1:40" ht="15.75">
      <c r="C16" s="21"/>
      <c r="D16" s="45"/>
      <c r="E16" s="45"/>
      <c r="F16" s="45"/>
      <c r="G16" s="45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20"/>
      <c r="S16" s="19"/>
      <c r="T16" s="19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9"/>
    </row>
    <row r="17" spans="1:37" ht="15.75">
      <c r="C17" s="21"/>
      <c r="D17" s="45"/>
      <c r="E17" s="45"/>
      <c r="F17" s="45"/>
      <c r="G17" s="45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20"/>
      <c r="S17" s="19"/>
      <c r="T17" s="19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19"/>
    </row>
    <row r="18" spans="1:37" ht="15.75">
      <c r="C18" s="21"/>
      <c r="D18" s="45"/>
      <c r="E18" s="45"/>
      <c r="F18" s="45"/>
      <c r="G18" s="4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20"/>
      <c r="S18" s="19"/>
      <c r="T18" s="19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19"/>
    </row>
    <row r="19" spans="1:37" ht="15.75">
      <c r="C19" s="21"/>
      <c r="D19" s="45"/>
      <c r="E19" s="45"/>
      <c r="F19" s="45"/>
      <c r="G19" s="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20"/>
      <c r="S19" s="19"/>
      <c r="T19" s="19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19"/>
    </row>
    <row r="20" spans="1:37" ht="15.75">
      <c r="C20" s="21"/>
      <c r="D20" s="45"/>
      <c r="E20" s="45"/>
      <c r="F20" s="45"/>
      <c r="G20" s="45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20"/>
      <c r="S20" s="19"/>
      <c r="T20" s="19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19"/>
    </row>
    <row r="21" spans="1:37" ht="15.75">
      <c r="C21" s="21"/>
      <c r="D21" s="47"/>
      <c r="E21" s="47"/>
      <c r="F21" s="19"/>
      <c r="G21" s="19"/>
      <c r="H21" s="19"/>
      <c r="I21" s="19"/>
      <c r="J21" s="19"/>
      <c r="K21" s="19"/>
      <c r="L21" s="19"/>
      <c r="M21" s="21"/>
      <c r="N21" s="21"/>
      <c r="O21" s="21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7" ht="15.75">
      <c r="C22" s="22"/>
      <c r="D22" s="46"/>
      <c r="E22" s="46"/>
      <c r="F22" s="23"/>
      <c r="G22" s="23"/>
      <c r="H22" s="23"/>
      <c r="I22" s="24"/>
      <c r="J22" s="24"/>
      <c r="K22" s="24"/>
      <c r="L22" s="24"/>
      <c r="M22" s="25"/>
      <c r="N22" s="25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ht="33.75" customHeight="1">
      <c r="A23" s="6" t="s">
        <v>9</v>
      </c>
    </row>
    <row r="24" spans="1:37" ht="16.5">
      <c r="A24" s="6" t="s">
        <v>10</v>
      </c>
      <c r="C24" s="48">
        <f ca="1">DATE(CalendarYear,1,1)</f>
        <v>43466</v>
      </c>
      <c r="D24" s="48"/>
      <c r="E24" s="48"/>
      <c r="F24" s="48"/>
      <c r="G24" s="48"/>
      <c r="H24" s="48"/>
      <c r="I24" s="48"/>
      <c r="J24" s="27"/>
      <c r="K24" s="28"/>
      <c r="L24" s="48">
        <f ca="1">DATE(CalendarYear,2,1)</f>
        <v>43497</v>
      </c>
      <c r="M24" s="48"/>
      <c r="N24" s="48"/>
      <c r="O24" s="48"/>
      <c r="P24" s="48"/>
      <c r="Q24" s="48"/>
      <c r="R24" s="48"/>
      <c r="S24" s="27"/>
      <c r="T24" s="29"/>
      <c r="U24" s="48">
        <f ca="1">DATE(CalendarYear,3,1)</f>
        <v>43525</v>
      </c>
      <c r="V24" s="48"/>
      <c r="W24" s="48"/>
      <c r="X24" s="48"/>
      <c r="Y24" s="48"/>
      <c r="Z24" s="48"/>
      <c r="AA24" s="48"/>
      <c r="AB24" s="27"/>
      <c r="AC24" s="30"/>
      <c r="AD24" s="48">
        <f ca="1">DATE(CalendarYear,4,1)</f>
        <v>43556</v>
      </c>
      <c r="AE24" s="48"/>
      <c r="AF24" s="48"/>
      <c r="AG24" s="48"/>
      <c r="AH24" s="48"/>
      <c r="AI24" s="48"/>
      <c r="AJ24" s="48"/>
    </row>
    <row r="25" spans="1:37" ht="16.5">
      <c r="A25" s="6" t="s">
        <v>11</v>
      </c>
      <c r="C25" s="31" t="s">
        <v>21</v>
      </c>
      <c r="D25" s="31" t="s">
        <v>24</v>
      </c>
      <c r="E25" s="31" t="s">
        <v>25</v>
      </c>
      <c r="F25" s="31" t="s">
        <v>26</v>
      </c>
      <c r="G25" s="31" t="s">
        <v>27</v>
      </c>
      <c r="H25" s="31" t="s">
        <v>30</v>
      </c>
      <c r="I25" s="31" t="s">
        <v>31</v>
      </c>
      <c r="J25" s="32"/>
      <c r="K25" s="33"/>
      <c r="L25" s="31" t="s">
        <v>21</v>
      </c>
      <c r="M25" s="31" t="s">
        <v>24</v>
      </c>
      <c r="N25" s="31" t="s">
        <v>25</v>
      </c>
      <c r="O25" s="31" t="s">
        <v>26</v>
      </c>
      <c r="P25" s="31" t="s">
        <v>27</v>
      </c>
      <c r="Q25" s="31" t="s">
        <v>30</v>
      </c>
      <c r="R25" s="31" t="s">
        <v>31</v>
      </c>
      <c r="S25" s="32"/>
      <c r="T25" s="29"/>
      <c r="U25" s="31" t="s">
        <v>21</v>
      </c>
      <c r="V25" s="31" t="s">
        <v>24</v>
      </c>
      <c r="W25" s="31" t="s">
        <v>25</v>
      </c>
      <c r="X25" s="31" t="s">
        <v>26</v>
      </c>
      <c r="Y25" s="31" t="s">
        <v>27</v>
      </c>
      <c r="Z25" s="31" t="s">
        <v>30</v>
      </c>
      <c r="AA25" s="31" t="s">
        <v>31</v>
      </c>
      <c r="AB25" s="32"/>
      <c r="AC25" s="28"/>
      <c r="AD25" s="31" t="s">
        <v>21</v>
      </c>
      <c r="AE25" s="31" t="s">
        <v>24</v>
      </c>
      <c r="AF25" s="31" t="s">
        <v>25</v>
      </c>
      <c r="AG25" s="31" t="s">
        <v>26</v>
      </c>
      <c r="AH25" s="31" t="s">
        <v>27</v>
      </c>
      <c r="AI25" s="31" t="s">
        <v>30</v>
      </c>
      <c r="AJ25" s="31" t="s">
        <v>31</v>
      </c>
    </row>
    <row r="26" spans="1:37" ht="15.75">
      <c r="A26" s="6" t="s">
        <v>12</v>
      </c>
      <c r="C26" s="38" t="str">
        <f ca="1">IF(DAY(JanSun1)=1,"",IF(AND(YEAR(JanSun1+1)=CalendarYear,MONTH(JanSun1+1)=1),JanSun1+1,""))</f>
        <v/>
      </c>
      <c r="D26" s="38" t="str">
        <f ca="1">IF(DAY(JanSun1)=1,"",IF(AND(YEAR(JanSun1+2)=CalendarYear,MONTH(JanSun1+2)=1),JanSun1+2,""))</f>
        <v/>
      </c>
      <c r="E26" s="38">
        <f ca="1">IF(DAY(JanSun1)=1,"",IF(AND(YEAR(JanSun1+3)=CalendarYear,MONTH(JanSun1+3)=1),JanSun1+3,""))</f>
        <v>43466</v>
      </c>
      <c r="F26" s="38">
        <f ca="1">IF(DAY(JanSun1)=1,"",IF(AND(YEAR(JanSun1+4)=CalendarYear,MONTH(JanSun1+4)=1),JanSun1+4,""))</f>
        <v>43467</v>
      </c>
      <c r="G26" s="38">
        <f ca="1">IF(DAY(JanSun1)=1,"",IF(AND(YEAR(JanSun1+5)=CalendarYear,MONTH(JanSun1+5)=1),JanSun1+5,""))</f>
        <v>43468</v>
      </c>
      <c r="H26" s="38">
        <f ca="1">IF(DAY(JanSun1)=1,"",IF(AND(YEAR(JanSun1+6)=CalendarYear,MONTH(JanSun1+6)=1),JanSun1+6,""))</f>
        <v>43469</v>
      </c>
      <c r="I26" s="38">
        <f ca="1">IF(DAY(JanSun1)=1,IF(AND(YEAR(JanSun1)=CalendarYear,MONTH(JanSun1)=1),JanSun1,""),IF(AND(YEAR(JanSun1+7)=CalendarYear,MONTH(JanSun1+7)=1),JanSun1+7,""))</f>
        <v>43470</v>
      </c>
      <c r="J26" s="34"/>
      <c r="K26" s="33"/>
      <c r="L26" s="38" t="str">
        <f ca="1">IF(DAY(FebSun1)=1,"",IF(AND(YEAR(FebSun1+1)=CalendarYear,MONTH(FebSun1+1)=2),FebSun1+1,""))</f>
        <v/>
      </c>
      <c r="M26" s="38" t="str">
        <f ca="1">IF(DAY(FebSun1)=1,"",IF(AND(YEAR(FebSun1+2)=CalendarYear,MONTH(FebSun1+2)=2),FebSun1+2,""))</f>
        <v/>
      </c>
      <c r="N26" s="38" t="str">
        <f ca="1">IF(DAY(FebSun1)=1,"",IF(AND(YEAR(FebSun1+3)=CalendarYear,MONTH(FebSun1+3)=2),FebSun1+3,""))</f>
        <v/>
      </c>
      <c r="O26" s="38" t="str">
        <f ca="1">IF(DAY(FebSun1)=1,"",IF(AND(YEAR(FebSun1+4)=CalendarYear,MONTH(FebSun1+4)=2),FebSun1+4,""))</f>
        <v/>
      </c>
      <c r="P26" s="38" t="str">
        <f ca="1">IF(DAY(FebSun1)=1,"",IF(AND(YEAR(FebSun1+5)=CalendarYear,MONTH(FebSun1+5)=2),FebSun1+5,""))</f>
        <v/>
      </c>
      <c r="Q26" s="38">
        <f ca="1">IF(DAY(FebSun1)=1,"",IF(AND(YEAR(FebSun1+6)=CalendarYear,MONTH(FebSun1+6)=2),FebSun1+6,""))</f>
        <v>43497</v>
      </c>
      <c r="R26" s="38">
        <f ca="1">IF(DAY(FebSun1)=1,IF(AND(YEAR(FebSun1)=CalendarYear,MONTH(FebSun1)=2),FebSun1,""),IF(AND(YEAR(FebSun1+7)=CalendarYear,MONTH(FebSun1+7)=2),FebSun1+7,""))</f>
        <v>43498</v>
      </c>
      <c r="S26" s="34"/>
      <c r="T26" s="29"/>
      <c r="U26" s="38" t="str">
        <f ca="1">IF(DAY(MarSun1)=1,"",IF(AND(YEAR(MarSun1+1)=CalendarYear,MONTH(MarSun1+1)=3),MarSun1+1,""))</f>
        <v/>
      </c>
      <c r="V26" s="38" t="str">
        <f ca="1">IF(DAY(MarSun1)=1,"",IF(AND(YEAR(MarSun1+2)=CalendarYear,MONTH(MarSun1+2)=3),MarSun1+2,""))</f>
        <v/>
      </c>
      <c r="W26" s="38" t="str">
        <f ca="1">IF(DAY(MarSun1)=1,"",IF(AND(YEAR(MarSun1+3)=CalendarYear,MONTH(MarSun1+3)=3),MarSun1+3,""))</f>
        <v/>
      </c>
      <c r="X26" s="38" t="str">
        <f ca="1">IF(DAY(MarSun1)=1,"",IF(AND(YEAR(MarSun1+4)=CalendarYear,MONTH(MarSun1+4)=3),MarSun1+4,""))</f>
        <v/>
      </c>
      <c r="Y26" s="38" t="str">
        <f ca="1">IF(DAY(MarSun1)=1,"",IF(AND(YEAR(MarSun1+5)=CalendarYear,MONTH(MarSun1+5)=3),MarSun1+5,""))</f>
        <v/>
      </c>
      <c r="Z26" s="38">
        <f ca="1">IF(DAY(MarSun1)=1,"",IF(AND(YEAR(MarSun1+6)=CalendarYear,MONTH(MarSun1+6)=3),MarSun1+6,""))</f>
        <v>43525</v>
      </c>
      <c r="AA26" s="38">
        <f ca="1">IF(DAY(MarSun1)=1,IF(AND(YEAR(MarSun1)=CalendarYear,MONTH(MarSun1)=3),MarSun1,""),IF(AND(YEAR(MarSun1+7)=CalendarYear,MONTH(MarSun1+7)=3),MarSun1+7,""))</f>
        <v>43526</v>
      </c>
      <c r="AB26" s="34"/>
      <c r="AC26" s="33"/>
      <c r="AD26" s="38" t="str">
        <f ca="1">IF(DAY(AprSun1)=1,"",IF(AND(YEAR(AprSun1+1)=CalendarYear,MONTH(AprSun1+1)=4),AprSun1+1,""))</f>
        <v/>
      </c>
      <c r="AE26" s="38">
        <f ca="1">IF(DAY(AprSun1)=1,"",IF(AND(YEAR(AprSun1+2)=CalendarYear,MONTH(AprSun1+2)=4),AprSun1+2,""))</f>
        <v>43556</v>
      </c>
      <c r="AF26" s="38">
        <f ca="1">IF(DAY(AprSun1)=1,"",IF(AND(YEAR(AprSun1+3)=CalendarYear,MONTH(AprSun1+3)=4),AprSun1+3,""))</f>
        <v>43557</v>
      </c>
      <c r="AG26" s="38">
        <f ca="1">IF(DAY(AprSun1)=1,"",IF(AND(YEAR(AprSun1+4)=CalendarYear,MONTH(AprSun1+4)=4),AprSun1+4,""))</f>
        <v>43558</v>
      </c>
      <c r="AH26" s="38">
        <f ca="1">IF(DAY(AprSun1)=1,"",IF(AND(YEAR(AprSun1+5)=CalendarYear,MONTH(AprSun1+5)=4),AprSun1+5,""))</f>
        <v>43559</v>
      </c>
      <c r="AI26" s="38">
        <f ca="1">IF(DAY(AprSun1)=1,"",IF(AND(YEAR(AprSun1+6)=CalendarYear,MONTH(AprSun1+6)=4),AprSun1+6,""))</f>
        <v>43560</v>
      </c>
      <c r="AJ26" s="38">
        <f ca="1">IF(DAY(AprSun1)=1,IF(AND(YEAR(AprSun1)=CalendarYear,MONTH(AprSun1)=4),AprSun1,""),IF(AND(YEAR(AprSun1+7)=CalendarYear,MONTH(AprSun1+7)=4),AprSun1+7,""))</f>
        <v>43561</v>
      </c>
    </row>
    <row r="27" spans="1:37">
      <c r="C27" s="38">
        <f ca="1">IF(DAY(JanSun1)=1,IF(AND(YEAR(JanSun1+1)=CalendarYear,MONTH(JanSun1+1)=1),JanSun1+1,""),IF(AND(YEAR(JanSun1+8)=CalendarYear,MONTH(JanSun1+8)=1),JanSun1+8,""))</f>
        <v>43471</v>
      </c>
      <c r="D27" s="38">
        <f ca="1">IF(DAY(JanSun1)=1,IF(AND(YEAR(JanSun1+2)=CalendarYear,MONTH(JanSun1+2)=1),JanSun1+2,""),IF(AND(YEAR(JanSun1+9)=CalendarYear,MONTH(JanSun1+9)=1),JanSun1+9,""))</f>
        <v>43472</v>
      </c>
      <c r="E27" s="38">
        <f ca="1">IF(DAY(JanSun1)=1,IF(AND(YEAR(JanSun1+3)=CalendarYear,MONTH(JanSun1+3)=1),JanSun1+3,""),IF(AND(YEAR(JanSun1+10)=CalendarYear,MONTH(JanSun1+10)=1),JanSun1+10,""))</f>
        <v>43473</v>
      </c>
      <c r="F27" s="38">
        <f ca="1">IF(DAY(JanSun1)=1,IF(AND(YEAR(JanSun1+4)=CalendarYear,MONTH(JanSun1+4)=1),JanSun1+4,""),IF(AND(YEAR(JanSun1+11)=CalendarYear,MONTH(JanSun1+11)=1),JanSun1+11,""))</f>
        <v>43474</v>
      </c>
      <c r="G27" s="38">
        <f ca="1">IF(DAY(JanSun1)=1,IF(AND(YEAR(JanSun1+5)=CalendarYear,MONTH(JanSun1+5)=1),JanSun1+5,""),IF(AND(YEAR(JanSun1+12)=CalendarYear,MONTH(JanSun1+12)=1),JanSun1+12,""))</f>
        <v>43475</v>
      </c>
      <c r="H27" s="38">
        <f ca="1">IF(DAY(JanSun1)=1,IF(AND(YEAR(JanSun1+6)=CalendarYear,MONTH(JanSun1+6)=1),JanSun1+6,""),IF(AND(YEAR(JanSun1+13)=CalendarYear,MONTH(JanSun1+13)=1),JanSun1+13,""))</f>
        <v>43476</v>
      </c>
      <c r="I27" s="38">
        <f ca="1">IF(DAY(JanSun1)=1,IF(AND(YEAR(JanSun1+7)=CalendarYear,MONTH(JanSun1+7)=1),JanSun1+7,""),IF(AND(YEAR(JanSun1+14)=CalendarYear,MONTH(JanSun1+14)=1),JanSun1+14,""))</f>
        <v>43477</v>
      </c>
      <c r="J27" s="34"/>
      <c r="K27" s="33"/>
      <c r="L27" s="38">
        <f ca="1">IF(DAY(FebSun1)=1,IF(AND(YEAR(FebSun1+1)=CalendarYear,MONTH(FebSun1+1)=2),FebSun1+1,""),IF(AND(YEAR(FebSun1+8)=CalendarYear,MONTH(FebSun1+8)=2),FebSun1+8,""))</f>
        <v>43499</v>
      </c>
      <c r="M27" s="38">
        <f ca="1">IF(DAY(FebSun1)=1,IF(AND(YEAR(FebSun1+2)=CalendarYear,MONTH(FebSun1+2)=2),FebSun1+2,""),IF(AND(YEAR(FebSun1+9)=CalendarYear,MONTH(FebSun1+9)=2),FebSun1+9,""))</f>
        <v>43500</v>
      </c>
      <c r="N27" s="38">
        <f ca="1">IF(DAY(FebSun1)=1,IF(AND(YEAR(FebSun1+3)=CalendarYear,MONTH(FebSun1+3)=2),FebSun1+3,""),IF(AND(YEAR(FebSun1+10)=CalendarYear,MONTH(FebSun1+10)=2),FebSun1+10,""))</f>
        <v>43501</v>
      </c>
      <c r="O27" s="38">
        <f ca="1">IF(DAY(FebSun1)=1,IF(AND(YEAR(FebSun1+4)=CalendarYear,MONTH(FebSun1+4)=2),FebSun1+4,""),IF(AND(YEAR(FebSun1+11)=CalendarYear,MONTH(FebSun1+11)=2),FebSun1+11,""))</f>
        <v>43502</v>
      </c>
      <c r="P27" s="38">
        <f ca="1">IF(DAY(FebSun1)=1,IF(AND(YEAR(FebSun1+5)=CalendarYear,MONTH(FebSun1+5)=2),FebSun1+5,""),IF(AND(YEAR(FebSun1+12)=CalendarYear,MONTH(FebSun1+12)=2),FebSun1+12,""))</f>
        <v>43503</v>
      </c>
      <c r="Q27" s="38">
        <f ca="1">IF(DAY(FebSun1)=1,IF(AND(YEAR(FebSun1+6)=CalendarYear,MONTH(FebSun1+6)=2),FebSun1+6,""),IF(AND(YEAR(FebSun1+13)=CalendarYear,MONTH(FebSun1+13)=2),FebSun1+13,""))</f>
        <v>43504</v>
      </c>
      <c r="R27" s="38">
        <f ca="1">IF(DAY(FebSun1)=1,IF(AND(YEAR(FebSun1+7)=CalendarYear,MONTH(FebSun1+7)=2),FebSun1+7,""),IF(AND(YEAR(FebSun1+14)=CalendarYear,MONTH(FebSun1+14)=2),FebSun1+14,""))</f>
        <v>43505</v>
      </c>
      <c r="S27" s="34"/>
      <c r="T27" s="29"/>
      <c r="U27" s="38">
        <f ca="1">IF(DAY(MarSun1)=1,IF(AND(YEAR(MarSun1+1)=CalendarYear,MONTH(MarSun1+1)=3),MarSun1+1,""),IF(AND(YEAR(MarSun1+8)=CalendarYear,MONTH(MarSun1+8)=3),MarSun1+8,""))</f>
        <v>43527</v>
      </c>
      <c r="V27" s="38">
        <f ca="1">IF(DAY(MarSun1)=1,IF(AND(YEAR(MarSun1+2)=CalendarYear,MONTH(MarSun1+2)=3),MarSun1+2,""),IF(AND(YEAR(MarSun1+9)=CalendarYear,MONTH(MarSun1+9)=3),MarSun1+9,""))</f>
        <v>43528</v>
      </c>
      <c r="W27" s="38">
        <f ca="1">IF(DAY(MarSun1)=1,IF(AND(YEAR(MarSun1+3)=CalendarYear,MONTH(MarSun1+3)=3),MarSun1+3,""),IF(AND(YEAR(MarSun1+10)=CalendarYear,MONTH(MarSun1+10)=3),MarSun1+10,""))</f>
        <v>43529</v>
      </c>
      <c r="X27" s="38">
        <f ca="1">IF(DAY(MarSun1)=1,IF(AND(YEAR(MarSun1+4)=CalendarYear,MONTH(MarSun1+4)=3),MarSun1+4,""),IF(AND(YEAR(MarSun1+11)=CalendarYear,MONTH(MarSun1+11)=3),MarSun1+11,""))</f>
        <v>43530</v>
      </c>
      <c r="Y27" s="38">
        <f ca="1">IF(DAY(MarSun1)=1,IF(AND(YEAR(MarSun1+5)=CalendarYear,MONTH(MarSun1+5)=3),MarSun1+5,""),IF(AND(YEAR(MarSun1+12)=CalendarYear,MONTH(MarSun1+12)=3),MarSun1+12,""))</f>
        <v>43531</v>
      </c>
      <c r="Z27" s="38">
        <f ca="1">IF(DAY(MarSun1)=1,IF(AND(YEAR(MarSun1+6)=CalendarYear,MONTH(MarSun1+6)=3),MarSun1+6,""),IF(AND(YEAR(MarSun1+13)=CalendarYear,MONTH(MarSun1+13)=3),MarSun1+13,""))</f>
        <v>43532</v>
      </c>
      <c r="AA27" s="38">
        <f ca="1">IF(DAY(MarSun1)=1,IF(AND(YEAR(MarSun1+7)=CalendarYear,MONTH(MarSun1+7)=3),MarSun1+7,""),IF(AND(YEAR(MarSun1+14)=CalendarYear,MONTH(MarSun1+14)=3),MarSun1+14,""))</f>
        <v>43533</v>
      </c>
      <c r="AB27" s="34"/>
      <c r="AC27" s="33"/>
      <c r="AD27" s="38">
        <f ca="1">IF(DAY(AprSun1)=1,IF(AND(YEAR(AprSun1+1)=CalendarYear,MONTH(AprSun1+1)=4),AprSun1+1,""),IF(AND(YEAR(AprSun1+8)=CalendarYear,MONTH(AprSun1+8)=4),AprSun1+8,""))</f>
        <v>43562</v>
      </c>
      <c r="AE27" s="38">
        <f ca="1">IF(DAY(AprSun1)=1,IF(AND(YEAR(AprSun1+2)=CalendarYear,MONTH(AprSun1+2)=4),AprSun1+2,""),IF(AND(YEAR(AprSun1+9)=CalendarYear,MONTH(AprSun1+9)=4),AprSun1+9,""))</f>
        <v>43563</v>
      </c>
      <c r="AF27" s="38">
        <f ca="1">IF(DAY(AprSun1)=1,IF(AND(YEAR(AprSun1+3)=CalendarYear,MONTH(AprSun1+3)=4),AprSun1+3,""),IF(AND(YEAR(AprSun1+10)=CalendarYear,MONTH(AprSun1+10)=4),AprSun1+10,""))</f>
        <v>43564</v>
      </c>
      <c r="AG27" s="38">
        <f ca="1">IF(DAY(AprSun1)=1,IF(AND(YEAR(AprSun1+4)=CalendarYear,MONTH(AprSun1+4)=4),AprSun1+4,""),IF(AND(YEAR(AprSun1+11)=CalendarYear,MONTH(AprSun1+11)=4),AprSun1+11,""))</f>
        <v>43565</v>
      </c>
      <c r="AH27" s="38">
        <f ca="1">IF(DAY(AprSun1)=1,IF(AND(YEAR(AprSun1+5)=CalendarYear,MONTH(AprSun1+5)=4),AprSun1+5,""),IF(AND(YEAR(AprSun1+12)=CalendarYear,MONTH(AprSun1+12)=4),AprSun1+12,""))</f>
        <v>43566</v>
      </c>
      <c r="AI27" s="38">
        <f ca="1">IF(DAY(AprSun1)=1,IF(AND(YEAR(AprSun1+6)=CalendarYear,MONTH(AprSun1+6)=4),AprSun1+6,""),IF(AND(YEAR(AprSun1+13)=CalendarYear,MONTH(AprSun1+13)=4),AprSun1+13,""))</f>
        <v>43567</v>
      </c>
      <c r="AJ27" s="38">
        <f ca="1">IF(DAY(AprSun1)=1,IF(AND(YEAR(AprSun1+7)=CalendarYear,MONTH(AprSun1+7)=4),AprSun1+7,""),IF(AND(YEAR(AprSun1+14)=CalendarYear,MONTH(AprSun1+14)=4),AprSun1+14,""))</f>
        <v>43568</v>
      </c>
    </row>
    <row r="28" spans="1:37">
      <c r="C28" s="38">
        <f ca="1">IF(DAY(JanSun1)=1,IF(AND(YEAR(JanSun1+8)=CalendarYear,MONTH(JanSun1+8)=1),JanSun1+8,""),IF(AND(YEAR(JanSun1+15)=CalendarYear,MONTH(JanSun1+15)=1),JanSun1+15,""))</f>
        <v>43478</v>
      </c>
      <c r="D28" s="38">
        <f ca="1">IF(DAY(JanSun1)=1,IF(AND(YEAR(JanSun1+9)=CalendarYear,MONTH(JanSun1+9)=1),JanSun1+9,""),IF(AND(YEAR(JanSun1+16)=CalendarYear,MONTH(JanSun1+16)=1),JanSun1+16,""))</f>
        <v>43479</v>
      </c>
      <c r="E28" s="38">
        <f ca="1">IF(DAY(JanSun1)=1,IF(AND(YEAR(JanSun1+10)=CalendarYear,MONTH(JanSun1+10)=1),JanSun1+10,""),IF(AND(YEAR(JanSun1+17)=CalendarYear,MONTH(JanSun1+17)=1),JanSun1+17,""))</f>
        <v>43480</v>
      </c>
      <c r="F28" s="38">
        <f ca="1">IF(DAY(JanSun1)=1,IF(AND(YEAR(JanSun1+11)=CalendarYear,MONTH(JanSun1+11)=1),JanSun1+11,""),IF(AND(YEAR(JanSun1+18)=CalendarYear,MONTH(JanSun1+18)=1),JanSun1+18,""))</f>
        <v>43481</v>
      </c>
      <c r="G28" s="38">
        <f ca="1">IF(DAY(JanSun1)=1,IF(AND(YEAR(JanSun1+12)=CalendarYear,MONTH(JanSun1+12)=1),JanSun1+12,""),IF(AND(YEAR(JanSun1+19)=CalendarYear,MONTH(JanSun1+19)=1),JanSun1+19,""))</f>
        <v>43482</v>
      </c>
      <c r="H28" s="38">
        <f ca="1">IF(DAY(JanSun1)=1,IF(AND(YEAR(JanSun1+13)=CalendarYear,MONTH(JanSun1+13)=1),JanSun1+13,""),IF(AND(YEAR(JanSun1+20)=CalendarYear,MONTH(JanSun1+20)=1),JanSun1+20,""))</f>
        <v>43483</v>
      </c>
      <c r="I28" s="38">
        <f ca="1">IF(DAY(JanSun1)=1,IF(AND(YEAR(JanSun1+14)=CalendarYear,MONTH(JanSun1+14)=1),JanSun1+14,""),IF(AND(YEAR(JanSun1+21)=CalendarYear,MONTH(JanSun1+21)=1),JanSun1+21,""))</f>
        <v>43484</v>
      </c>
      <c r="J28" s="34"/>
      <c r="K28" s="33"/>
      <c r="L28" s="38">
        <f ca="1">IF(DAY(FebSun1)=1,IF(AND(YEAR(FebSun1+8)=CalendarYear,MONTH(FebSun1+8)=2),FebSun1+8,""),IF(AND(YEAR(FebSun1+15)=CalendarYear,MONTH(FebSun1+15)=2),FebSun1+15,""))</f>
        <v>43506</v>
      </c>
      <c r="M28" s="38">
        <f ca="1">IF(DAY(FebSun1)=1,IF(AND(YEAR(FebSun1+9)=CalendarYear,MONTH(FebSun1+9)=2),FebSun1+9,""),IF(AND(YEAR(FebSun1+16)=CalendarYear,MONTH(FebSun1+16)=2),FebSun1+16,""))</f>
        <v>43507</v>
      </c>
      <c r="N28" s="38">
        <f ca="1">IF(DAY(FebSun1)=1,IF(AND(YEAR(FebSun1+10)=CalendarYear,MONTH(FebSun1+10)=2),FebSun1+10,""),IF(AND(YEAR(FebSun1+17)=CalendarYear,MONTH(FebSun1+17)=2),FebSun1+17,""))</f>
        <v>43508</v>
      </c>
      <c r="O28" s="38">
        <f ca="1">IF(DAY(FebSun1)=1,IF(AND(YEAR(FebSun1+11)=CalendarYear,MONTH(FebSun1+11)=2),FebSun1+11,""),IF(AND(YEAR(FebSun1+18)=CalendarYear,MONTH(FebSun1+18)=2),FebSun1+18,""))</f>
        <v>43509</v>
      </c>
      <c r="P28" s="38">
        <f ca="1">IF(DAY(FebSun1)=1,IF(AND(YEAR(FebSun1+12)=CalendarYear,MONTH(FebSun1+12)=2),FebSun1+12,""),IF(AND(YEAR(FebSun1+19)=CalendarYear,MONTH(FebSun1+19)=2),FebSun1+19,""))</f>
        <v>43510</v>
      </c>
      <c r="Q28" s="38">
        <f ca="1">IF(DAY(FebSun1)=1,IF(AND(YEAR(FebSun1+13)=CalendarYear,MONTH(FebSun1+13)=2),FebSun1+13,""),IF(AND(YEAR(FebSun1+20)=CalendarYear,MONTH(FebSun1+20)=2),FebSun1+20,""))</f>
        <v>43511</v>
      </c>
      <c r="R28" s="38">
        <f ca="1">IF(DAY(FebSun1)=1,IF(AND(YEAR(FebSun1+14)=CalendarYear,MONTH(FebSun1+14)=2),FebSun1+14,""),IF(AND(YEAR(FebSun1+21)=CalendarYear,MONTH(FebSun1+21)=2),FebSun1+21,""))</f>
        <v>43512</v>
      </c>
      <c r="S28" s="34"/>
      <c r="T28" s="29"/>
      <c r="U28" s="38">
        <f ca="1">IF(DAY(MarSun1)=1,IF(AND(YEAR(MarSun1+8)=CalendarYear,MONTH(MarSun1+8)=3),MarSun1+8,""),IF(AND(YEAR(MarSun1+15)=CalendarYear,MONTH(MarSun1+15)=3),MarSun1+15,""))</f>
        <v>43534</v>
      </c>
      <c r="V28" s="38">
        <f ca="1">IF(DAY(MarSun1)=1,IF(AND(YEAR(MarSun1+9)=CalendarYear,MONTH(MarSun1+9)=3),MarSun1+9,""),IF(AND(YEAR(MarSun1+16)=CalendarYear,MONTH(MarSun1+16)=3),MarSun1+16,""))</f>
        <v>43535</v>
      </c>
      <c r="W28" s="38">
        <f ca="1">IF(DAY(MarSun1)=1,IF(AND(YEAR(MarSun1+10)=CalendarYear,MONTH(MarSun1+10)=3),MarSun1+10,""),IF(AND(YEAR(MarSun1+17)=CalendarYear,MONTH(MarSun1+17)=3),MarSun1+17,""))</f>
        <v>43536</v>
      </c>
      <c r="X28" s="38">
        <f ca="1">IF(DAY(MarSun1)=1,IF(AND(YEAR(MarSun1+11)=CalendarYear,MONTH(MarSun1+11)=3),MarSun1+11,""),IF(AND(YEAR(MarSun1+18)=CalendarYear,MONTH(MarSun1+18)=3),MarSun1+18,""))</f>
        <v>43537</v>
      </c>
      <c r="Y28" s="38">
        <f ca="1">IF(DAY(MarSun1)=1,IF(AND(YEAR(MarSun1+12)=CalendarYear,MONTH(MarSun1+12)=3),MarSun1+12,""),IF(AND(YEAR(MarSun1+19)=CalendarYear,MONTH(MarSun1+19)=3),MarSun1+19,""))</f>
        <v>43538</v>
      </c>
      <c r="Z28" s="38">
        <f ca="1">IF(DAY(MarSun1)=1,IF(AND(YEAR(MarSun1+13)=CalendarYear,MONTH(MarSun1+13)=3),MarSun1+13,""),IF(AND(YEAR(MarSun1+20)=CalendarYear,MONTH(MarSun1+20)=3),MarSun1+20,""))</f>
        <v>43539</v>
      </c>
      <c r="AA28" s="38">
        <f ca="1">IF(DAY(MarSun1)=1,IF(AND(YEAR(MarSun1+14)=CalendarYear,MONTH(MarSun1+14)=3),MarSun1+14,""),IF(AND(YEAR(MarSun1+21)=CalendarYear,MONTH(MarSun1+21)=3),MarSun1+21,""))</f>
        <v>43540</v>
      </c>
      <c r="AB28" s="34"/>
      <c r="AC28" s="33"/>
      <c r="AD28" s="38">
        <f ca="1">IF(DAY(AprSun1)=1,IF(AND(YEAR(AprSun1+8)=CalendarYear,MONTH(AprSun1+8)=4),AprSun1+8,""),IF(AND(YEAR(AprSun1+15)=CalendarYear,MONTH(AprSun1+15)=4),AprSun1+15,""))</f>
        <v>43569</v>
      </c>
      <c r="AE28" s="38">
        <f ca="1">IF(DAY(AprSun1)=1,IF(AND(YEAR(AprSun1+9)=CalendarYear,MONTH(AprSun1+9)=4),AprSun1+9,""),IF(AND(YEAR(AprSun1+16)=CalendarYear,MONTH(AprSun1+16)=4),AprSun1+16,""))</f>
        <v>43570</v>
      </c>
      <c r="AF28" s="38">
        <f ca="1">IF(DAY(AprSun1)=1,IF(AND(YEAR(AprSun1+10)=CalendarYear,MONTH(AprSun1+10)=4),AprSun1+10,""),IF(AND(YEAR(AprSun1+17)=CalendarYear,MONTH(AprSun1+17)=4),AprSun1+17,""))</f>
        <v>43571</v>
      </c>
      <c r="AG28" s="38">
        <f ca="1">IF(DAY(AprSun1)=1,IF(AND(YEAR(AprSun1+11)=CalendarYear,MONTH(AprSun1+11)=4),AprSun1+11,""),IF(AND(YEAR(AprSun1+18)=CalendarYear,MONTH(AprSun1+18)=4),AprSun1+18,""))</f>
        <v>43572</v>
      </c>
      <c r="AH28" s="38">
        <f ca="1">IF(DAY(AprSun1)=1,IF(AND(YEAR(AprSun1+12)=CalendarYear,MONTH(AprSun1+12)=4),AprSun1+12,""),IF(AND(YEAR(AprSun1+19)=CalendarYear,MONTH(AprSun1+19)=4),AprSun1+19,""))</f>
        <v>43573</v>
      </c>
      <c r="AI28" s="38">
        <f ca="1">IF(DAY(AprSun1)=1,IF(AND(YEAR(AprSun1+13)=CalendarYear,MONTH(AprSun1+13)=4),AprSun1+13,""),IF(AND(YEAR(AprSun1+20)=CalendarYear,MONTH(AprSun1+20)=4),AprSun1+20,""))</f>
        <v>43574</v>
      </c>
      <c r="AJ28" s="38">
        <f ca="1">IF(DAY(AprSun1)=1,IF(AND(YEAR(AprSun1+14)=CalendarYear,MONTH(AprSun1+14)=4),AprSun1+14,""),IF(AND(YEAR(AprSun1+21)=CalendarYear,MONTH(AprSun1+21)=4),AprSun1+21,""))</f>
        <v>43575</v>
      </c>
    </row>
    <row r="29" spans="1:37">
      <c r="C29" s="38">
        <f ca="1">IF(DAY(JanSun1)=1,IF(AND(YEAR(JanSun1+15)=CalendarYear,MONTH(JanSun1+15)=1),JanSun1+15,""),IF(AND(YEAR(JanSun1+22)=CalendarYear,MONTH(JanSun1+22)=1),JanSun1+22,""))</f>
        <v>43485</v>
      </c>
      <c r="D29" s="38">
        <f ca="1">IF(DAY(JanSun1)=1,IF(AND(YEAR(JanSun1+16)=CalendarYear,MONTH(JanSun1+16)=1),JanSun1+16,""),IF(AND(YEAR(JanSun1+23)=CalendarYear,MONTH(JanSun1+23)=1),JanSun1+23,""))</f>
        <v>43486</v>
      </c>
      <c r="E29" s="38">
        <f ca="1">IF(DAY(JanSun1)=1,IF(AND(YEAR(JanSun1+17)=CalendarYear,MONTH(JanSun1+17)=1),JanSun1+17,""),IF(AND(YEAR(JanSun1+24)=CalendarYear,MONTH(JanSun1+24)=1),JanSun1+24,""))</f>
        <v>43487</v>
      </c>
      <c r="F29" s="38">
        <f ca="1">IF(DAY(JanSun1)=1,IF(AND(YEAR(JanSun1+18)=CalendarYear,MONTH(JanSun1+18)=1),JanSun1+18,""),IF(AND(YEAR(JanSun1+25)=CalendarYear,MONTH(JanSun1+25)=1),JanSun1+25,""))</f>
        <v>43488</v>
      </c>
      <c r="G29" s="38">
        <f ca="1">IF(DAY(JanSun1)=1,IF(AND(YEAR(JanSun1+19)=CalendarYear,MONTH(JanSun1+19)=1),JanSun1+19,""),IF(AND(YEAR(JanSun1+26)=CalendarYear,MONTH(JanSun1+26)=1),JanSun1+26,""))</f>
        <v>43489</v>
      </c>
      <c r="H29" s="38">
        <f ca="1">IF(DAY(JanSun1)=1,IF(AND(YEAR(JanSun1+20)=CalendarYear,MONTH(JanSun1+20)=1),JanSun1+20,""),IF(AND(YEAR(JanSun1+27)=CalendarYear,MONTH(JanSun1+27)=1),JanSun1+27,""))</f>
        <v>43490</v>
      </c>
      <c r="I29" s="38">
        <f ca="1">IF(DAY(JanSun1)=1,IF(AND(YEAR(JanSun1+21)=CalendarYear,MONTH(JanSun1+21)=1),JanSun1+21,""),IF(AND(YEAR(JanSun1+28)=CalendarYear,MONTH(JanSun1+28)=1),JanSun1+28,""))</f>
        <v>43491</v>
      </c>
      <c r="J29" s="34"/>
      <c r="K29" s="33"/>
      <c r="L29" s="38">
        <f ca="1">IF(DAY(FebSun1)=1,IF(AND(YEAR(FebSun1+15)=CalendarYear,MONTH(FebSun1+15)=2),FebSun1+15,""),IF(AND(YEAR(FebSun1+22)=CalendarYear,MONTH(FebSun1+22)=2),FebSun1+22,""))</f>
        <v>43513</v>
      </c>
      <c r="M29" s="38">
        <f ca="1">IF(DAY(FebSun1)=1,IF(AND(YEAR(FebSun1+16)=CalendarYear,MONTH(FebSun1+16)=2),FebSun1+16,""),IF(AND(YEAR(FebSun1+23)=CalendarYear,MONTH(FebSun1+23)=2),FebSun1+23,""))</f>
        <v>43514</v>
      </c>
      <c r="N29" s="38">
        <f ca="1">IF(DAY(FebSun1)=1,IF(AND(YEAR(FebSun1+17)=CalendarYear,MONTH(FebSun1+17)=2),FebSun1+17,""),IF(AND(YEAR(FebSun1+24)=CalendarYear,MONTH(FebSun1+24)=2),FebSun1+24,""))</f>
        <v>43515</v>
      </c>
      <c r="O29" s="38">
        <f ca="1">IF(DAY(FebSun1)=1,IF(AND(YEAR(FebSun1+18)=CalendarYear,MONTH(FebSun1+18)=2),FebSun1+18,""),IF(AND(YEAR(FebSun1+25)=CalendarYear,MONTH(FebSun1+25)=2),FebSun1+25,""))</f>
        <v>43516</v>
      </c>
      <c r="P29" s="38">
        <f ca="1">IF(DAY(FebSun1)=1,IF(AND(YEAR(FebSun1+19)=CalendarYear,MONTH(FebSun1+19)=2),FebSun1+19,""),IF(AND(YEAR(FebSun1+26)=CalendarYear,MONTH(FebSun1+26)=2),FebSun1+26,""))</f>
        <v>43517</v>
      </c>
      <c r="Q29" s="38">
        <f ca="1">IF(DAY(FebSun1)=1,IF(AND(YEAR(FebSun1+20)=CalendarYear,MONTH(FebSun1+20)=2),FebSun1+20,""),IF(AND(YEAR(FebSun1+27)=CalendarYear,MONTH(FebSun1+27)=2),FebSun1+27,""))</f>
        <v>43518</v>
      </c>
      <c r="R29" s="38">
        <f ca="1">IF(DAY(FebSun1)=1,IF(AND(YEAR(FebSun1+21)=CalendarYear,MONTH(FebSun1+21)=2),FebSun1+21,""),IF(AND(YEAR(FebSun1+28)=CalendarYear,MONTH(FebSun1+28)=2),FebSun1+28,""))</f>
        <v>43519</v>
      </c>
      <c r="S29" s="34"/>
      <c r="T29" s="29"/>
      <c r="U29" s="38">
        <f ca="1">IF(DAY(MarSun1)=1,IF(AND(YEAR(MarSun1+15)=CalendarYear,MONTH(MarSun1+15)=3),MarSun1+15,""),IF(AND(YEAR(MarSun1+22)=CalendarYear,MONTH(MarSun1+22)=3),MarSun1+22,""))</f>
        <v>43541</v>
      </c>
      <c r="V29" s="38">
        <f ca="1">IF(DAY(MarSun1)=1,IF(AND(YEAR(MarSun1+16)=CalendarYear,MONTH(MarSun1+16)=3),MarSun1+16,""),IF(AND(YEAR(MarSun1+23)=CalendarYear,MONTH(MarSun1+23)=3),MarSun1+23,""))</f>
        <v>43542</v>
      </c>
      <c r="W29" s="38">
        <f ca="1">IF(DAY(MarSun1)=1,IF(AND(YEAR(MarSun1+17)=CalendarYear,MONTH(MarSun1+17)=3),MarSun1+17,""),IF(AND(YEAR(MarSun1+24)=CalendarYear,MONTH(MarSun1+24)=3),MarSun1+24,""))</f>
        <v>43543</v>
      </c>
      <c r="X29" s="38">
        <f ca="1">IF(DAY(MarSun1)=1,IF(AND(YEAR(MarSun1+18)=CalendarYear,MONTH(MarSun1+18)=3),MarSun1+18,""),IF(AND(YEAR(MarSun1+25)=CalendarYear,MONTH(MarSun1+25)=3),MarSun1+25,""))</f>
        <v>43544</v>
      </c>
      <c r="Y29" s="38">
        <f ca="1">IF(DAY(MarSun1)=1,IF(AND(YEAR(MarSun1+19)=CalendarYear,MONTH(MarSun1+19)=3),MarSun1+19,""),IF(AND(YEAR(MarSun1+26)=CalendarYear,MONTH(MarSun1+26)=3),MarSun1+26,""))</f>
        <v>43545</v>
      </c>
      <c r="Z29" s="38">
        <f ca="1">IF(DAY(MarSun1)=1,IF(AND(YEAR(MarSun1+20)=CalendarYear,MONTH(MarSun1+20)=3),MarSun1+20,""),IF(AND(YEAR(MarSun1+27)=CalendarYear,MONTH(MarSun1+27)=3),MarSun1+27,""))</f>
        <v>43546</v>
      </c>
      <c r="AA29" s="38">
        <f ca="1">IF(DAY(MarSun1)=1,IF(AND(YEAR(MarSun1+21)=CalendarYear,MONTH(MarSun1+21)=3),MarSun1+21,""),IF(AND(YEAR(MarSun1+28)=CalendarYear,MONTH(MarSun1+28)=3),MarSun1+28,""))</f>
        <v>43547</v>
      </c>
      <c r="AB29" s="34"/>
      <c r="AC29" s="33"/>
      <c r="AD29" s="38">
        <f ca="1">IF(DAY(AprSun1)=1,IF(AND(YEAR(AprSun1+15)=CalendarYear,MONTH(AprSun1+15)=4),AprSun1+15,""),IF(AND(YEAR(AprSun1+22)=CalendarYear,MONTH(AprSun1+22)=4),AprSun1+22,""))</f>
        <v>43576</v>
      </c>
      <c r="AE29" s="38">
        <f ca="1">IF(DAY(AprSun1)=1,IF(AND(YEAR(AprSun1+16)=CalendarYear,MONTH(AprSun1+16)=4),AprSun1+16,""),IF(AND(YEAR(AprSun1+23)=CalendarYear,MONTH(AprSun1+23)=4),AprSun1+23,""))</f>
        <v>43577</v>
      </c>
      <c r="AF29" s="38">
        <f ca="1">IF(DAY(AprSun1)=1,IF(AND(YEAR(AprSun1+17)=CalendarYear,MONTH(AprSun1+17)=4),AprSun1+17,""),IF(AND(YEAR(AprSun1+24)=CalendarYear,MONTH(AprSun1+24)=4),AprSun1+24,""))</f>
        <v>43578</v>
      </c>
      <c r="AG29" s="38">
        <f ca="1">IF(DAY(AprSun1)=1,IF(AND(YEAR(AprSun1+18)=CalendarYear,MONTH(AprSun1+18)=4),AprSun1+18,""),IF(AND(YEAR(AprSun1+25)=CalendarYear,MONTH(AprSun1+25)=4),AprSun1+25,""))</f>
        <v>43579</v>
      </c>
      <c r="AH29" s="38">
        <f ca="1">IF(DAY(AprSun1)=1,IF(AND(YEAR(AprSun1+19)=CalendarYear,MONTH(AprSun1+19)=4),AprSun1+19,""),IF(AND(YEAR(AprSun1+26)=CalendarYear,MONTH(AprSun1+26)=4),AprSun1+26,""))</f>
        <v>43580</v>
      </c>
      <c r="AI29" s="38">
        <f ca="1">IF(DAY(AprSun1)=1,IF(AND(YEAR(AprSun1+20)=CalendarYear,MONTH(AprSun1+20)=4),AprSun1+20,""),IF(AND(YEAR(AprSun1+27)=CalendarYear,MONTH(AprSun1+27)=4),AprSun1+27,""))</f>
        <v>43581</v>
      </c>
      <c r="AJ29" s="38">
        <f ca="1">IF(DAY(AprSun1)=1,IF(AND(YEAR(AprSun1+21)=CalendarYear,MONTH(AprSun1+21)=4),AprSun1+21,""),IF(AND(YEAR(AprSun1+28)=CalendarYear,MONTH(AprSun1+28)=4),AprSun1+28,""))</f>
        <v>43582</v>
      </c>
    </row>
    <row r="30" spans="1:37">
      <c r="C30" s="38">
        <f ca="1">IF(DAY(JanSun1)=1,IF(AND(YEAR(JanSun1+22)=CalendarYear,MONTH(JanSun1+22)=1),JanSun1+22,""),IF(AND(YEAR(JanSun1+29)=CalendarYear,MONTH(JanSun1+29)=1),JanSun1+29,""))</f>
        <v>43492</v>
      </c>
      <c r="D30" s="38">
        <f ca="1">IF(DAY(JanSun1)=1,IF(AND(YEAR(JanSun1+23)=CalendarYear,MONTH(JanSun1+23)=1),JanSun1+23,""),IF(AND(YEAR(JanSun1+30)=CalendarYear,MONTH(JanSun1+30)=1),JanSun1+30,""))</f>
        <v>43493</v>
      </c>
      <c r="E30" s="38">
        <f ca="1">IF(DAY(JanSun1)=1,IF(AND(YEAR(JanSun1+24)=CalendarYear,MONTH(JanSun1+24)=1),JanSun1+24,""),IF(AND(YEAR(JanSun1+31)=CalendarYear,MONTH(JanSun1+31)=1),JanSun1+31,""))</f>
        <v>43494</v>
      </c>
      <c r="F30" s="38">
        <f ca="1">IF(DAY(JanSun1)=1,IF(AND(YEAR(JanSun1+25)=CalendarYear,MONTH(JanSun1+25)=1),JanSun1+25,""),IF(AND(YEAR(JanSun1+32)=CalendarYear,MONTH(JanSun1+32)=1),JanSun1+32,""))</f>
        <v>43495</v>
      </c>
      <c r="G30" s="38">
        <f ca="1">IF(DAY(JanSun1)=1,IF(AND(YEAR(JanSun1+26)=CalendarYear,MONTH(JanSun1+26)=1),JanSun1+26,""),IF(AND(YEAR(JanSun1+33)=CalendarYear,MONTH(JanSun1+33)=1),JanSun1+33,""))</f>
        <v>43496</v>
      </c>
      <c r="H30" s="38" t="str">
        <f ca="1">IF(DAY(JanSun1)=1,IF(AND(YEAR(JanSun1+27)=CalendarYear,MONTH(JanSun1+27)=1),JanSun1+27,""),IF(AND(YEAR(JanSun1+34)=CalendarYear,MONTH(JanSun1+34)=1),JanSun1+34,""))</f>
        <v/>
      </c>
      <c r="I30" s="38" t="str">
        <f ca="1">IF(DAY(JanSun1)=1,IF(AND(YEAR(JanSun1+28)=CalendarYear,MONTH(JanSun1+28)=1),JanSun1+28,""),IF(AND(YEAR(JanSun1+35)=CalendarYear,MONTH(JanSun1+35)=1),JanSun1+35,""))</f>
        <v/>
      </c>
      <c r="J30" s="34"/>
      <c r="K30" s="33"/>
      <c r="L30" s="38">
        <f ca="1">IF(DAY(FebSun1)=1,IF(AND(YEAR(FebSun1+22)=CalendarYear,MONTH(FebSun1+22)=2),FebSun1+22,""),IF(AND(YEAR(FebSun1+29)=CalendarYear,MONTH(FebSun1+29)=2),FebSun1+29,""))</f>
        <v>43520</v>
      </c>
      <c r="M30" s="38">
        <f ca="1">IF(DAY(FebSun1)=1,IF(AND(YEAR(FebSun1+23)=CalendarYear,MONTH(FebSun1+23)=2),FebSun1+23,""),IF(AND(YEAR(FebSun1+30)=CalendarYear,MONTH(FebSun1+30)=2),FebSun1+30,""))</f>
        <v>43521</v>
      </c>
      <c r="N30" s="38">
        <f ca="1">IF(DAY(FebSun1)=1,IF(AND(YEAR(FebSun1+24)=CalendarYear,MONTH(FebSun1+24)=2),FebSun1+24,""),IF(AND(YEAR(FebSun1+31)=CalendarYear,MONTH(FebSun1+31)=2),FebSun1+31,""))</f>
        <v>43522</v>
      </c>
      <c r="O30" s="38">
        <f ca="1">IF(DAY(FebSun1)=1,IF(AND(YEAR(FebSun1+25)=CalendarYear,MONTH(FebSun1+25)=2),FebSun1+25,""),IF(AND(YEAR(FebSun1+32)=CalendarYear,MONTH(FebSun1+32)=2),FebSun1+32,""))</f>
        <v>43523</v>
      </c>
      <c r="P30" s="38">
        <f ca="1">IF(DAY(FebSun1)=1,IF(AND(YEAR(FebSun1+26)=CalendarYear,MONTH(FebSun1+26)=2),FebSun1+26,""),IF(AND(YEAR(FebSun1+33)=CalendarYear,MONTH(FebSun1+33)=2),FebSun1+33,""))</f>
        <v>43524</v>
      </c>
      <c r="Q30" s="38" t="str">
        <f ca="1">IF(DAY(FebSun1)=1,IF(AND(YEAR(FebSun1+27)=CalendarYear,MONTH(FebSun1+27)=2),FebSun1+27,""),IF(AND(YEAR(FebSun1+34)=CalendarYear,MONTH(FebSun1+34)=2),FebSun1+34,""))</f>
        <v/>
      </c>
      <c r="R30" s="38" t="str">
        <f ca="1">IF(DAY(FebSun1)=1,IF(AND(YEAR(FebSun1+28)=CalendarYear,MONTH(FebSun1+28)=2),FebSun1+28,""),IF(AND(YEAR(FebSun1+35)=CalendarYear,MONTH(FebSun1+35)=2),FebSun1+35,""))</f>
        <v/>
      </c>
      <c r="S30" s="34"/>
      <c r="T30" s="29"/>
      <c r="U30" s="38">
        <f ca="1">IF(DAY(MarSun1)=1,IF(AND(YEAR(MarSun1+22)=CalendarYear,MONTH(MarSun1+22)=3),MarSun1+22,""),IF(AND(YEAR(MarSun1+29)=CalendarYear,MONTH(MarSun1+29)=3),MarSun1+29,""))</f>
        <v>43548</v>
      </c>
      <c r="V30" s="38">
        <f ca="1">IF(DAY(MarSun1)=1,IF(AND(YEAR(MarSun1+23)=CalendarYear,MONTH(MarSun1+23)=3),MarSun1+23,""),IF(AND(YEAR(MarSun1+30)=CalendarYear,MONTH(MarSun1+30)=3),MarSun1+30,""))</f>
        <v>43549</v>
      </c>
      <c r="W30" s="38">
        <f ca="1">IF(DAY(MarSun1)=1,IF(AND(YEAR(MarSun1+24)=CalendarYear,MONTH(MarSun1+24)=3),MarSun1+24,""),IF(AND(YEAR(MarSun1+31)=CalendarYear,MONTH(MarSun1+31)=3),MarSun1+31,""))</f>
        <v>43550</v>
      </c>
      <c r="X30" s="38">
        <f ca="1">IF(DAY(MarSun1)=1,IF(AND(YEAR(MarSun1+25)=CalendarYear,MONTH(MarSun1+25)=3),MarSun1+25,""),IF(AND(YEAR(MarSun1+32)=CalendarYear,MONTH(MarSun1+32)=3),MarSun1+32,""))</f>
        <v>43551</v>
      </c>
      <c r="Y30" s="38">
        <f ca="1">IF(DAY(MarSun1)=1,IF(AND(YEAR(MarSun1+26)=CalendarYear,MONTH(MarSun1+26)=3),MarSun1+26,""),IF(AND(YEAR(MarSun1+33)=CalendarYear,MONTH(MarSun1+33)=3),MarSun1+33,""))</f>
        <v>43552</v>
      </c>
      <c r="Z30" s="38">
        <f ca="1">IF(DAY(MarSun1)=1,IF(AND(YEAR(MarSun1+27)=CalendarYear,MONTH(MarSun1+27)=3),MarSun1+27,""),IF(AND(YEAR(MarSun1+34)=CalendarYear,MONTH(MarSun1+34)=3),MarSun1+34,""))</f>
        <v>43553</v>
      </c>
      <c r="AA30" s="38">
        <f ca="1">IF(DAY(MarSun1)=1,IF(AND(YEAR(MarSun1+28)=CalendarYear,MONTH(MarSun1+28)=3),MarSun1+28,""),IF(AND(YEAR(MarSun1+35)=CalendarYear,MONTH(MarSun1+35)=3),MarSun1+35,""))</f>
        <v>43554</v>
      </c>
      <c r="AB30" s="34"/>
      <c r="AC30" s="33"/>
      <c r="AD30" s="38">
        <f ca="1">IF(DAY(AprSun1)=1,IF(AND(YEAR(AprSun1+22)=CalendarYear,MONTH(AprSun1+22)=4),AprSun1+22,""),IF(AND(YEAR(AprSun1+29)=CalendarYear,MONTH(AprSun1+29)=4),AprSun1+29,""))</f>
        <v>43583</v>
      </c>
      <c r="AE30" s="38">
        <f ca="1">IF(DAY(AprSun1)=1,IF(AND(YEAR(AprSun1+23)=CalendarYear,MONTH(AprSun1+23)=4),AprSun1+23,""),IF(AND(YEAR(AprSun1+30)=CalendarYear,MONTH(AprSun1+30)=4),AprSun1+30,""))</f>
        <v>43584</v>
      </c>
      <c r="AF30" s="38">
        <f ca="1">IF(DAY(AprSun1)=1,IF(AND(YEAR(AprSun1+24)=CalendarYear,MONTH(AprSun1+24)=4),AprSun1+24,""),IF(AND(YEAR(AprSun1+31)=CalendarYear,MONTH(AprSun1+31)=4),AprSun1+31,""))</f>
        <v>43585</v>
      </c>
      <c r="AG30" s="38" t="str">
        <f ca="1">IF(DAY(AprSun1)=1,IF(AND(YEAR(AprSun1+25)=CalendarYear,MONTH(AprSun1+25)=4),AprSun1+25,""),IF(AND(YEAR(AprSun1+32)=CalendarYear,MONTH(AprSun1+32)=4),AprSun1+32,""))</f>
        <v/>
      </c>
      <c r="AH30" s="38" t="str">
        <f ca="1">IF(DAY(AprSun1)=1,IF(AND(YEAR(AprSun1+26)=CalendarYear,MONTH(AprSun1+26)=4),AprSun1+26,""),IF(AND(YEAR(AprSun1+33)=CalendarYear,MONTH(AprSun1+33)=4),AprSun1+33,""))</f>
        <v/>
      </c>
      <c r="AI30" s="38" t="str">
        <f ca="1">IF(DAY(AprSun1)=1,IF(AND(YEAR(AprSun1+27)=CalendarYear,MONTH(AprSun1+27)=4),AprSun1+27,""),IF(AND(YEAR(AprSun1+34)=CalendarYear,MONTH(AprSun1+34)=4),AprSun1+34,""))</f>
        <v/>
      </c>
      <c r="AJ30" s="38" t="str">
        <f ca="1">IF(DAY(AprSun1)=1,IF(AND(YEAR(AprSun1+28)=CalendarYear,MONTH(AprSun1+28)=4),AprSun1+28,""),IF(AND(YEAR(AprSun1+35)=CalendarYear,MONTH(AprSun1+35)=4),AprSun1+35,""))</f>
        <v/>
      </c>
    </row>
    <row r="31" spans="1:37">
      <c r="C31" s="38" t="str">
        <f ca="1">IF(DAY(JanSun1)=1,IF(AND(YEAR(JanSun1+29)=CalendarYear,MONTH(JanSun1+29)=1),JanSun1+29,""),IF(AND(YEAR(JanSun1+36)=CalendarYear,MONTH(JanSun1+36)=1),JanSun1+36,""))</f>
        <v/>
      </c>
      <c r="D31" s="38" t="str">
        <f ca="1">IF(DAY(JanSun1)=1,IF(AND(YEAR(JanSun1+30)=CalendarYear,MONTH(JanSun1+30)=1),JanSun1+30,""),IF(AND(YEAR(JanSun1+37)=CalendarYear,MONTH(JanSun1+37)=1),JanSun1+37,""))</f>
        <v/>
      </c>
      <c r="E31" s="38" t="str">
        <f ca="1">IF(DAY(JanSun1)=1,IF(AND(YEAR(JanSun1+31)=CalendarYear,MONTH(JanSun1+31)=1),JanSun1+31,""),IF(AND(YEAR(JanSun1+38)=CalendarYear,MONTH(JanSun1+38)=1),JanSun1+38,""))</f>
        <v/>
      </c>
      <c r="F31" s="38" t="str">
        <f ca="1">IF(DAY(JanSun1)=1,IF(AND(YEAR(JanSun1+32)=CalendarYear,MONTH(JanSun1+32)=1),JanSun1+32,""),IF(AND(YEAR(JanSun1+39)=CalendarYear,MONTH(JanSun1+39)=1),JanSun1+39,""))</f>
        <v/>
      </c>
      <c r="G31" s="38" t="str">
        <f ca="1">IF(DAY(JanSun1)=1,IF(AND(YEAR(JanSun1+33)=CalendarYear,MONTH(JanSun1+33)=1),JanSun1+33,""),IF(AND(YEAR(JanSun1+40)=CalendarYear,MONTH(JanSun1+40)=1),JanSun1+40,""))</f>
        <v/>
      </c>
      <c r="H31" s="38" t="str">
        <f ca="1">IF(DAY(JanSun1)=1,IF(AND(YEAR(JanSun1+34)=CalendarYear,MONTH(JanSun1+34)=1),JanSun1+34,""),IF(AND(YEAR(JanSun1+41)=CalendarYear,MONTH(JanSun1+41)=1),JanSun1+41,""))</f>
        <v/>
      </c>
      <c r="I31" s="38" t="str">
        <f ca="1">IF(DAY(JanSun1)=1,IF(AND(YEAR(JanSun1+35)=CalendarYear,MONTH(JanSun1+35)=1),JanSun1+35,""),IF(AND(YEAR(JanSun1+42)=CalendarYear,MONTH(JanSun1+42)=1),JanSun1+42,""))</f>
        <v/>
      </c>
      <c r="J31" s="34"/>
      <c r="K31" s="33"/>
      <c r="L31" s="38" t="str">
        <f ca="1">IF(DAY(FebSun1)=1,IF(AND(YEAR(FebSun1+29)=CalendarYear,MONTH(FebSun1+29)=2),FebSun1+29,""),IF(AND(YEAR(FebSun1+36)=CalendarYear,MONTH(FebSun1+36)=2),FebSun1+36,""))</f>
        <v/>
      </c>
      <c r="M31" s="38" t="str">
        <f ca="1">IF(DAY(FebSun1)=1,IF(AND(YEAR(FebSun1+30)=CalendarYear,MONTH(FebSun1+30)=2),FebSun1+30,""),IF(AND(YEAR(FebSun1+37)=CalendarYear,MONTH(FebSun1+37)=2),FebSun1+37,""))</f>
        <v/>
      </c>
      <c r="N31" s="38" t="str">
        <f ca="1">IF(DAY(FebSun1)=1,IF(AND(YEAR(FebSun1+31)=CalendarYear,MONTH(FebSun1+31)=2),FebSun1+31,""),IF(AND(YEAR(FebSun1+38)=CalendarYear,MONTH(FebSun1+38)=2),FebSun1+38,""))</f>
        <v/>
      </c>
      <c r="O31" s="38" t="str">
        <f ca="1">IF(DAY(FebSun1)=1,IF(AND(YEAR(FebSun1+32)=CalendarYear,MONTH(FebSun1+32)=2),FebSun1+32,""),IF(AND(YEAR(FebSun1+39)=CalendarYear,MONTH(FebSun1+39)=2),FebSun1+39,""))</f>
        <v/>
      </c>
      <c r="P31" s="38" t="str">
        <f ca="1">IF(DAY(FebSun1)=1,IF(AND(YEAR(FebSun1+33)=CalendarYear,MONTH(FebSun1+33)=2),FebSun1+33,""),IF(AND(YEAR(FebSun1+40)=CalendarYear,MONTH(FebSun1+40)=2),FebSun1+40,""))</f>
        <v/>
      </c>
      <c r="Q31" s="38" t="str">
        <f ca="1">IF(DAY(FebSun1)=1,IF(AND(YEAR(FebSun1+34)=CalendarYear,MONTH(FebSun1+34)=2),FebSun1+34,""),IF(AND(YEAR(FebSun1+41)=CalendarYear,MONTH(FebSun1+41)=2),FebSun1+41,""))</f>
        <v/>
      </c>
      <c r="R31" s="38" t="str">
        <f ca="1">IF(DAY(FebSun1)=1,IF(AND(YEAR(FebSun1+35)=CalendarYear,MONTH(FebSun1+35)=2),FebSun1+35,""),IF(AND(YEAR(FebSun1+42)=CalendarYear,MONTH(FebSun1+42)=2),FebSun1+42,""))</f>
        <v/>
      </c>
      <c r="S31" s="34"/>
      <c r="T31" s="29"/>
      <c r="U31" s="38">
        <f ca="1">IF(DAY(MarSun1)=1,IF(AND(YEAR(MarSun1+29)=CalendarYear,MONTH(MarSun1+29)=3),MarSun1+29,""),IF(AND(YEAR(MarSun1+36)=CalendarYear,MONTH(MarSun1+36)=3),MarSun1+36,""))</f>
        <v>43555</v>
      </c>
      <c r="V31" s="38" t="str">
        <f ca="1">IF(DAY(MarSun1)=1,IF(AND(YEAR(MarSun1+30)=CalendarYear,MONTH(MarSun1+30)=3),MarSun1+30,""),IF(AND(YEAR(MarSun1+37)=CalendarYear,MONTH(MarSun1+37)=3),MarSun1+37,""))</f>
        <v/>
      </c>
      <c r="W31" s="38" t="str">
        <f ca="1">IF(DAY(MarSun1)=1,IF(AND(YEAR(MarSun1+31)=CalendarYear,MONTH(MarSun1+31)=3),MarSun1+31,""),IF(AND(YEAR(MarSun1+38)=CalendarYear,MONTH(MarSun1+38)=3),MarSun1+38,""))</f>
        <v/>
      </c>
      <c r="X31" s="38" t="str">
        <f ca="1">IF(DAY(MarSun1)=1,IF(AND(YEAR(MarSun1+32)=CalendarYear,MONTH(MarSun1+32)=3),MarSun1+32,""),IF(AND(YEAR(MarSun1+39)=CalendarYear,MONTH(MarSun1+39)=3),MarSun1+39,""))</f>
        <v/>
      </c>
      <c r="Y31" s="38" t="str">
        <f ca="1">IF(DAY(MarSun1)=1,IF(AND(YEAR(MarSun1+33)=CalendarYear,MONTH(MarSun1+33)=3),MarSun1+33,""),IF(AND(YEAR(MarSun1+40)=CalendarYear,MONTH(MarSun1+40)=3),MarSun1+40,""))</f>
        <v/>
      </c>
      <c r="Z31" s="38" t="str">
        <f ca="1">IF(DAY(MarSun1)=1,IF(AND(YEAR(MarSun1+34)=CalendarYear,MONTH(MarSun1+34)=3),MarSun1+34,""),IF(AND(YEAR(MarSun1+41)=CalendarYear,MONTH(MarSun1+41)=3),MarSun1+41,""))</f>
        <v/>
      </c>
      <c r="AA31" s="38" t="str">
        <f ca="1">IF(DAY(MarSun1)=1,IF(AND(YEAR(MarSun1+35)=CalendarYear,MONTH(MarSun1+35)=3),MarSun1+35,""),IF(AND(YEAR(MarSun1+42)=CalendarYear,MONTH(MarSun1+42)=3),MarSun1+42,""))</f>
        <v/>
      </c>
      <c r="AB31" s="34"/>
      <c r="AC31" s="33"/>
      <c r="AD31" s="38" t="str">
        <f ca="1">IF(DAY(AprSun1)=1,IF(AND(YEAR(AprSun1+29)=CalendarYear,MONTH(AprSun1+29)=4),AprSun1+29,""),IF(AND(YEAR(AprSun1+36)=CalendarYear,MONTH(AprSun1+36)=4),AprSun1+36,""))</f>
        <v/>
      </c>
      <c r="AE31" s="38" t="str">
        <f ca="1">IF(DAY(AprSun1)=1,IF(AND(YEAR(AprSun1+30)=CalendarYear,MONTH(AprSun1+30)=4),AprSun1+30,""),IF(AND(YEAR(AprSun1+37)=CalendarYear,MONTH(AprSun1+37)=4),AprSun1+37,""))</f>
        <v/>
      </c>
      <c r="AF31" s="38" t="str">
        <f ca="1">IF(DAY(AprSun1)=1,IF(AND(YEAR(AprSun1+31)=CalendarYear,MONTH(AprSun1+31)=4),AprSun1+31,""),IF(AND(YEAR(AprSun1+38)=CalendarYear,MONTH(AprSun1+38)=4),AprSun1+38,""))</f>
        <v/>
      </c>
      <c r="AG31" s="38" t="str">
        <f ca="1">IF(DAY(AprSun1)=1,IF(AND(YEAR(AprSun1+32)=CalendarYear,MONTH(AprSun1+32)=4),AprSun1+32,""),IF(AND(YEAR(AprSun1+39)=CalendarYear,MONTH(AprSun1+39)=4),AprSun1+39,""))</f>
        <v/>
      </c>
      <c r="AH31" s="38" t="str">
        <f ca="1">IF(DAY(AprSun1)=1,IF(AND(YEAR(AprSun1+33)=CalendarYear,MONTH(AprSun1+33)=4),AprSun1+33,""),IF(AND(YEAR(AprSun1+40)=CalendarYear,MONTH(AprSun1+40)=4),AprSun1+40,""))</f>
        <v/>
      </c>
      <c r="AI31" s="38" t="str">
        <f ca="1">IF(DAY(AprSun1)=1,IF(AND(YEAR(AprSun1+34)=CalendarYear,MONTH(AprSun1+34)=4),AprSun1+34,""),IF(AND(YEAR(AprSun1+41)=CalendarYear,MONTH(AprSun1+41)=4),AprSun1+41,""))</f>
        <v/>
      </c>
      <c r="AJ31" s="38" t="str">
        <f ca="1">IF(DAY(AprSun1)=1,IF(AND(YEAR(AprSun1+35)=CalendarYear,MONTH(AprSun1+35)=4),AprSun1+35,""),IF(AND(YEAR(AprSun1+42)=CalendarYear,MONTH(AprSun1+42)=4),AprSun1+42,""))</f>
        <v/>
      </c>
    </row>
    <row r="32" spans="1:37" ht="15.75">
      <c r="A32" s="6" t="s">
        <v>13</v>
      </c>
      <c r="C32" s="33"/>
      <c r="D32" s="33"/>
      <c r="E32" s="33"/>
      <c r="F32" s="33"/>
      <c r="G32" s="33"/>
      <c r="H32" s="33"/>
      <c r="I32" s="33"/>
      <c r="J32" s="34"/>
      <c r="K32" s="33"/>
      <c r="L32" s="33"/>
      <c r="M32" s="33"/>
      <c r="N32" s="33"/>
      <c r="O32" s="33"/>
      <c r="P32" s="33"/>
      <c r="Q32" s="33"/>
      <c r="R32" s="33"/>
      <c r="S32" s="34"/>
      <c r="T32" s="29"/>
      <c r="U32" s="29"/>
      <c r="V32" s="29"/>
      <c r="W32" s="29"/>
      <c r="X32" s="29"/>
      <c r="Y32" s="29"/>
      <c r="Z32" s="29"/>
      <c r="AA32" s="29"/>
      <c r="AB32" s="35"/>
      <c r="AC32" s="29"/>
      <c r="AD32" s="29"/>
      <c r="AE32" s="29"/>
      <c r="AF32" s="29"/>
      <c r="AG32" s="29"/>
      <c r="AH32" s="29"/>
      <c r="AI32" s="29"/>
      <c r="AJ32" s="29"/>
    </row>
    <row r="33" spans="1:36" ht="16.5">
      <c r="A33" s="6" t="s">
        <v>14</v>
      </c>
      <c r="C33" s="48">
        <f ca="1">DATE(CalendarYear,5,1)</f>
        <v>43586</v>
      </c>
      <c r="D33" s="48"/>
      <c r="E33" s="48"/>
      <c r="F33" s="48"/>
      <c r="G33" s="48"/>
      <c r="H33" s="48"/>
      <c r="I33" s="48"/>
      <c r="J33" s="27"/>
      <c r="K33" s="33"/>
      <c r="L33" s="48">
        <f ca="1">DATE(CalendarYear,6,1)</f>
        <v>43617</v>
      </c>
      <c r="M33" s="48"/>
      <c r="N33" s="48"/>
      <c r="O33" s="48"/>
      <c r="P33" s="48"/>
      <c r="Q33" s="48"/>
      <c r="R33" s="48"/>
      <c r="S33" s="27"/>
      <c r="T33" s="29"/>
      <c r="U33" s="48">
        <f ca="1">DATE(CalendarYear,7,1)</f>
        <v>43647</v>
      </c>
      <c r="V33" s="48"/>
      <c r="W33" s="48"/>
      <c r="X33" s="48"/>
      <c r="Y33" s="48"/>
      <c r="Z33" s="48"/>
      <c r="AA33" s="48"/>
      <c r="AB33" s="27"/>
      <c r="AC33" s="33"/>
      <c r="AD33" s="48">
        <f ca="1">DATE(CalendarYear,8,1)</f>
        <v>43678</v>
      </c>
      <c r="AE33" s="48"/>
      <c r="AF33" s="48"/>
      <c r="AG33" s="48"/>
      <c r="AH33" s="48"/>
      <c r="AI33" s="48"/>
      <c r="AJ33" s="48"/>
    </row>
    <row r="34" spans="1:36" ht="15.75">
      <c r="A34" s="6" t="s">
        <v>15</v>
      </c>
      <c r="C34" s="31" t="s">
        <v>21</v>
      </c>
      <c r="D34" s="31" t="s">
        <v>24</v>
      </c>
      <c r="E34" s="31" t="s">
        <v>25</v>
      </c>
      <c r="F34" s="31" t="s">
        <v>26</v>
      </c>
      <c r="G34" s="31" t="s">
        <v>27</v>
      </c>
      <c r="H34" s="31" t="s">
        <v>30</v>
      </c>
      <c r="I34" s="31" t="s">
        <v>31</v>
      </c>
      <c r="J34" s="32"/>
      <c r="K34" s="30"/>
      <c r="L34" s="31" t="s">
        <v>21</v>
      </c>
      <c r="M34" s="31" t="s">
        <v>24</v>
      </c>
      <c r="N34" s="31" t="s">
        <v>25</v>
      </c>
      <c r="O34" s="31" t="s">
        <v>26</v>
      </c>
      <c r="P34" s="31" t="s">
        <v>27</v>
      </c>
      <c r="Q34" s="31" t="s">
        <v>30</v>
      </c>
      <c r="R34" s="31" t="s">
        <v>31</v>
      </c>
      <c r="S34" s="32"/>
      <c r="T34" s="29"/>
      <c r="U34" s="31" t="s">
        <v>21</v>
      </c>
      <c r="V34" s="31" t="s">
        <v>24</v>
      </c>
      <c r="W34" s="31" t="s">
        <v>25</v>
      </c>
      <c r="X34" s="31" t="s">
        <v>26</v>
      </c>
      <c r="Y34" s="31" t="s">
        <v>27</v>
      </c>
      <c r="Z34" s="31" t="s">
        <v>30</v>
      </c>
      <c r="AA34" s="31" t="s">
        <v>31</v>
      </c>
      <c r="AB34" s="32"/>
      <c r="AC34" s="33"/>
      <c r="AD34" s="31" t="s">
        <v>21</v>
      </c>
      <c r="AE34" s="31" t="s">
        <v>24</v>
      </c>
      <c r="AF34" s="31" t="s">
        <v>25</v>
      </c>
      <c r="AG34" s="31" t="s">
        <v>26</v>
      </c>
      <c r="AH34" s="31" t="s">
        <v>27</v>
      </c>
      <c r="AI34" s="31" t="s">
        <v>30</v>
      </c>
      <c r="AJ34" s="31" t="s">
        <v>31</v>
      </c>
    </row>
    <row r="35" spans="1:36" ht="16.5">
      <c r="A35" s="6" t="s">
        <v>16</v>
      </c>
      <c r="C35" s="38" t="str">
        <f ca="1">IF(DAY(MaySun1)=1,"",IF(AND(YEAR(MaySun1+1)=CalendarYear,MONTH(MaySun1+1)=5),MaySun1+1,""))</f>
        <v/>
      </c>
      <c r="D35" s="38" t="str">
        <f ca="1">IF(DAY(MaySun1)=1,"",IF(AND(YEAR(MaySun1+2)=CalendarYear,MONTH(MaySun1+2)=5),MaySun1+2,""))</f>
        <v/>
      </c>
      <c r="E35" s="38" t="str">
        <f ca="1">IF(DAY(MaySun1)=1,"",IF(AND(YEAR(MaySun1+3)=CalendarYear,MONTH(MaySun1+3)=5),MaySun1+3,""))</f>
        <v/>
      </c>
      <c r="F35" s="38">
        <f ca="1">IF(DAY(MaySun1)=1,"",IF(AND(YEAR(MaySun1+4)=CalendarYear,MONTH(MaySun1+4)=5),MaySun1+4,""))</f>
        <v>43586</v>
      </c>
      <c r="G35" s="38">
        <f ca="1">IF(DAY(MaySun1)=1,"",IF(AND(YEAR(MaySun1+5)=CalendarYear,MONTH(MaySun1+5)=5),MaySun1+5,""))</f>
        <v>43587</v>
      </c>
      <c r="H35" s="38">
        <f ca="1">IF(DAY(MaySun1)=1,"",IF(AND(YEAR(MaySun1+6)=CalendarYear,MONTH(MaySun1+6)=5),MaySun1+6,""))</f>
        <v>43588</v>
      </c>
      <c r="I35" s="38">
        <f ca="1">IF(DAY(MaySun1)=1,IF(AND(YEAR(MaySun1)=CalendarYear,MONTH(MaySun1)=5),MaySun1,""),IF(AND(YEAR(MaySun1+7)=CalendarYear,MONTH(MaySun1+7)=5),MaySun1+7,""))</f>
        <v>43589</v>
      </c>
      <c r="J35" s="34"/>
      <c r="K35" s="28"/>
      <c r="L35" s="38" t="str">
        <f ca="1">IF(DAY(JunSun1)=1,"",IF(AND(YEAR(JunSun1+1)=CalendarYear,MONTH(JunSun1+1)=6),JunSun1+1,""))</f>
        <v/>
      </c>
      <c r="M35" s="38" t="str">
        <f ca="1">IF(DAY(JunSun1)=1,"",IF(AND(YEAR(JunSun1+2)=CalendarYear,MONTH(JunSun1+2)=6),JunSun1+2,""))</f>
        <v/>
      </c>
      <c r="N35" s="38" t="str">
        <f ca="1">IF(DAY(JunSun1)=1,"",IF(AND(YEAR(JunSun1+3)=CalendarYear,MONTH(JunSun1+3)=6),JunSun1+3,""))</f>
        <v/>
      </c>
      <c r="O35" s="38" t="str">
        <f ca="1">IF(DAY(JunSun1)=1,"",IF(AND(YEAR(JunSun1+4)=CalendarYear,MONTH(JunSun1+4)=6),JunSun1+4,""))</f>
        <v/>
      </c>
      <c r="P35" s="38" t="str">
        <f ca="1">IF(DAY(JunSun1)=1,"",IF(AND(YEAR(JunSun1+5)=CalendarYear,MONTH(JunSun1+5)=6),JunSun1+5,""))</f>
        <v/>
      </c>
      <c r="Q35" s="38" t="str">
        <f ca="1">IF(DAY(JunSun1)=1,"",IF(AND(YEAR(JunSun1+6)=CalendarYear,MONTH(JunSun1+6)=6),JunSun1+6,""))</f>
        <v/>
      </c>
      <c r="R35" s="38">
        <f ca="1">IF(DAY(JunSun1)=1,IF(AND(YEAR(JunSun1)=CalendarYear,MONTH(JunSun1)=6),JunSun1,""),IF(AND(YEAR(JunSun1+7)=CalendarYear,MONTH(JunSun1+7)=6),JunSun1+7,""))</f>
        <v>43617</v>
      </c>
      <c r="S35" s="34"/>
      <c r="T35" s="29"/>
      <c r="U35" s="38" t="str">
        <f ca="1">IF(DAY(JulSun1)=1,"",IF(AND(YEAR(JulSun1+1)=CalendarYear,MONTH(JulSun1+1)=7),JulSun1+1,""))</f>
        <v/>
      </c>
      <c r="V35" s="38">
        <f ca="1">IF(DAY(JulSun1)=1,"",IF(AND(YEAR(JulSun1+2)=CalendarYear,MONTH(JulSun1+2)=7),JulSun1+2,""))</f>
        <v>43647</v>
      </c>
      <c r="W35" s="38">
        <f ca="1">IF(DAY(JulSun1)=1,"",IF(AND(YEAR(JulSun1+3)=CalendarYear,MONTH(JulSun1+3)=7),JulSun1+3,""))</f>
        <v>43648</v>
      </c>
      <c r="X35" s="38">
        <f ca="1">IF(DAY(JulSun1)=1,"",IF(AND(YEAR(JulSun1+4)=CalendarYear,MONTH(JulSun1+4)=7),JulSun1+4,""))</f>
        <v>43649</v>
      </c>
      <c r="Y35" s="38">
        <f ca="1">IF(DAY(JulSun1)=1,"",IF(AND(YEAR(JulSun1+5)=CalendarYear,MONTH(JulSun1+5)=7),JulSun1+5,""))</f>
        <v>43650</v>
      </c>
      <c r="Z35" s="38">
        <f ca="1">IF(DAY(JulSun1)=1,"",IF(AND(YEAR(JulSun1+6)=CalendarYear,MONTH(JulSun1+6)=7),JulSun1+6,""))</f>
        <v>43651</v>
      </c>
      <c r="AA35" s="38">
        <f ca="1">IF(DAY(JulSun1)=1,IF(AND(YEAR(JulSun1)=CalendarYear,MONTH(JulSun1)=7),JulSun1,""),IF(AND(YEAR(JulSun1+7)=CalendarYear,MONTH(JulSun1+7)=7),JulSun1+7,""))</f>
        <v>43652</v>
      </c>
      <c r="AB35" s="34"/>
      <c r="AC35" s="30"/>
      <c r="AD35" s="38" t="str">
        <f ca="1">IF(DAY(AugSun1)=1,"",IF(AND(YEAR(AugSun1+1)=CalendarYear,MONTH(AugSun1+1)=8),AugSun1+1,""))</f>
        <v/>
      </c>
      <c r="AE35" s="38" t="str">
        <f ca="1">IF(DAY(AugSun1)=1,"",IF(AND(YEAR(AugSun1+2)=CalendarYear,MONTH(AugSun1+2)=8),AugSun1+2,""))</f>
        <v/>
      </c>
      <c r="AF35" s="38" t="str">
        <f ca="1">IF(DAY(AugSun1)=1,"",IF(AND(YEAR(AugSun1+3)=CalendarYear,MONTH(AugSun1+3)=8),AugSun1+3,""))</f>
        <v/>
      </c>
      <c r="AG35" s="38" t="str">
        <f ca="1">IF(DAY(AugSun1)=1,"",IF(AND(YEAR(AugSun1+4)=CalendarYear,MONTH(AugSun1+4)=8),AugSun1+4,""))</f>
        <v/>
      </c>
      <c r="AH35" s="38">
        <f ca="1">IF(DAY(AugSun1)=1,"",IF(AND(YEAR(AugSun1+5)=CalendarYear,MONTH(AugSun1+5)=8),AugSun1+5,""))</f>
        <v>43678</v>
      </c>
      <c r="AI35" s="38">
        <f ca="1">IF(DAY(AugSun1)=1,"",IF(AND(YEAR(AugSun1+6)=CalendarYear,MONTH(AugSun1+6)=8),AugSun1+6,""))</f>
        <v>43679</v>
      </c>
      <c r="AJ35" s="38">
        <f ca="1">IF(DAY(AugSun1)=1,IF(AND(YEAR(AugSun1)=CalendarYear,MONTH(AugSun1)=8),AugSun1,""),IF(AND(YEAR(AugSun1+7)=CalendarYear,MONTH(AugSun1+7)=8),AugSun1+7,""))</f>
        <v>43680</v>
      </c>
    </row>
    <row r="36" spans="1:36">
      <c r="C36" s="38">
        <f ca="1">IF(DAY(MaySun1)=1,IF(AND(YEAR(MaySun1+1)=CalendarYear,MONTH(MaySun1+1)=5),MaySun1+1,""),IF(AND(YEAR(MaySun1+8)=CalendarYear,MONTH(MaySun1+8)=5),MaySun1+8,""))</f>
        <v>43590</v>
      </c>
      <c r="D36" s="38">
        <f ca="1">IF(DAY(MaySun1)=1,IF(AND(YEAR(MaySun1+2)=CalendarYear,MONTH(MaySun1+2)=5),MaySun1+2,""),IF(AND(YEAR(MaySun1+9)=CalendarYear,MONTH(MaySun1+9)=5),MaySun1+9,""))</f>
        <v>43591</v>
      </c>
      <c r="E36" s="38">
        <f ca="1">IF(DAY(MaySun1)=1,IF(AND(YEAR(MaySun1+3)=CalendarYear,MONTH(MaySun1+3)=5),MaySun1+3,""),IF(AND(YEAR(MaySun1+10)=CalendarYear,MONTH(MaySun1+10)=5),MaySun1+10,""))</f>
        <v>43592</v>
      </c>
      <c r="F36" s="38">
        <f ca="1">IF(DAY(MaySun1)=1,IF(AND(YEAR(MaySun1+4)=CalendarYear,MONTH(MaySun1+4)=5),MaySun1+4,""),IF(AND(YEAR(MaySun1+11)=CalendarYear,MONTH(MaySun1+11)=5),MaySun1+11,""))</f>
        <v>43593</v>
      </c>
      <c r="G36" s="38">
        <f ca="1">IF(DAY(MaySun1)=1,IF(AND(YEAR(MaySun1+5)=CalendarYear,MONTH(MaySun1+5)=5),MaySun1+5,""),IF(AND(YEAR(MaySun1+12)=CalendarYear,MONTH(MaySun1+12)=5),MaySun1+12,""))</f>
        <v>43594</v>
      </c>
      <c r="H36" s="38">
        <f ca="1">IF(DAY(MaySun1)=1,IF(AND(YEAR(MaySun1+6)=CalendarYear,MONTH(MaySun1+6)=5),MaySun1+6,""),IF(AND(YEAR(MaySun1+13)=CalendarYear,MONTH(MaySun1+13)=5),MaySun1+13,""))</f>
        <v>43595</v>
      </c>
      <c r="I36" s="38">
        <f ca="1">IF(DAY(MaySun1)=1,IF(AND(YEAR(MaySun1+7)=CalendarYear,MONTH(MaySun1+7)=5),MaySun1+7,""),IF(AND(YEAR(MaySun1+14)=CalendarYear,MONTH(MaySun1+14)=5),MaySun1+14,""))</f>
        <v>43596</v>
      </c>
      <c r="J36" s="34"/>
      <c r="K36" s="33"/>
      <c r="L36" s="38">
        <f ca="1">IF(DAY(JunSun1)=1,IF(AND(YEAR(JunSun1+1)=CalendarYear,MONTH(JunSun1+1)=6),JunSun1+1,""),IF(AND(YEAR(JunSun1+8)=CalendarYear,MONTH(JunSun1+8)=6),JunSun1+8,""))</f>
        <v>43618</v>
      </c>
      <c r="M36" s="38">
        <f ca="1">IF(DAY(JunSun1)=1,IF(AND(YEAR(JunSun1+2)=CalendarYear,MONTH(JunSun1+2)=6),JunSun1+2,""),IF(AND(YEAR(JunSun1+9)=CalendarYear,MONTH(JunSun1+9)=6),JunSun1+9,""))</f>
        <v>43619</v>
      </c>
      <c r="N36" s="38">
        <f ca="1">IF(DAY(JunSun1)=1,IF(AND(YEAR(JunSun1+3)=CalendarYear,MONTH(JunSun1+3)=6),JunSun1+3,""),IF(AND(YEAR(JunSun1+10)=CalendarYear,MONTH(JunSun1+10)=6),JunSun1+10,""))</f>
        <v>43620</v>
      </c>
      <c r="O36" s="38">
        <f ca="1">IF(DAY(JunSun1)=1,IF(AND(YEAR(JunSun1+4)=CalendarYear,MONTH(JunSun1+4)=6),JunSun1+4,""),IF(AND(YEAR(JunSun1+11)=CalendarYear,MONTH(JunSun1+11)=6),JunSun1+11,""))</f>
        <v>43621</v>
      </c>
      <c r="P36" s="38">
        <f ca="1">IF(DAY(JunSun1)=1,IF(AND(YEAR(JunSun1+5)=CalendarYear,MONTH(JunSun1+5)=6),JunSun1+5,""),IF(AND(YEAR(JunSun1+12)=CalendarYear,MONTH(JunSun1+12)=6),JunSun1+12,""))</f>
        <v>43622</v>
      </c>
      <c r="Q36" s="38">
        <f ca="1">IF(DAY(JunSun1)=1,IF(AND(YEAR(JunSun1+6)=CalendarYear,MONTH(JunSun1+6)=6),JunSun1+6,""),IF(AND(YEAR(JunSun1+13)=CalendarYear,MONTH(JunSun1+13)=6),JunSun1+13,""))</f>
        <v>43623</v>
      </c>
      <c r="R36" s="38">
        <f ca="1">IF(DAY(JunSun1)=1,IF(AND(YEAR(JunSun1+7)=CalendarYear,MONTH(JunSun1+7)=6),JunSun1+7,""),IF(AND(YEAR(JunSun1+14)=CalendarYear,MONTH(JunSun1+14)=6),JunSun1+14,""))</f>
        <v>43624</v>
      </c>
      <c r="S36" s="34"/>
      <c r="T36" s="29"/>
      <c r="U36" s="38">
        <f ca="1">IF(DAY(JulSun1)=1,IF(AND(YEAR(JulSun1+1)=CalendarYear,MONTH(JulSun1+1)=7),JulSun1+1,""),IF(AND(YEAR(JulSun1+8)=CalendarYear,MONTH(JulSun1+8)=7),JulSun1+8,""))</f>
        <v>43653</v>
      </c>
      <c r="V36" s="38">
        <f ca="1">IF(DAY(JulSun1)=1,IF(AND(YEAR(JulSun1+2)=CalendarYear,MONTH(JulSun1+2)=7),JulSun1+2,""),IF(AND(YEAR(JulSun1+9)=CalendarYear,MONTH(JulSun1+9)=7),JulSun1+9,""))</f>
        <v>43654</v>
      </c>
      <c r="W36" s="38">
        <f ca="1">IF(DAY(JulSun1)=1,IF(AND(YEAR(JulSun1+3)=CalendarYear,MONTH(JulSun1+3)=7),JulSun1+3,""),IF(AND(YEAR(JulSun1+10)=CalendarYear,MONTH(JulSun1+10)=7),JulSun1+10,""))</f>
        <v>43655</v>
      </c>
      <c r="X36" s="38">
        <f ca="1">IF(DAY(JulSun1)=1,IF(AND(YEAR(JulSun1+4)=CalendarYear,MONTH(JulSun1+4)=7),JulSun1+4,""),IF(AND(YEAR(JulSun1+11)=CalendarYear,MONTH(JulSun1+11)=7),JulSun1+11,""))</f>
        <v>43656</v>
      </c>
      <c r="Y36" s="38">
        <f ca="1">IF(DAY(JulSun1)=1,IF(AND(YEAR(JulSun1+5)=CalendarYear,MONTH(JulSun1+5)=7),JulSun1+5,""),IF(AND(YEAR(JulSun1+12)=CalendarYear,MONTH(JulSun1+12)=7),JulSun1+12,""))</f>
        <v>43657</v>
      </c>
      <c r="Z36" s="38">
        <f ca="1">IF(DAY(JulSun1)=1,IF(AND(YEAR(JulSun1+6)=CalendarYear,MONTH(JulSun1+6)=7),JulSun1+6,""),IF(AND(YEAR(JulSun1+13)=CalendarYear,MONTH(JulSun1+13)=7),JulSun1+13,""))</f>
        <v>43658</v>
      </c>
      <c r="AA36" s="38">
        <f ca="1">IF(DAY(JulSun1)=1,IF(AND(YEAR(JulSun1+7)=CalendarYear,MONTH(JulSun1+7)=7),JulSun1+7,""),IF(AND(YEAR(JulSun1+14)=CalendarYear,MONTH(JulSun1+14)=7),JulSun1+14,""))</f>
        <v>43659</v>
      </c>
      <c r="AB36" s="34"/>
      <c r="AC36" s="29"/>
      <c r="AD36" s="38">
        <f ca="1">IF(DAY(AugSun1)=1,IF(AND(YEAR(AugSun1+1)=CalendarYear,MONTH(AugSun1+1)=8),AugSun1+1,""),IF(AND(YEAR(AugSun1+8)=CalendarYear,MONTH(AugSun1+8)=8),AugSun1+8,""))</f>
        <v>43681</v>
      </c>
      <c r="AE36" s="38">
        <f ca="1">IF(DAY(AugSun1)=1,IF(AND(YEAR(AugSun1+2)=CalendarYear,MONTH(AugSun1+2)=8),AugSun1+2,""),IF(AND(YEAR(AugSun1+9)=CalendarYear,MONTH(AugSun1+9)=8),AugSun1+9,""))</f>
        <v>43682</v>
      </c>
      <c r="AF36" s="38">
        <f ca="1">IF(DAY(AugSun1)=1,IF(AND(YEAR(AugSun1+3)=CalendarYear,MONTH(AugSun1+3)=8),AugSun1+3,""),IF(AND(YEAR(AugSun1+10)=CalendarYear,MONTH(AugSun1+10)=8),AugSun1+10,""))</f>
        <v>43683</v>
      </c>
      <c r="AG36" s="38">
        <f ca="1">IF(DAY(AugSun1)=1,IF(AND(YEAR(AugSun1+4)=CalendarYear,MONTH(AugSun1+4)=8),AugSun1+4,""),IF(AND(YEAR(AugSun1+11)=CalendarYear,MONTH(AugSun1+11)=8),AugSun1+11,""))</f>
        <v>43684</v>
      </c>
      <c r="AH36" s="38">
        <f ca="1">IF(DAY(AugSun1)=1,IF(AND(YEAR(AugSun1+5)=CalendarYear,MONTH(AugSun1+5)=8),AugSun1+5,""),IF(AND(YEAR(AugSun1+12)=CalendarYear,MONTH(AugSun1+12)=8),AugSun1+12,""))</f>
        <v>43685</v>
      </c>
      <c r="AI36" s="38">
        <f ca="1">IF(DAY(AugSun1)=1,IF(AND(YEAR(AugSun1+6)=CalendarYear,MONTH(AugSun1+6)=8),AugSun1+6,""),IF(AND(YEAR(AugSun1+13)=CalendarYear,MONTH(AugSun1+13)=8),AugSun1+13,""))</f>
        <v>43686</v>
      </c>
      <c r="AJ36" s="38">
        <f ca="1">IF(DAY(AugSun1)=1,IF(AND(YEAR(AugSun1+7)=CalendarYear,MONTH(AugSun1+7)=8),AugSun1+7,""),IF(AND(YEAR(AugSun1+14)=CalendarYear,MONTH(AugSun1+14)=8),AugSun1+14,""))</f>
        <v>43687</v>
      </c>
    </row>
    <row r="37" spans="1:36">
      <c r="C37" s="38">
        <f ca="1">IF(DAY(MaySun1)=1,IF(AND(YEAR(MaySun1+8)=CalendarYear,MONTH(MaySun1+8)=5),MaySun1+8,""),IF(AND(YEAR(MaySun1+15)=CalendarYear,MONTH(MaySun1+15)=5),MaySun1+15,""))</f>
        <v>43597</v>
      </c>
      <c r="D37" s="38">
        <f ca="1">IF(DAY(MaySun1)=1,IF(AND(YEAR(MaySun1+9)=CalendarYear,MONTH(MaySun1+9)=5),MaySun1+9,""),IF(AND(YEAR(MaySun1+16)=CalendarYear,MONTH(MaySun1+16)=5),MaySun1+16,""))</f>
        <v>43598</v>
      </c>
      <c r="E37" s="38">
        <f ca="1">IF(DAY(MaySun1)=1,IF(AND(YEAR(MaySun1+10)=CalendarYear,MONTH(MaySun1+10)=5),MaySun1+10,""),IF(AND(YEAR(MaySun1+17)=CalendarYear,MONTH(MaySun1+17)=5),MaySun1+17,""))</f>
        <v>43599</v>
      </c>
      <c r="F37" s="38">
        <f ca="1">IF(DAY(MaySun1)=1,IF(AND(YEAR(MaySun1+11)=CalendarYear,MONTH(MaySun1+11)=5),MaySun1+11,""),IF(AND(YEAR(MaySun1+18)=CalendarYear,MONTH(MaySun1+18)=5),MaySun1+18,""))</f>
        <v>43600</v>
      </c>
      <c r="G37" s="38">
        <f ca="1">IF(DAY(MaySun1)=1,IF(AND(YEAR(MaySun1+12)=CalendarYear,MONTH(MaySun1+12)=5),MaySun1+12,""),IF(AND(YEAR(MaySun1+19)=CalendarYear,MONTH(MaySun1+19)=5),MaySun1+19,""))</f>
        <v>43601</v>
      </c>
      <c r="H37" s="38">
        <f ca="1">IF(DAY(MaySun1)=1,IF(AND(YEAR(MaySun1+13)=CalendarYear,MONTH(MaySun1+13)=5),MaySun1+13,""),IF(AND(YEAR(MaySun1+20)=CalendarYear,MONTH(MaySun1+20)=5),MaySun1+20,""))</f>
        <v>43602</v>
      </c>
      <c r="I37" s="38">
        <f ca="1">IF(DAY(MaySun1)=1,IF(AND(YEAR(MaySun1+14)=CalendarYear,MONTH(MaySun1+14)=5),MaySun1+14,""),IF(AND(YEAR(MaySun1+21)=CalendarYear,MONTH(MaySun1+21)=5),MaySun1+21,""))</f>
        <v>43603</v>
      </c>
      <c r="J37" s="34"/>
      <c r="K37" s="33"/>
      <c r="L37" s="38">
        <f ca="1">IF(DAY(JunSun1)=1,IF(AND(YEAR(JunSun1+8)=CalendarYear,MONTH(JunSun1+8)=6),JunSun1+8,""),IF(AND(YEAR(JunSun1+15)=CalendarYear,MONTH(JunSun1+15)=6),JunSun1+15,""))</f>
        <v>43625</v>
      </c>
      <c r="M37" s="38">
        <f ca="1">IF(DAY(JunSun1)=1,IF(AND(YEAR(JunSun1+9)=CalendarYear,MONTH(JunSun1+9)=6),JunSun1+9,""),IF(AND(YEAR(JunSun1+16)=CalendarYear,MONTH(JunSun1+16)=6),JunSun1+16,""))</f>
        <v>43626</v>
      </c>
      <c r="N37" s="38">
        <f ca="1">IF(DAY(JunSun1)=1,IF(AND(YEAR(JunSun1+10)=CalendarYear,MONTH(JunSun1+10)=6),JunSun1+10,""),IF(AND(YEAR(JunSun1+17)=CalendarYear,MONTH(JunSun1+17)=6),JunSun1+17,""))</f>
        <v>43627</v>
      </c>
      <c r="O37" s="38">
        <f ca="1">IF(DAY(JunSun1)=1,IF(AND(YEAR(JunSun1+11)=CalendarYear,MONTH(JunSun1+11)=6),JunSun1+11,""),IF(AND(YEAR(JunSun1+18)=CalendarYear,MONTH(JunSun1+18)=6),JunSun1+18,""))</f>
        <v>43628</v>
      </c>
      <c r="P37" s="38">
        <f ca="1">IF(DAY(JunSun1)=1,IF(AND(YEAR(JunSun1+12)=CalendarYear,MONTH(JunSun1+12)=6),JunSun1+12,""),IF(AND(YEAR(JunSun1+19)=CalendarYear,MONTH(JunSun1+19)=6),JunSun1+19,""))</f>
        <v>43629</v>
      </c>
      <c r="Q37" s="38">
        <f ca="1">IF(DAY(JunSun1)=1,IF(AND(YEAR(JunSun1+13)=CalendarYear,MONTH(JunSun1+13)=6),JunSun1+13,""),IF(AND(YEAR(JunSun1+20)=CalendarYear,MONTH(JunSun1+20)=6),JunSun1+20,""))</f>
        <v>43630</v>
      </c>
      <c r="R37" s="38">
        <f ca="1">IF(DAY(JunSun1)=1,IF(AND(YEAR(JunSun1+14)=CalendarYear,MONTH(JunSun1+14)=6),JunSun1+14,""),IF(AND(YEAR(JunSun1+21)=CalendarYear,MONTH(JunSun1+21)=6),JunSun1+21,""))</f>
        <v>43631</v>
      </c>
      <c r="S37" s="34"/>
      <c r="T37" s="29"/>
      <c r="U37" s="38">
        <f ca="1">IF(DAY(JulSun1)=1,IF(AND(YEAR(JulSun1+8)=CalendarYear,MONTH(JulSun1+8)=7),JulSun1+8,""),IF(AND(YEAR(JulSun1+15)=CalendarYear,MONTH(JulSun1+15)=7),JulSun1+15,""))</f>
        <v>43660</v>
      </c>
      <c r="V37" s="38">
        <f ca="1">IF(DAY(JulSun1)=1,IF(AND(YEAR(JulSun1+9)=CalendarYear,MONTH(JulSun1+9)=7),JulSun1+9,""),IF(AND(YEAR(JulSun1+16)=CalendarYear,MONTH(JulSun1+16)=7),JulSun1+16,""))</f>
        <v>43661</v>
      </c>
      <c r="W37" s="38">
        <f ca="1">IF(DAY(JulSun1)=1,IF(AND(YEAR(JulSun1+10)=CalendarYear,MONTH(JulSun1+10)=7),JulSun1+10,""),IF(AND(YEAR(JulSun1+17)=CalendarYear,MONTH(JulSun1+17)=7),JulSun1+17,""))</f>
        <v>43662</v>
      </c>
      <c r="X37" s="38">
        <f ca="1">IF(DAY(JulSun1)=1,IF(AND(YEAR(JulSun1+11)=CalendarYear,MONTH(JulSun1+11)=7),JulSun1+11,""),IF(AND(YEAR(JulSun1+18)=CalendarYear,MONTH(JulSun1+18)=7),JulSun1+18,""))</f>
        <v>43663</v>
      </c>
      <c r="Y37" s="38">
        <f ca="1">IF(DAY(JulSun1)=1,IF(AND(YEAR(JulSun1+12)=CalendarYear,MONTH(JulSun1+12)=7),JulSun1+12,""),IF(AND(YEAR(JulSun1+19)=CalendarYear,MONTH(JulSun1+19)=7),JulSun1+19,""))</f>
        <v>43664</v>
      </c>
      <c r="Z37" s="38">
        <f ca="1">IF(DAY(JulSun1)=1,IF(AND(YEAR(JulSun1+13)=CalendarYear,MONTH(JulSun1+13)=7),JulSun1+13,""),IF(AND(YEAR(JulSun1+20)=CalendarYear,MONTH(JulSun1+20)=7),JulSun1+20,""))</f>
        <v>43665</v>
      </c>
      <c r="AA37" s="38">
        <f ca="1">IF(DAY(JulSun1)=1,IF(AND(YEAR(JulSun1+14)=CalendarYear,MONTH(JulSun1+14)=7),JulSun1+14,""),IF(AND(YEAR(JulSun1+21)=CalendarYear,MONTH(JulSun1+21)=7),JulSun1+21,""))</f>
        <v>43666</v>
      </c>
      <c r="AB37" s="34"/>
      <c r="AC37" s="29"/>
      <c r="AD37" s="38">
        <f ca="1">IF(DAY(AugSun1)=1,IF(AND(YEAR(AugSun1+8)=CalendarYear,MONTH(AugSun1+8)=8),AugSun1+8,""),IF(AND(YEAR(AugSun1+15)=CalendarYear,MONTH(AugSun1+15)=8),AugSun1+15,""))</f>
        <v>43688</v>
      </c>
      <c r="AE37" s="38">
        <f ca="1">IF(DAY(AugSun1)=1,IF(AND(YEAR(AugSun1+9)=CalendarYear,MONTH(AugSun1+9)=8),AugSun1+9,""),IF(AND(YEAR(AugSun1+16)=CalendarYear,MONTH(AugSun1+16)=8),AugSun1+16,""))</f>
        <v>43689</v>
      </c>
      <c r="AF37" s="38">
        <f ca="1">IF(DAY(AugSun1)=1,IF(AND(YEAR(AugSun1+10)=CalendarYear,MONTH(AugSun1+10)=8),AugSun1+10,""),IF(AND(YEAR(AugSun1+17)=CalendarYear,MONTH(AugSun1+17)=8),AugSun1+17,""))</f>
        <v>43690</v>
      </c>
      <c r="AG37" s="38">
        <f ca="1">IF(DAY(AugSun1)=1,IF(AND(YEAR(AugSun1+11)=CalendarYear,MONTH(AugSun1+11)=8),AugSun1+11,""),IF(AND(YEAR(AugSun1+18)=CalendarYear,MONTH(AugSun1+18)=8),AugSun1+18,""))</f>
        <v>43691</v>
      </c>
      <c r="AH37" s="38">
        <f ca="1">IF(DAY(AugSun1)=1,IF(AND(YEAR(AugSun1+12)=CalendarYear,MONTH(AugSun1+12)=8),AugSun1+12,""),IF(AND(YEAR(AugSun1+19)=CalendarYear,MONTH(AugSun1+19)=8),AugSun1+19,""))</f>
        <v>43692</v>
      </c>
      <c r="AI37" s="38">
        <f ca="1">IF(DAY(AugSun1)=1,IF(AND(YEAR(AugSun1+13)=CalendarYear,MONTH(AugSun1+13)=8),AugSun1+13,""),IF(AND(YEAR(AugSun1+20)=CalendarYear,MONTH(AugSun1+20)=8),AugSun1+20,""))</f>
        <v>43693</v>
      </c>
      <c r="AJ37" s="38">
        <f ca="1">IF(DAY(AugSun1)=1,IF(AND(YEAR(AugSun1+14)=CalendarYear,MONTH(AugSun1+14)=8),AugSun1+14,""),IF(AND(YEAR(AugSun1+21)=CalendarYear,MONTH(AugSun1+21)=8),AugSun1+21,""))</f>
        <v>43694</v>
      </c>
    </row>
    <row r="38" spans="1:36">
      <c r="C38" s="38">
        <f ca="1">IF(DAY(MaySun1)=1,IF(AND(YEAR(MaySun1+15)=CalendarYear,MONTH(MaySun1+15)=5),MaySun1+15,""),IF(AND(YEAR(MaySun1+22)=CalendarYear,MONTH(MaySun1+22)=5),MaySun1+22,""))</f>
        <v>43604</v>
      </c>
      <c r="D38" s="38">
        <f ca="1">IF(DAY(MaySun1)=1,IF(AND(YEAR(MaySun1+16)=CalendarYear,MONTH(MaySun1+16)=5),MaySun1+16,""),IF(AND(YEAR(MaySun1+23)=CalendarYear,MONTH(MaySun1+23)=5),MaySun1+23,""))</f>
        <v>43605</v>
      </c>
      <c r="E38" s="38">
        <f ca="1">IF(DAY(MaySun1)=1,IF(AND(YEAR(MaySun1+17)=CalendarYear,MONTH(MaySun1+17)=5),MaySun1+17,""),IF(AND(YEAR(MaySun1+24)=CalendarYear,MONTH(MaySun1+24)=5),MaySun1+24,""))</f>
        <v>43606</v>
      </c>
      <c r="F38" s="38">
        <f ca="1">IF(DAY(MaySun1)=1,IF(AND(YEAR(MaySun1+18)=CalendarYear,MONTH(MaySun1+18)=5),MaySun1+18,""),IF(AND(YEAR(MaySun1+25)=CalendarYear,MONTH(MaySun1+25)=5),MaySun1+25,""))</f>
        <v>43607</v>
      </c>
      <c r="G38" s="38">
        <f ca="1">IF(DAY(MaySun1)=1,IF(AND(YEAR(MaySun1+19)=CalendarYear,MONTH(MaySun1+19)=5),MaySun1+19,""),IF(AND(YEAR(MaySun1+26)=CalendarYear,MONTH(MaySun1+26)=5),MaySun1+26,""))</f>
        <v>43608</v>
      </c>
      <c r="H38" s="38">
        <f ca="1">IF(DAY(MaySun1)=1,IF(AND(YEAR(MaySun1+20)=CalendarYear,MONTH(MaySun1+20)=5),MaySun1+20,""),IF(AND(YEAR(MaySun1+27)=CalendarYear,MONTH(MaySun1+27)=5),MaySun1+27,""))</f>
        <v>43609</v>
      </c>
      <c r="I38" s="38">
        <f ca="1">IF(DAY(MaySun1)=1,IF(AND(YEAR(MaySun1+21)=CalendarYear,MONTH(MaySun1+21)=5),MaySun1+21,""),IF(AND(YEAR(MaySun1+28)=CalendarYear,MONTH(MaySun1+28)=5),MaySun1+28,""))</f>
        <v>43610</v>
      </c>
      <c r="J38" s="34"/>
      <c r="K38" s="33"/>
      <c r="L38" s="38">
        <f ca="1">IF(DAY(JunSun1)=1,IF(AND(YEAR(JunSun1+15)=CalendarYear,MONTH(JunSun1+15)=6),JunSun1+15,""),IF(AND(YEAR(JunSun1+22)=CalendarYear,MONTH(JunSun1+22)=6),JunSun1+22,""))</f>
        <v>43632</v>
      </c>
      <c r="M38" s="38">
        <f ca="1">IF(DAY(JunSun1)=1,IF(AND(YEAR(JunSun1+16)=CalendarYear,MONTH(JunSun1+16)=6),JunSun1+16,""),IF(AND(YEAR(JunSun1+23)=CalendarYear,MONTH(JunSun1+23)=6),JunSun1+23,""))</f>
        <v>43633</v>
      </c>
      <c r="N38" s="38">
        <f ca="1">IF(DAY(JunSun1)=1,IF(AND(YEAR(JunSun1+17)=CalendarYear,MONTH(JunSun1+17)=6),JunSun1+17,""),IF(AND(YEAR(JunSun1+24)=CalendarYear,MONTH(JunSun1+24)=6),JunSun1+24,""))</f>
        <v>43634</v>
      </c>
      <c r="O38" s="38">
        <f ca="1">IF(DAY(JunSun1)=1,IF(AND(YEAR(JunSun1+18)=CalendarYear,MONTH(JunSun1+18)=6),JunSun1+18,""),IF(AND(YEAR(JunSun1+25)=CalendarYear,MONTH(JunSun1+25)=6),JunSun1+25,""))</f>
        <v>43635</v>
      </c>
      <c r="P38" s="38">
        <f ca="1">IF(DAY(JunSun1)=1,IF(AND(YEAR(JunSun1+19)=CalendarYear,MONTH(JunSun1+19)=6),JunSun1+19,""),IF(AND(YEAR(JunSun1+26)=CalendarYear,MONTH(JunSun1+26)=6),JunSun1+26,""))</f>
        <v>43636</v>
      </c>
      <c r="Q38" s="38">
        <f ca="1">IF(DAY(JunSun1)=1,IF(AND(YEAR(JunSun1+20)=CalendarYear,MONTH(JunSun1+20)=6),JunSun1+20,""),IF(AND(YEAR(JunSun1+27)=CalendarYear,MONTH(JunSun1+27)=6),JunSun1+27,""))</f>
        <v>43637</v>
      </c>
      <c r="R38" s="38">
        <f ca="1">IF(DAY(JunSun1)=1,IF(AND(YEAR(JunSun1+21)=CalendarYear,MONTH(JunSun1+21)=6),JunSun1+21,""),IF(AND(YEAR(JunSun1+28)=CalendarYear,MONTH(JunSun1+28)=6),JunSun1+28,""))</f>
        <v>43638</v>
      </c>
      <c r="S38" s="34"/>
      <c r="T38" s="29"/>
      <c r="U38" s="38">
        <f ca="1">IF(DAY(JulSun1)=1,IF(AND(YEAR(JulSun1+15)=CalendarYear,MONTH(JulSun1+15)=7),JulSun1+15,""),IF(AND(YEAR(JulSun1+22)=CalendarYear,MONTH(JulSun1+22)=7),JulSun1+22,""))</f>
        <v>43667</v>
      </c>
      <c r="V38" s="38">
        <f ca="1">IF(DAY(JulSun1)=1,IF(AND(YEAR(JulSun1+16)=CalendarYear,MONTH(JulSun1+16)=7),JulSun1+16,""),IF(AND(YEAR(JulSun1+23)=CalendarYear,MONTH(JulSun1+23)=7),JulSun1+23,""))</f>
        <v>43668</v>
      </c>
      <c r="W38" s="38">
        <f ca="1">IF(DAY(JulSun1)=1,IF(AND(YEAR(JulSun1+17)=CalendarYear,MONTH(JulSun1+17)=7),JulSun1+17,""),IF(AND(YEAR(JulSun1+24)=CalendarYear,MONTH(JulSun1+24)=7),JulSun1+24,""))</f>
        <v>43669</v>
      </c>
      <c r="X38" s="38">
        <f ca="1">IF(DAY(JulSun1)=1,IF(AND(YEAR(JulSun1+18)=CalendarYear,MONTH(JulSun1+18)=7),JulSun1+18,""),IF(AND(YEAR(JulSun1+25)=CalendarYear,MONTH(JulSun1+25)=7),JulSun1+25,""))</f>
        <v>43670</v>
      </c>
      <c r="Y38" s="38">
        <f ca="1">IF(DAY(JulSun1)=1,IF(AND(YEAR(JulSun1+19)=CalendarYear,MONTH(JulSun1+19)=7),JulSun1+19,""),IF(AND(YEAR(JulSun1+26)=CalendarYear,MONTH(JulSun1+26)=7),JulSun1+26,""))</f>
        <v>43671</v>
      </c>
      <c r="Z38" s="38">
        <f ca="1">IF(DAY(JulSun1)=1,IF(AND(YEAR(JulSun1+20)=CalendarYear,MONTH(JulSun1+20)=7),JulSun1+20,""),IF(AND(YEAR(JulSun1+27)=CalendarYear,MONTH(JulSun1+27)=7),JulSun1+27,""))</f>
        <v>43672</v>
      </c>
      <c r="AA38" s="38">
        <f ca="1">IF(DAY(JulSun1)=1,IF(AND(YEAR(JulSun1+21)=CalendarYear,MONTH(JulSun1+21)=7),JulSun1+21,""),IF(AND(YEAR(JulSun1+28)=CalendarYear,MONTH(JulSun1+28)=7),JulSun1+28,""))</f>
        <v>43673</v>
      </c>
      <c r="AB38" s="34"/>
      <c r="AC38" s="29"/>
      <c r="AD38" s="38">
        <f ca="1">IF(DAY(AugSun1)=1,IF(AND(YEAR(AugSun1+15)=CalendarYear,MONTH(AugSun1+15)=8),AugSun1+15,""),IF(AND(YEAR(AugSun1+22)=CalendarYear,MONTH(AugSun1+22)=8),AugSun1+22,""))</f>
        <v>43695</v>
      </c>
      <c r="AE38" s="38">
        <f ca="1">IF(DAY(AugSun1)=1,IF(AND(YEAR(AugSun1+16)=CalendarYear,MONTH(AugSun1+16)=8),AugSun1+16,""),IF(AND(YEAR(AugSun1+23)=CalendarYear,MONTH(AugSun1+23)=8),AugSun1+23,""))</f>
        <v>43696</v>
      </c>
      <c r="AF38" s="38">
        <f ca="1">IF(DAY(AugSun1)=1,IF(AND(YEAR(AugSun1+17)=CalendarYear,MONTH(AugSun1+17)=8),AugSun1+17,""),IF(AND(YEAR(AugSun1+24)=CalendarYear,MONTH(AugSun1+24)=8),AugSun1+24,""))</f>
        <v>43697</v>
      </c>
      <c r="AG38" s="38">
        <f ca="1">IF(DAY(AugSun1)=1,IF(AND(YEAR(AugSun1+18)=CalendarYear,MONTH(AugSun1+18)=8),AugSun1+18,""),IF(AND(YEAR(AugSun1+25)=CalendarYear,MONTH(AugSun1+25)=8),AugSun1+25,""))</f>
        <v>43698</v>
      </c>
      <c r="AH38" s="38">
        <f ca="1">IF(DAY(AugSun1)=1,IF(AND(YEAR(AugSun1+19)=CalendarYear,MONTH(AugSun1+19)=8),AugSun1+19,""),IF(AND(YEAR(AugSun1+26)=CalendarYear,MONTH(AugSun1+26)=8),AugSun1+26,""))</f>
        <v>43699</v>
      </c>
      <c r="AI38" s="38">
        <f ca="1">IF(DAY(AugSun1)=1,IF(AND(YEAR(AugSun1+20)=CalendarYear,MONTH(AugSun1+20)=8),AugSun1+20,""),IF(AND(YEAR(AugSun1+27)=CalendarYear,MONTH(AugSun1+27)=8),AugSun1+27,""))</f>
        <v>43700</v>
      </c>
      <c r="AJ38" s="38">
        <f ca="1">IF(DAY(AugSun1)=1,IF(AND(YEAR(AugSun1+21)=CalendarYear,MONTH(AugSun1+21)=8),AugSun1+21,""),IF(AND(YEAR(AugSun1+28)=CalendarYear,MONTH(AugSun1+28)=8),AugSun1+28,""))</f>
        <v>43701</v>
      </c>
    </row>
    <row r="39" spans="1:36">
      <c r="C39" s="38">
        <f ca="1">IF(DAY(MaySun1)=1,IF(AND(YEAR(MaySun1+22)=CalendarYear,MONTH(MaySun1+22)=5),MaySun1+22,""),IF(AND(YEAR(MaySun1+29)=CalendarYear,MONTH(MaySun1+29)=5),MaySun1+29,""))</f>
        <v>43611</v>
      </c>
      <c r="D39" s="38">
        <f ca="1">IF(DAY(MaySun1)=1,IF(AND(YEAR(MaySun1+23)=CalendarYear,MONTH(MaySun1+23)=5),MaySun1+23,""),IF(AND(YEAR(MaySun1+30)=CalendarYear,MONTH(MaySun1+30)=5),MaySun1+30,""))</f>
        <v>43612</v>
      </c>
      <c r="E39" s="38">
        <f ca="1">IF(DAY(MaySun1)=1,IF(AND(YEAR(MaySun1+24)=CalendarYear,MONTH(MaySun1+24)=5),MaySun1+24,""),IF(AND(YEAR(MaySun1+31)=CalendarYear,MONTH(MaySun1+31)=5),MaySun1+31,""))</f>
        <v>43613</v>
      </c>
      <c r="F39" s="38">
        <f ca="1">IF(DAY(MaySun1)=1,IF(AND(YEAR(MaySun1+25)=CalendarYear,MONTH(MaySun1+25)=5),MaySun1+25,""),IF(AND(YEAR(MaySun1+32)=CalendarYear,MONTH(MaySun1+32)=5),MaySun1+32,""))</f>
        <v>43614</v>
      </c>
      <c r="G39" s="38">
        <f ca="1">IF(DAY(MaySun1)=1,IF(AND(YEAR(MaySun1+26)=CalendarYear,MONTH(MaySun1+26)=5),MaySun1+26,""),IF(AND(YEAR(MaySun1+33)=CalendarYear,MONTH(MaySun1+33)=5),MaySun1+33,""))</f>
        <v>43615</v>
      </c>
      <c r="H39" s="38">
        <f ca="1">IF(DAY(MaySun1)=1,IF(AND(YEAR(MaySun1+27)=CalendarYear,MONTH(MaySun1+27)=5),MaySun1+27,""),IF(AND(YEAR(MaySun1+34)=CalendarYear,MONTH(MaySun1+34)=5),MaySun1+34,""))</f>
        <v>43616</v>
      </c>
      <c r="I39" s="38" t="str">
        <f ca="1">IF(DAY(MaySun1)=1,IF(AND(YEAR(MaySun1+28)=CalendarYear,MONTH(MaySun1+28)=5),MaySun1+28,""),IF(AND(YEAR(MaySun1+35)=CalendarYear,MONTH(MaySun1+35)=5),MaySun1+35,""))</f>
        <v/>
      </c>
      <c r="J39" s="34"/>
      <c r="K39" s="33"/>
      <c r="L39" s="38">
        <f ca="1">IF(DAY(JunSun1)=1,IF(AND(YEAR(JunSun1+22)=CalendarYear,MONTH(JunSun1+22)=6),JunSun1+22,""),IF(AND(YEAR(JunSun1+29)=CalendarYear,MONTH(JunSun1+29)=6),JunSun1+29,""))</f>
        <v>43639</v>
      </c>
      <c r="M39" s="38">
        <f ca="1">IF(DAY(JunSun1)=1,IF(AND(YEAR(JunSun1+23)=CalendarYear,MONTH(JunSun1+23)=6),JunSun1+23,""),IF(AND(YEAR(JunSun1+30)=CalendarYear,MONTH(JunSun1+30)=6),JunSun1+30,""))</f>
        <v>43640</v>
      </c>
      <c r="N39" s="38">
        <f ca="1">IF(DAY(JunSun1)=1,IF(AND(YEAR(JunSun1+24)=CalendarYear,MONTH(JunSun1+24)=6),JunSun1+24,""),IF(AND(YEAR(JunSun1+31)=CalendarYear,MONTH(JunSun1+31)=6),JunSun1+31,""))</f>
        <v>43641</v>
      </c>
      <c r="O39" s="38">
        <f ca="1">IF(DAY(JunSun1)=1,IF(AND(YEAR(JunSun1+25)=CalendarYear,MONTH(JunSun1+25)=6),JunSun1+25,""),IF(AND(YEAR(JunSun1+32)=CalendarYear,MONTH(JunSun1+32)=6),JunSun1+32,""))</f>
        <v>43642</v>
      </c>
      <c r="P39" s="38">
        <f ca="1">IF(DAY(JunSun1)=1,IF(AND(YEAR(JunSun1+26)=CalendarYear,MONTH(JunSun1+26)=6),JunSun1+26,""),IF(AND(YEAR(JunSun1+33)=CalendarYear,MONTH(JunSun1+33)=6),JunSun1+33,""))</f>
        <v>43643</v>
      </c>
      <c r="Q39" s="38">
        <f ca="1">IF(DAY(JunSun1)=1,IF(AND(YEAR(JunSun1+27)=CalendarYear,MONTH(JunSun1+27)=6),JunSun1+27,""),IF(AND(YEAR(JunSun1+34)=CalendarYear,MONTH(JunSun1+34)=6),JunSun1+34,""))</f>
        <v>43644</v>
      </c>
      <c r="R39" s="38">
        <f ca="1">IF(DAY(JunSun1)=1,IF(AND(YEAR(JunSun1+28)=CalendarYear,MONTH(JunSun1+28)=6),JunSun1+28,""),IF(AND(YEAR(JunSun1+35)=CalendarYear,MONTH(JunSun1+35)=6),JunSun1+35,""))</f>
        <v>43645</v>
      </c>
      <c r="S39" s="34"/>
      <c r="T39" s="29"/>
      <c r="U39" s="38">
        <f ca="1">IF(DAY(JulSun1)=1,IF(AND(YEAR(JulSun1+22)=CalendarYear,MONTH(JulSun1+22)=7),JulSun1+22,""),IF(AND(YEAR(JulSun1+29)=CalendarYear,MONTH(JulSun1+29)=7),JulSun1+29,""))</f>
        <v>43674</v>
      </c>
      <c r="V39" s="38">
        <f ca="1">IF(DAY(JulSun1)=1,IF(AND(YEAR(JulSun1+23)=CalendarYear,MONTH(JulSun1+23)=7),JulSun1+23,""),IF(AND(YEAR(JulSun1+30)=CalendarYear,MONTH(JulSun1+30)=7),JulSun1+30,""))</f>
        <v>43675</v>
      </c>
      <c r="W39" s="38">
        <f ca="1">IF(DAY(JulSun1)=1,IF(AND(YEAR(JulSun1+24)=CalendarYear,MONTH(JulSun1+24)=7),JulSun1+24,""),IF(AND(YEAR(JulSun1+31)=CalendarYear,MONTH(JulSun1+31)=7),JulSun1+31,""))</f>
        <v>43676</v>
      </c>
      <c r="X39" s="38">
        <f ca="1">IF(DAY(JulSun1)=1,IF(AND(YEAR(JulSun1+25)=CalendarYear,MONTH(JulSun1+25)=7),JulSun1+25,""),IF(AND(YEAR(JulSun1+32)=CalendarYear,MONTH(JulSun1+32)=7),JulSun1+32,""))</f>
        <v>43677</v>
      </c>
      <c r="Y39" s="38" t="str">
        <f ca="1">IF(DAY(JulSun1)=1,IF(AND(YEAR(JulSun1+26)=CalendarYear,MONTH(JulSun1+26)=7),JulSun1+26,""),IF(AND(YEAR(JulSun1+33)=CalendarYear,MONTH(JulSun1+33)=7),JulSun1+33,""))</f>
        <v/>
      </c>
      <c r="Z39" s="38" t="str">
        <f ca="1">IF(DAY(JulSun1)=1,IF(AND(YEAR(JulSun1+27)=CalendarYear,MONTH(JulSun1+27)=7),JulSun1+27,""),IF(AND(YEAR(JulSun1+34)=CalendarYear,MONTH(JulSun1+34)=7),JulSun1+34,""))</f>
        <v/>
      </c>
      <c r="AA39" s="38" t="str">
        <f ca="1">IF(DAY(JulSun1)=1,IF(AND(YEAR(JulSun1+28)=CalendarYear,MONTH(JulSun1+28)=7),JulSun1+28,""),IF(AND(YEAR(JulSun1+35)=CalendarYear,MONTH(JulSun1+35)=7),JulSun1+35,""))</f>
        <v/>
      </c>
      <c r="AB39" s="34"/>
      <c r="AC39" s="29"/>
      <c r="AD39" s="38">
        <f ca="1">IF(DAY(AugSun1)=1,IF(AND(YEAR(AugSun1+22)=CalendarYear,MONTH(AugSun1+22)=8),AugSun1+22,""),IF(AND(YEAR(AugSun1+29)=CalendarYear,MONTH(AugSun1+29)=8),AugSun1+29,""))</f>
        <v>43702</v>
      </c>
      <c r="AE39" s="38">
        <f ca="1">IF(DAY(AugSun1)=1,IF(AND(YEAR(AugSun1+23)=CalendarYear,MONTH(AugSun1+23)=8),AugSun1+23,""),IF(AND(YEAR(AugSun1+30)=CalendarYear,MONTH(AugSun1+30)=8),AugSun1+30,""))</f>
        <v>43703</v>
      </c>
      <c r="AF39" s="38">
        <f ca="1">IF(DAY(AugSun1)=1,IF(AND(YEAR(AugSun1+24)=CalendarYear,MONTH(AugSun1+24)=8),AugSun1+24,""),IF(AND(YEAR(AugSun1+31)=CalendarYear,MONTH(AugSun1+31)=8),AugSun1+31,""))</f>
        <v>43704</v>
      </c>
      <c r="AG39" s="38">
        <f ca="1">IF(DAY(AugSun1)=1,IF(AND(YEAR(AugSun1+25)=CalendarYear,MONTH(AugSun1+25)=8),AugSun1+25,""),IF(AND(YEAR(AugSun1+32)=CalendarYear,MONTH(AugSun1+32)=8),AugSun1+32,""))</f>
        <v>43705</v>
      </c>
      <c r="AH39" s="38">
        <f ca="1">IF(DAY(AugSun1)=1,IF(AND(YEAR(AugSun1+26)=CalendarYear,MONTH(AugSun1+26)=8),AugSun1+26,""),IF(AND(YEAR(AugSun1+33)=CalendarYear,MONTH(AugSun1+33)=8),AugSun1+33,""))</f>
        <v>43706</v>
      </c>
      <c r="AI39" s="38">
        <f ca="1">IF(DAY(AugSun1)=1,IF(AND(YEAR(AugSun1+27)=CalendarYear,MONTH(AugSun1+27)=8),AugSun1+27,""),IF(AND(YEAR(AugSun1+34)=CalendarYear,MONTH(AugSun1+34)=8),AugSun1+34,""))</f>
        <v>43707</v>
      </c>
      <c r="AJ39" s="38">
        <f ca="1">IF(DAY(AugSun1)=1,IF(AND(YEAR(AugSun1+28)=CalendarYear,MONTH(AugSun1+28)=8),AugSun1+28,""),IF(AND(YEAR(AugSun1+35)=CalendarYear,MONTH(AugSun1+35)=8),AugSun1+35,""))</f>
        <v>43708</v>
      </c>
    </row>
    <row r="40" spans="1:36">
      <c r="C40" s="38" t="str">
        <f ca="1">IF(DAY(MaySun1)=1,IF(AND(YEAR(MaySun1+29)=CalendarYear,MONTH(MaySun1+29)=5),MaySun1+29,""),IF(AND(YEAR(MaySun1+36)=CalendarYear,MONTH(MaySun1+36)=5),MaySun1+36,""))</f>
        <v/>
      </c>
      <c r="D40" s="38" t="str">
        <f ca="1">IF(DAY(MaySun1)=1,IF(AND(YEAR(MaySun1+30)=CalendarYear,MONTH(MaySun1+30)=5),MaySun1+30,""),IF(AND(YEAR(MaySun1+37)=CalendarYear,MONTH(MaySun1+37)=5),MaySun1+37,""))</f>
        <v/>
      </c>
      <c r="E40" s="38" t="str">
        <f ca="1">IF(DAY(MaySun1)=1,IF(AND(YEAR(MaySun1+31)=CalendarYear,MONTH(MaySun1+31)=5),MaySun1+31,""),IF(AND(YEAR(MaySun1+38)=CalendarYear,MONTH(MaySun1+38)=5),MaySun1+38,""))</f>
        <v/>
      </c>
      <c r="F40" s="38" t="str">
        <f ca="1">IF(DAY(MaySun1)=1,IF(AND(YEAR(MaySun1+32)=CalendarYear,MONTH(MaySun1+32)=5),MaySun1+32,""),IF(AND(YEAR(MaySun1+39)=CalendarYear,MONTH(MaySun1+39)=5),MaySun1+39,""))</f>
        <v/>
      </c>
      <c r="G40" s="38" t="str">
        <f ca="1">IF(DAY(MaySun1)=1,IF(AND(YEAR(MaySun1+33)=CalendarYear,MONTH(MaySun1+33)=5),MaySun1+33,""),IF(AND(YEAR(MaySun1+40)=CalendarYear,MONTH(MaySun1+40)=5),MaySun1+40,""))</f>
        <v/>
      </c>
      <c r="H40" s="38" t="str">
        <f ca="1">IF(DAY(MaySun1)=1,IF(AND(YEAR(MaySun1+34)=CalendarYear,MONTH(MaySun1+34)=5),MaySun1+34,""),IF(AND(YEAR(MaySun1+41)=CalendarYear,MONTH(MaySun1+41)=5),MaySun1+41,""))</f>
        <v/>
      </c>
      <c r="I40" s="38" t="str">
        <f ca="1">IF(DAY(MaySun1)=1,IF(AND(YEAR(MaySun1+35)=CalendarYear,MONTH(MaySun1+35)=5),MaySun1+35,""),IF(AND(YEAR(MaySun1+42)=CalendarYear,MONTH(MaySun1+42)=5),MaySun1+42,""))</f>
        <v/>
      </c>
      <c r="J40" s="34"/>
      <c r="K40" s="33"/>
      <c r="L40" s="38">
        <f ca="1">IF(DAY(JunSun1)=1,IF(AND(YEAR(JunSun1+29)=CalendarYear,MONTH(JunSun1+29)=6),JunSun1+29,""),IF(AND(YEAR(JunSun1+36)=CalendarYear,MONTH(JunSun1+36)=6),JunSun1+36,""))</f>
        <v>43646</v>
      </c>
      <c r="M40" s="38" t="str">
        <f ca="1">IF(DAY(JunSun1)=1,IF(AND(YEAR(JunSun1+30)=CalendarYear,MONTH(JunSun1+30)=6),JunSun1+30,""),IF(AND(YEAR(JunSun1+37)=CalendarYear,MONTH(JunSun1+37)=6),JunSun1+37,""))</f>
        <v/>
      </c>
      <c r="N40" s="38" t="str">
        <f ca="1">IF(DAY(JunSun1)=1,IF(AND(YEAR(JunSun1+31)=CalendarYear,MONTH(JunSun1+31)=6),JunSun1+31,""),IF(AND(YEAR(JunSun1+38)=CalendarYear,MONTH(JunSun1+38)=6),JunSun1+38,""))</f>
        <v/>
      </c>
      <c r="O40" s="38" t="str">
        <f ca="1">IF(DAY(JunSun1)=1,IF(AND(YEAR(JunSun1+32)=CalendarYear,MONTH(JunSun1+32)=6),JunSun1+32,""),IF(AND(YEAR(JunSun1+39)=CalendarYear,MONTH(JunSun1+39)=6),JunSun1+39,""))</f>
        <v/>
      </c>
      <c r="P40" s="38" t="str">
        <f ca="1">IF(DAY(JunSun1)=1,IF(AND(YEAR(JunSun1+33)=CalendarYear,MONTH(JunSun1+33)=6),JunSun1+33,""),IF(AND(YEAR(JunSun1+40)=CalendarYear,MONTH(JunSun1+40)=6),JunSun1+40,""))</f>
        <v/>
      </c>
      <c r="Q40" s="38" t="str">
        <f ca="1">IF(DAY(JunSun1)=1,IF(AND(YEAR(JunSun1+34)=CalendarYear,MONTH(JunSun1+34)=6),JunSun1+34,""),IF(AND(YEAR(JunSun1+41)=CalendarYear,MONTH(JunSun1+41)=6),JunSun1+41,""))</f>
        <v/>
      </c>
      <c r="R40" s="38" t="str">
        <f ca="1">IF(DAY(JunSun1)=1,IF(AND(YEAR(JunSun1+35)=CalendarYear,MONTH(JunSun1+35)=6),JunSun1+35,""),IF(AND(YEAR(JunSun1+42)=CalendarYear,MONTH(JunSun1+42)=6),JunSun1+42,""))</f>
        <v/>
      </c>
      <c r="S40" s="34"/>
      <c r="T40" s="29"/>
      <c r="U40" s="38" t="str">
        <f ca="1">IF(DAY(JulSun1)=1,IF(AND(YEAR(JulSun1+29)=CalendarYear,MONTH(JulSun1+29)=7),JulSun1+29,""),IF(AND(YEAR(JulSun1+36)=CalendarYear,MONTH(JulSun1+36)=7),JulSun1+36,""))</f>
        <v/>
      </c>
      <c r="V40" s="38" t="str">
        <f ca="1">IF(DAY(JulSun1)=1,IF(AND(YEAR(JulSun1+30)=CalendarYear,MONTH(JulSun1+30)=7),JulSun1+30,""),IF(AND(YEAR(JulSun1+37)=CalendarYear,MONTH(JulSun1+37)=7),JulSun1+37,""))</f>
        <v/>
      </c>
      <c r="W40" s="38" t="str">
        <f ca="1">IF(DAY(JulSun1)=1,IF(AND(YEAR(JulSun1+31)=CalendarYear,MONTH(JulSun1+31)=7),JulSun1+31,""),IF(AND(YEAR(JulSun1+38)=CalendarYear,MONTH(JulSun1+38)=7),JulSun1+38,""))</f>
        <v/>
      </c>
      <c r="X40" s="38" t="str">
        <f ca="1">IF(DAY(JulSun1)=1,IF(AND(YEAR(JulSun1+32)=CalendarYear,MONTH(JulSun1+32)=7),JulSun1+32,""),IF(AND(YEAR(JulSun1+39)=CalendarYear,MONTH(JulSun1+39)=7),JulSun1+39,""))</f>
        <v/>
      </c>
      <c r="Y40" s="38" t="str">
        <f ca="1">IF(DAY(JulSun1)=1,IF(AND(YEAR(JulSun1+33)=CalendarYear,MONTH(JulSun1+33)=7),JulSun1+33,""),IF(AND(YEAR(JulSun1+40)=CalendarYear,MONTH(JulSun1+40)=7),JulSun1+40,""))</f>
        <v/>
      </c>
      <c r="Z40" s="38" t="str">
        <f ca="1">IF(DAY(JulSun1)=1,IF(AND(YEAR(JulSun1+34)=CalendarYear,MONTH(JulSun1+34)=7),JulSun1+34,""),IF(AND(YEAR(JulSun1+41)=CalendarYear,MONTH(JulSun1+41)=7),JulSun1+41,""))</f>
        <v/>
      </c>
      <c r="AA40" s="38" t="str">
        <f ca="1">IF(DAY(JulSun1)=1,IF(AND(YEAR(JulSun1+35)=CalendarYear,MONTH(JulSun1+35)=7),JulSun1+35,""),IF(AND(YEAR(JulSun1+42)=CalendarYear,MONTH(JulSun1+42)=7),JulSun1+42,""))</f>
        <v/>
      </c>
      <c r="AB40" s="34"/>
      <c r="AC40" s="29"/>
      <c r="AD40" s="38" t="str">
        <f ca="1">IF(DAY(AugSun1)=1,IF(AND(YEAR(AugSun1+29)=CalendarYear,MONTH(AugSun1+29)=8),AugSun1+29,""),IF(AND(YEAR(AugSun1+36)=CalendarYear,MONTH(AugSun1+36)=8),AugSun1+36,""))</f>
        <v/>
      </c>
      <c r="AE40" s="38" t="str">
        <f ca="1">IF(DAY(AugSun1)=1,IF(AND(YEAR(AugSun1+30)=CalendarYear,MONTH(AugSun1+30)=8),AugSun1+30,""),IF(AND(YEAR(AugSun1+37)=CalendarYear,MONTH(AugSun1+37)=8),AugSun1+37,""))</f>
        <v/>
      </c>
      <c r="AF40" s="38" t="str">
        <f ca="1">IF(DAY(AugSun1)=1,IF(AND(YEAR(AugSun1+31)=CalendarYear,MONTH(AugSun1+31)=8),AugSun1+31,""),IF(AND(YEAR(AugSun1+38)=CalendarYear,MONTH(AugSun1+38)=8),AugSun1+38,""))</f>
        <v/>
      </c>
      <c r="AG40" s="38" t="str">
        <f ca="1">IF(DAY(AugSun1)=1,IF(AND(YEAR(AugSun1+32)=CalendarYear,MONTH(AugSun1+32)=8),AugSun1+32,""),IF(AND(YEAR(AugSun1+39)=CalendarYear,MONTH(AugSun1+39)=8),AugSun1+39,""))</f>
        <v/>
      </c>
      <c r="AH40" s="38" t="str">
        <f ca="1">IF(DAY(AugSun1)=1,IF(AND(YEAR(AugSun1+33)=CalendarYear,MONTH(AugSun1+33)=8),AugSun1+33,""),IF(AND(YEAR(AugSun1+40)=CalendarYear,MONTH(AugSun1+40)=8),AugSun1+40,""))</f>
        <v/>
      </c>
      <c r="AI40" s="38" t="str">
        <f ca="1">IF(DAY(AugSun1)=1,IF(AND(YEAR(AugSun1+34)=CalendarYear,MONTH(AugSun1+34)=8),AugSun1+34,""),IF(AND(YEAR(AugSun1+41)=CalendarYear,MONTH(AugSun1+41)=8),AugSun1+41,""))</f>
        <v/>
      </c>
      <c r="AJ40" s="38" t="str">
        <f ca="1">IF(DAY(AugSun1)=1,IF(AND(YEAR(AugSun1+35)=CalendarYear,MONTH(AugSun1+35)=8),AugSun1+35,""),IF(AND(YEAR(AugSun1+42)=CalendarYear,MONTH(AugSun1+42)=8),AugSun1+42,""))</f>
        <v/>
      </c>
    </row>
    <row r="41" spans="1:36" ht="15.75">
      <c r="A41" s="6" t="s">
        <v>17</v>
      </c>
      <c r="C41" s="29"/>
      <c r="D41" s="29"/>
      <c r="E41" s="29"/>
      <c r="F41" s="29"/>
      <c r="G41" s="29"/>
      <c r="H41" s="29"/>
      <c r="I41" s="29"/>
      <c r="J41" s="35"/>
      <c r="K41" s="33"/>
      <c r="L41" s="29"/>
      <c r="M41" s="29"/>
      <c r="N41" s="29"/>
      <c r="O41" s="29"/>
      <c r="P41" s="29"/>
      <c r="Q41" s="29"/>
      <c r="R41" s="29"/>
      <c r="S41" s="35"/>
      <c r="T41" s="29"/>
      <c r="U41" s="33"/>
      <c r="V41" s="33"/>
      <c r="W41" s="33"/>
      <c r="X41" s="33"/>
      <c r="Y41" s="33"/>
      <c r="Z41" s="33"/>
      <c r="AA41" s="33"/>
      <c r="AB41" s="34"/>
      <c r="AC41" s="29"/>
      <c r="AD41" s="33"/>
      <c r="AE41" s="33"/>
      <c r="AF41" s="33"/>
      <c r="AG41" s="33"/>
      <c r="AH41" s="33"/>
      <c r="AI41" s="33"/>
      <c r="AJ41" s="33"/>
    </row>
    <row r="42" spans="1:36" ht="16.5">
      <c r="A42" s="6" t="s">
        <v>18</v>
      </c>
      <c r="C42" s="48">
        <f ca="1">DATE(CalendarYear,9,1)</f>
        <v>43709</v>
      </c>
      <c r="D42" s="48"/>
      <c r="E42" s="48"/>
      <c r="F42" s="48"/>
      <c r="G42" s="48"/>
      <c r="H42" s="48"/>
      <c r="I42" s="48"/>
      <c r="J42" s="27"/>
      <c r="K42" s="29"/>
      <c r="L42" s="48">
        <f ca="1">DATE(CalendarYear,10,1)</f>
        <v>43739</v>
      </c>
      <c r="M42" s="48"/>
      <c r="N42" s="48"/>
      <c r="O42" s="48"/>
      <c r="P42" s="48"/>
      <c r="Q42" s="48"/>
      <c r="R42" s="48"/>
      <c r="S42" s="27"/>
      <c r="T42" s="29"/>
      <c r="U42" s="48">
        <f ca="1">DATE(CalendarYear,11,1)</f>
        <v>43770</v>
      </c>
      <c r="V42" s="48"/>
      <c r="W42" s="48"/>
      <c r="X42" s="48"/>
      <c r="Y42" s="48"/>
      <c r="Z42" s="48"/>
      <c r="AA42" s="48"/>
      <c r="AB42" s="27"/>
      <c r="AC42" s="29"/>
      <c r="AD42" s="48">
        <f ca="1">DATE(CalendarYear,12,1)</f>
        <v>43800</v>
      </c>
      <c r="AE42" s="48"/>
      <c r="AF42" s="48"/>
      <c r="AG42" s="48"/>
      <c r="AH42" s="48"/>
      <c r="AI42" s="48"/>
      <c r="AJ42" s="48"/>
    </row>
    <row r="43" spans="1:36" ht="15.75">
      <c r="A43" s="6" t="s">
        <v>19</v>
      </c>
      <c r="C43" s="31" t="s">
        <v>21</v>
      </c>
      <c r="D43" s="31" t="s">
        <v>24</v>
      </c>
      <c r="E43" s="31" t="s">
        <v>25</v>
      </c>
      <c r="F43" s="31" t="s">
        <v>26</v>
      </c>
      <c r="G43" s="31" t="s">
        <v>27</v>
      </c>
      <c r="H43" s="31" t="s">
        <v>30</v>
      </c>
      <c r="I43" s="31" t="s">
        <v>31</v>
      </c>
      <c r="J43" s="32"/>
      <c r="K43" s="29"/>
      <c r="L43" s="31" t="s">
        <v>21</v>
      </c>
      <c r="M43" s="31" t="s">
        <v>24</v>
      </c>
      <c r="N43" s="31" t="s">
        <v>25</v>
      </c>
      <c r="O43" s="31" t="s">
        <v>26</v>
      </c>
      <c r="P43" s="31" t="s">
        <v>27</v>
      </c>
      <c r="Q43" s="31" t="s">
        <v>30</v>
      </c>
      <c r="R43" s="31" t="s">
        <v>31</v>
      </c>
      <c r="S43" s="32"/>
      <c r="T43" s="29"/>
      <c r="U43" s="31" t="s">
        <v>21</v>
      </c>
      <c r="V43" s="31" t="s">
        <v>24</v>
      </c>
      <c r="W43" s="31" t="s">
        <v>25</v>
      </c>
      <c r="X43" s="31" t="s">
        <v>26</v>
      </c>
      <c r="Y43" s="31" t="s">
        <v>27</v>
      </c>
      <c r="Z43" s="31" t="s">
        <v>30</v>
      </c>
      <c r="AA43" s="31" t="s">
        <v>31</v>
      </c>
      <c r="AB43" s="32"/>
      <c r="AC43" s="36"/>
      <c r="AD43" s="31" t="s">
        <v>21</v>
      </c>
      <c r="AE43" s="31" t="s">
        <v>24</v>
      </c>
      <c r="AF43" s="31" t="s">
        <v>25</v>
      </c>
      <c r="AG43" s="31" t="s">
        <v>26</v>
      </c>
      <c r="AH43" s="31" t="s">
        <v>27</v>
      </c>
      <c r="AI43" s="31" t="s">
        <v>30</v>
      </c>
      <c r="AJ43" s="31" t="s">
        <v>31</v>
      </c>
    </row>
    <row r="44" spans="1:36" ht="15.75">
      <c r="A44" s="6" t="s">
        <v>20</v>
      </c>
      <c r="C44" s="38">
        <f ca="1">IF(DAY(SepSun1)=1,"",IF(AND(YEAR(SepSun1+1)=CalendarYear,MONTH(SepSun1+1)=9),SepSun1+1,""))</f>
        <v>43709</v>
      </c>
      <c r="D44" s="38">
        <f ca="1">IF(DAY(SepSun1)=1,"",IF(AND(YEAR(SepSun1+2)=CalendarYear,MONTH(SepSun1+2)=9),SepSun1+2,""))</f>
        <v>43710</v>
      </c>
      <c r="E44" s="38">
        <f ca="1">IF(DAY(SepSun1)=1,"",IF(AND(YEAR(SepSun1+3)=CalendarYear,MONTH(SepSun1+3)=9),SepSun1+3,""))</f>
        <v>43711</v>
      </c>
      <c r="F44" s="38">
        <f ca="1">IF(DAY(SepSun1)=1,"",IF(AND(YEAR(SepSun1+4)=CalendarYear,MONTH(SepSun1+4)=9),SepSun1+4,""))</f>
        <v>43712</v>
      </c>
      <c r="G44" s="38">
        <f ca="1">IF(DAY(SepSun1)=1,"",IF(AND(YEAR(SepSun1+5)=CalendarYear,MONTH(SepSun1+5)=9),SepSun1+5,""))</f>
        <v>43713</v>
      </c>
      <c r="H44" s="38">
        <f ca="1">IF(DAY(SepSun1)=1,"",IF(AND(YEAR(SepSun1+6)=CalendarYear,MONTH(SepSun1+6)=9),SepSun1+6,""))</f>
        <v>43714</v>
      </c>
      <c r="I44" s="38">
        <f ca="1">IF(DAY(SepSun1)=1,IF(AND(YEAR(SepSun1)=CalendarYear,MONTH(SepSun1)=9),SepSun1,""),IF(AND(YEAR(SepSun1+7)=CalendarYear,MONTH(SepSun1+7)=9),SepSun1+7,""))</f>
        <v>43715</v>
      </c>
      <c r="J44" s="34"/>
      <c r="K44" s="29"/>
      <c r="L44" s="38" t="str">
        <f ca="1">IF(DAY(OctSun1)=1,"",IF(AND(YEAR(OctSun1+1)=CalendarYear,MONTH(OctSun1+1)=10),OctSun1+1,""))</f>
        <v/>
      </c>
      <c r="M44" s="38" t="str">
        <f ca="1">IF(DAY(OctSun1)=1,"",IF(AND(YEAR(OctSun1+2)=CalendarYear,MONTH(OctSun1+2)=10),OctSun1+2,""))</f>
        <v/>
      </c>
      <c r="N44" s="38">
        <f ca="1">IF(DAY(OctSun1)=1,"",IF(AND(YEAR(OctSun1+3)=CalendarYear,MONTH(OctSun1+3)=10),OctSun1+3,""))</f>
        <v>43739</v>
      </c>
      <c r="O44" s="38">
        <f ca="1">IF(DAY(OctSun1)=1,"",IF(AND(YEAR(OctSun1+4)=CalendarYear,MONTH(OctSun1+4)=10),OctSun1+4,""))</f>
        <v>43740</v>
      </c>
      <c r="P44" s="38">
        <f ca="1">IF(DAY(OctSun1)=1,"",IF(AND(YEAR(OctSun1+5)=CalendarYear,MONTH(OctSun1+5)=10),OctSun1+5,""))</f>
        <v>43741</v>
      </c>
      <c r="Q44" s="38">
        <f ca="1">IF(DAY(OctSun1)=1,"",IF(AND(YEAR(OctSun1+6)=CalendarYear,MONTH(OctSun1+6)=10),OctSun1+6,""))</f>
        <v>43742</v>
      </c>
      <c r="R44" s="38">
        <f ca="1">IF(DAY(OctSun1)=1,IF(AND(YEAR(OctSun1)=CalendarYear,MONTH(OctSun1)=10),OctSun1,""),IF(AND(YEAR(OctSun1+7)=CalendarYear,MONTH(OctSun1+7)=10),OctSun1+7,""))</f>
        <v>43743</v>
      </c>
      <c r="S44" s="34"/>
      <c r="T44" s="29"/>
      <c r="U44" s="38" t="str">
        <f ca="1">IF(DAY(NovSun1)=1,"",IF(AND(YEAR(NovSun1+1)=CalendarYear,MONTH(NovSun1+1)=11),NovSun1+1,""))</f>
        <v/>
      </c>
      <c r="V44" s="38" t="str">
        <f ca="1">IF(DAY(NovSun1)=1,"",IF(AND(YEAR(NovSun1+2)=CalendarYear,MONTH(NovSun1+2)=11),NovSun1+2,""))</f>
        <v/>
      </c>
      <c r="W44" s="38" t="str">
        <f ca="1">IF(DAY(NovSun1)=1,"",IF(AND(YEAR(NovSun1+3)=CalendarYear,MONTH(NovSun1+3)=11),NovSun1+3,""))</f>
        <v/>
      </c>
      <c r="X44" s="38" t="str">
        <f ca="1">IF(DAY(NovSun1)=1,"",IF(AND(YEAR(NovSun1+4)=CalendarYear,MONTH(NovSun1+4)=11),NovSun1+4,""))</f>
        <v/>
      </c>
      <c r="Y44" s="38" t="str">
        <f ca="1">IF(DAY(NovSun1)=1,"",IF(AND(YEAR(NovSun1+5)=CalendarYear,MONTH(NovSun1+5)=11),NovSun1+5,""))</f>
        <v/>
      </c>
      <c r="Z44" s="38">
        <f ca="1">IF(DAY(NovSun1)=1,"",IF(AND(YEAR(NovSun1+6)=CalendarYear,MONTH(NovSun1+6)=11),NovSun1+6,""))</f>
        <v>43770</v>
      </c>
      <c r="AA44" s="38">
        <f ca="1">IF(DAY(NovSun1)=1,IF(AND(YEAR(NovSun1)=CalendarYear,MONTH(NovSun1)=11),NovSun1,""),IF(AND(YEAR(NovSun1+7)=CalendarYear,MONTH(NovSun1+7)=11),NovSun1+7,""))</f>
        <v>43771</v>
      </c>
      <c r="AB44" s="34"/>
      <c r="AC44" s="29"/>
      <c r="AD44" s="38">
        <f ca="1">IF(DAY(DecSun1)=1,"",IF(AND(YEAR(DecSun1+1)=CalendarYear,MONTH(DecSun1+1)=12),DecSun1+1,""))</f>
        <v>43800</v>
      </c>
      <c r="AE44" s="38">
        <f ca="1">IF(DAY(DecSun1)=1,"",IF(AND(YEAR(DecSun1+2)=CalendarYear,MONTH(DecSun1+2)=12),DecSun1+2,""))</f>
        <v>43801</v>
      </c>
      <c r="AF44" s="38">
        <f ca="1">IF(DAY(DecSun1)=1,"",IF(AND(YEAR(DecSun1+3)=CalendarYear,MONTH(DecSun1+3)=12),DecSun1+3,""))</f>
        <v>43802</v>
      </c>
      <c r="AG44" s="38">
        <f ca="1">IF(DAY(DecSun1)=1,"",IF(AND(YEAR(DecSun1+4)=CalendarYear,MONTH(DecSun1+4)=12),DecSun1+4,""))</f>
        <v>43803</v>
      </c>
      <c r="AH44" s="38">
        <f ca="1">IF(DAY(DecSun1)=1,"",IF(AND(YEAR(DecSun1+5)=CalendarYear,MONTH(DecSun1+5)=12),DecSun1+5,""))</f>
        <v>43804</v>
      </c>
      <c r="AI44" s="38">
        <f ca="1">IF(DAY(DecSun1)=1,"",IF(AND(YEAR(DecSun1+6)=CalendarYear,MONTH(DecSun1+6)=12),DecSun1+6,""))</f>
        <v>43805</v>
      </c>
      <c r="AJ44" s="38">
        <f ca="1">IF(DAY(DecSun1)=1,IF(AND(YEAR(DecSun1)=CalendarYear,MONTH(DecSun1)=12),DecSun1,""),IF(AND(YEAR(DecSun1+7)=CalendarYear,MONTH(DecSun1+7)=12),DecSun1+7,""))</f>
        <v>43806</v>
      </c>
    </row>
    <row r="45" spans="1:36">
      <c r="C45" s="38">
        <f ca="1">IF(DAY(SepSun1)=1,IF(AND(YEAR(SepSun1+1)=CalendarYear,MONTH(SepSun1+1)=9),SepSun1+1,""),IF(AND(YEAR(SepSun1+8)=CalendarYear,MONTH(SepSun1+8)=9),SepSun1+8,""))</f>
        <v>43716</v>
      </c>
      <c r="D45" s="38">
        <f ca="1">IF(DAY(SepSun1)=1,IF(AND(YEAR(SepSun1+2)=CalendarYear,MONTH(SepSun1+2)=9),SepSun1+2,""),IF(AND(YEAR(SepSun1+9)=CalendarYear,MONTH(SepSun1+9)=9),SepSun1+9,""))</f>
        <v>43717</v>
      </c>
      <c r="E45" s="38">
        <f ca="1">IF(DAY(SepSun1)=1,IF(AND(YEAR(SepSun1+3)=CalendarYear,MONTH(SepSun1+3)=9),SepSun1+3,""),IF(AND(YEAR(SepSun1+10)=CalendarYear,MONTH(SepSun1+10)=9),SepSun1+10,""))</f>
        <v>43718</v>
      </c>
      <c r="F45" s="38">
        <f ca="1">IF(DAY(SepSun1)=1,IF(AND(YEAR(SepSun1+4)=CalendarYear,MONTH(SepSun1+4)=9),SepSun1+4,""),IF(AND(YEAR(SepSun1+11)=CalendarYear,MONTH(SepSun1+11)=9),SepSun1+11,""))</f>
        <v>43719</v>
      </c>
      <c r="G45" s="38">
        <f ca="1">IF(DAY(SepSun1)=1,IF(AND(YEAR(SepSun1+5)=CalendarYear,MONTH(SepSun1+5)=9),SepSun1+5,""),IF(AND(YEAR(SepSun1+12)=CalendarYear,MONTH(SepSun1+12)=9),SepSun1+12,""))</f>
        <v>43720</v>
      </c>
      <c r="H45" s="38">
        <f ca="1">IF(DAY(SepSun1)=1,IF(AND(YEAR(SepSun1+6)=CalendarYear,MONTH(SepSun1+6)=9),SepSun1+6,""),IF(AND(YEAR(SepSun1+13)=CalendarYear,MONTH(SepSun1+13)=9),SepSun1+13,""))</f>
        <v>43721</v>
      </c>
      <c r="I45" s="38">
        <f ca="1">IF(DAY(SepSun1)=1,IF(AND(YEAR(SepSun1+7)=CalendarYear,MONTH(SepSun1+7)=9),SepSun1+7,""),IF(AND(YEAR(SepSun1+14)=CalendarYear,MONTH(SepSun1+14)=9),SepSun1+14,""))</f>
        <v>43722</v>
      </c>
      <c r="J45" s="34"/>
      <c r="K45" s="29"/>
      <c r="L45" s="38">
        <f ca="1">IF(DAY(OctSun1)=1,IF(AND(YEAR(OctSun1+1)=CalendarYear,MONTH(OctSun1+1)=10),OctSun1+1,""),IF(AND(YEAR(OctSun1+8)=CalendarYear,MONTH(OctSun1+8)=10),OctSun1+8,""))</f>
        <v>43744</v>
      </c>
      <c r="M45" s="38">
        <f ca="1">IF(DAY(OctSun1)=1,IF(AND(YEAR(OctSun1+2)=CalendarYear,MONTH(OctSun1+2)=10),OctSun1+2,""),IF(AND(YEAR(OctSun1+9)=CalendarYear,MONTH(OctSun1+9)=10),OctSun1+9,""))</f>
        <v>43745</v>
      </c>
      <c r="N45" s="38">
        <f ca="1">IF(DAY(OctSun1)=1,IF(AND(YEAR(OctSun1+3)=CalendarYear,MONTH(OctSun1+3)=10),OctSun1+3,""),IF(AND(YEAR(OctSun1+10)=CalendarYear,MONTH(OctSun1+10)=10),OctSun1+10,""))</f>
        <v>43746</v>
      </c>
      <c r="O45" s="38">
        <f ca="1">IF(DAY(OctSun1)=1,IF(AND(YEAR(OctSun1+4)=CalendarYear,MONTH(OctSun1+4)=10),OctSun1+4,""),IF(AND(YEAR(OctSun1+11)=CalendarYear,MONTH(OctSun1+11)=10),OctSun1+11,""))</f>
        <v>43747</v>
      </c>
      <c r="P45" s="38">
        <f ca="1">IF(DAY(OctSun1)=1,IF(AND(YEAR(OctSun1+5)=CalendarYear,MONTH(OctSun1+5)=10),OctSun1+5,""),IF(AND(YEAR(OctSun1+12)=CalendarYear,MONTH(OctSun1+12)=10),OctSun1+12,""))</f>
        <v>43748</v>
      </c>
      <c r="Q45" s="38">
        <f ca="1">IF(DAY(OctSun1)=1,IF(AND(YEAR(OctSun1+6)=CalendarYear,MONTH(OctSun1+6)=10),OctSun1+6,""),IF(AND(YEAR(OctSun1+13)=CalendarYear,MONTH(OctSun1+13)=10),OctSun1+13,""))</f>
        <v>43749</v>
      </c>
      <c r="R45" s="38">
        <f ca="1">IF(DAY(OctSun1)=1,IF(AND(YEAR(OctSun1+7)=CalendarYear,MONTH(OctSun1+7)=10),OctSun1+7,""),IF(AND(YEAR(OctSun1+14)=CalendarYear,MONTH(OctSun1+14)=10),OctSun1+14,""))</f>
        <v>43750</v>
      </c>
      <c r="S45" s="34"/>
      <c r="T45" s="29"/>
      <c r="U45" s="38">
        <f ca="1">IF(DAY(NovSun1)=1,IF(AND(YEAR(NovSun1+1)=CalendarYear,MONTH(NovSun1+1)=11),NovSun1+1,""),IF(AND(YEAR(NovSun1+8)=CalendarYear,MONTH(NovSun1+8)=11),NovSun1+8,""))</f>
        <v>43772</v>
      </c>
      <c r="V45" s="38">
        <f ca="1">IF(DAY(NovSun1)=1,IF(AND(YEAR(NovSun1+2)=CalendarYear,MONTH(NovSun1+2)=11),NovSun1+2,""),IF(AND(YEAR(NovSun1+9)=CalendarYear,MONTH(NovSun1+9)=11),NovSun1+9,""))</f>
        <v>43773</v>
      </c>
      <c r="W45" s="38">
        <f ca="1">IF(DAY(NovSun1)=1,IF(AND(YEAR(NovSun1+3)=CalendarYear,MONTH(NovSun1+3)=11),NovSun1+3,""),IF(AND(YEAR(NovSun1+10)=CalendarYear,MONTH(NovSun1+10)=11),NovSun1+10,""))</f>
        <v>43774</v>
      </c>
      <c r="X45" s="38">
        <f ca="1">IF(DAY(NovSun1)=1,IF(AND(YEAR(NovSun1+4)=CalendarYear,MONTH(NovSun1+4)=11),NovSun1+4,""),IF(AND(YEAR(NovSun1+11)=CalendarYear,MONTH(NovSun1+11)=11),NovSun1+11,""))</f>
        <v>43775</v>
      </c>
      <c r="Y45" s="38">
        <f ca="1">IF(DAY(NovSun1)=1,IF(AND(YEAR(NovSun1+5)=CalendarYear,MONTH(NovSun1+5)=11),NovSun1+5,""),IF(AND(YEAR(NovSun1+12)=CalendarYear,MONTH(NovSun1+12)=11),NovSun1+12,""))</f>
        <v>43776</v>
      </c>
      <c r="Z45" s="38">
        <f ca="1">IF(DAY(NovSun1)=1,IF(AND(YEAR(NovSun1+6)=CalendarYear,MONTH(NovSun1+6)=11),NovSun1+6,""),IF(AND(YEAR(NovSun1+13)=CalendarYear,MONTH(NovSun1+13)=11),NovSun1+13,""))</f>
        <v>43777</v>
      </c>
      <c r="AA45" s="38">
        <f ca="1">IF(DAY(NovSun1)=1,IF(AND(YEAR(NovSun1+7)=CalendarYear,MONTH(NovSun1+7)=11),NovSun1+7,""),IF(AND(YEAR(NovSun1+14)=CalendarYear,MONTH(NovSun1+14)=11),NovSun1+14,""))</f>
        <v>43778</v>
      </c>
      <c r="AB45" s="34"/>
      <c r="AC45" s="29"/>
      <c r="AD45" s="38">
        <f ca="1">IF(DAY(DecSun1)=1,IF(AND(YEAR(DecSun1+1)=CalendarYear,MONTH(DecSun1+1)=12),DecSun1+1,""),IF(AND(YEAR(DecSun1+8)=CalendarYear,MONTH(DecSun1+8)=12),DecSun1+8,""))</f>
        <v>43807</v>
      </c>
      <c r="AE45" s="38">
        <f ca="1">IF(DAY(DecSun1)=1,IF(AND(YEAR(DecSun1+2)=CalendarYear,MONTH(DecSun1+2)=12),DecSun1+2,""),IF(AND(YEAR(DecSun1+9)=CalendarYear,MONTH(DecSun1+9)=12),DecSun1+9,""))</f>
        <v>43808</v>
      </c>
      <c r="AF45" s="38">
        <f ca="1">IF(DAY(DecSun1)=1,IF(AND(YEAR(DecSun1+3)=CalendarYear,MONTH(DecSun1+3)=12),DecSun1+3,""),IF(AND(YEAR(DecSun1+10)=CalendarYear,MONTH(DecSun1+10)=12),DecSun1+10,""))</f>
        <v>43809</v>
      </c>
      <c r="AG45" s="38">
        <f ca="1">IF(DAY(DecSun1)=1,IF(AND(YEAR(DecSun1+4)=CalendarYear,MONTH(DecSun1+4)=12),DecSun1+4,""),IF(AND(YEAR(DecSun1+11)=CalendarYear,MONTH(DecSun1+11)=12),DecSun1+11,""))</f>
        <v>43810</v>
      </c>
      <c r="AH45" s="38">
        <f ca="1">IF(DAY(DecSun1)=1,IF(AND(YEAR(DecSun1+5)=CalendarYear,MONTH(DecSun1+5)=12),DecSun1+5,""),IF(AND(YEAR(DecSun1+12)=CalendarYear,MONTH(DecSun1+12)=12),DecSun1+12,""))</f>
        <v>43811</v>
      </c>
      <c r="AI45" s="38">
        <f ca="1">IF(DAY(DecSun1)=1,IF(AND(YEAR(DecSun1+6)=CalendarYear,MONTH(DecSun1+6)=12),DecSun1+6,""),IF(AND(YEAR(DecSun1+13)=CalendarYear,MONTH(DecSun1+13)=12),DecSun1+13,""))</f>
        <v>43812</v>
      </c>
      <c r="AJ45" s="38">
        <f ca="1">IF(DAY(DecSun1)=1,IF(AND(YEAR(DecSun1+7)=CalendarYear,MONTH(DecSun1+7)=12),DecSun1+7,""),IF(AND(YEAR(DecSun1+14)=CalendarYear,MONTH(DecSun1+14)=12),DecSun1+14,""))</f>
        <v>43813</v>
      </c>
    </row>
    <row r="46" spans="1:36">
      <c r="C46" s="38">
        <f ca="1">IF(DAY(SepSun1)=1,IF(AND(YEAR(SepSun1+8)=CalendarYear,MONTH(SepSun1+8)=9),SepSun1+8,""),IF(AND(YEAR(SepSun1+15)=CalendarYear,MONTH(SepSun1+15)=9),SepSun1+15,""))</f>
        <v>43723</v>
      </c>
      <c r="D46" s="38">
        <f ca="1">IF(DAY(SepSun1)=1,IF(AND(YEAR(SepSun1+9)=CalendarYear,MONTH(SepSun1+9)=9),SepSun1+9,""),IF(AND(YEAR(SepSun1+16)=CalendarYear,MONTH(SepSun1+16)=9),SepSun1+16,""))</f>
        <v>43724</v>
      </c>
      <c r="E46" s="38">
        <f ca="1">IF(DAY(SepSun1)=1,IF(AND(YEAR(SepSun1+10)=CalendarYear,MONTH(SepSun1+10)=9),SepSun1+10,""),IF(AND(YEAR(SepSun1+17)=CalendarYear,MONTH(SepSun1+17)=9),SepSun1+17,""))</f>
        <v>43725</v>
      </c>
      <c r="F46" s="38">
        <f ca="1">IF(DAY(SepSun1)=1,IF(AND(YEAR(SepSun1+11)=CalendarYear,MONTH(SepSun1+11)=9),SepSun1+11,""),IF(AND(YEAR(SepSun1+18)=CalendarYear,MONTH(SepSun1+18)=9),SepSun1+18,""))</f>
        <v>43726</v>
      </c>
      <c r="G46" s="38">
        <f ca="1">IF(DAY(SepSun1)=1,IF(AND(YEAR(SepSun1+12)=CalendarYear,MONTH(SepSun1+12)=9),SepSun1+12,""),IF(AND(YEAR(SepSun1+19)=CalendarYear,MONTH(SepSun1+19)=9),SepSun1+19,""))</f>
        <v>43727</v>
      </c>
      <c r="H46" s="38">
        <f ca="1">IF(DAY(SepSun1)=1,IF(AND(YEAR(SepSun1+13)=CalendarYear,MONTH(SepSun1+13)=9),SepSun1+13,""),IF(AND(YEAR(SepSun1+20)=CalendarYear,MONTH(SepSun1+20)=9),SepSun1+20,""))</f>
        <v>43728</v>
      </c>
      <c r="I46" s="38">
        <f ca="1">IF(DAY(SepSun1)=1,IF(AND(YEAR(SepSun1+14)=CalendarYear,MONTH(SepSun1+14)=9),SepSun1+14,""),IF(AND(YEAR(SepSun1+21)=CalendarYear,MONTH(SepSun1+21)=9),SepSun1+21,""))</f>
        <v>43729</v>
      </c>
      <c r="J46" s="34"/>
      <c r="K46" s="29"/>
      <c r="L46" s="38">
        <f ca="1">IF(DAY(OctSun1)=1,IF(AND(YEAR(OctSun1+8)=CalendarYear,MONTH(OctSun1+8)=10),OctSun1+8,""),IF(AND(YEAR(OctSun1+15)=CalendarYear,MONTH(OctSun1+15)=10),OctSun1+15,""))</f>
        <v>43751</v>
      </c>
      <c r="M46" s="38">
        <f ca="1">IF(DAY(OctSun1)=1,IF(AND(YEAR(OctSun1+9)=CalendarYear,MONTH(OctSun1+9)=10),OctSun1+9,""),IF(AND(YEAR(OctSun1+16)=CalendarYear,MONTH(OctSun1+16)=10),OctSun1+16,""))</f>
        <v>43752</v>
      </c>
      <c r="N46" s="38">
        <f ca="1">IF(DAY(OctSun1)=1,IF(AND(YEAR(OctSun1+10)=CalendarYear,MONTH(OctSun1+10)=10),OctSun1+10,""),IF(AND(YEAR(OctSun1+17)=CalendarYear,MONTH(OctSun1+17)=10),OctSun1+17,""))</f>
        <v>43753</v>
      </c>
      <c r="O46" s="38">
        <f ca="1">IF(DAY(OctSun1)=1,IF(AND(YEAR(OctSun1+11)=CalendarYear,MONTH(OctSun1+11)=10),OctSun1+11,""),IF(AND(YEAR(OctSun1+18)=CalendarYear,MONTH(OctSun1+18)=10),OctSun1+18,""))</f>
        <v>43754</v>
      </c>
      <c r="P46" s="38">
        <f ca="1">IF(DAY(OctSun1)=1,IF(AND(YEAR(OctSun1+12)=CalendarYear,MONTH(OctSun1+12)=10),OctSun1+12,""),IF(AND(YEAR(OctSun1+19)=CalendarYear,MONTH(OctSun1+19)=10),OctSun1+19,""))</f>
        <v>43755</v>
      </c>
      <c r="Q46" s="38">
        <f ca="1">IF(DAY(OctSun1)=1,IF(AND(YEAR(OctSun1+13)=CalendarYear,MONTH(OctSun1+13)=10),OctSun1+13,""),IF(AND(YEAR(OctSun1+20)=CalendarYear,MONTH(OctSun1+20)=10),OctSun1+20,""))</f>
        <v>43756</v>
      </c>
      <c r="R46" s="38">
        <f ca="1">IF(DAY(OctSun1)=1,IF(AND(YEAR(OctSun1+14)=CalendarYear,MONTH(OctSun1+14)=10),OctSun1+14,""),IF(AND(YEAR(OctSun1+21)=CalendarYear,MONTH(OctSun1+21)=10),OctSun1+21,""))</f>
        <v>43757</v>
      </c>
      <c r="S46" s="34"/>
      <c r="T46" s="29"/>
      <c r="U46" s="38">
        <f ca="1">IF(DAY(NovSun1)=1,IF(AND(YEAR(NovSun1+8)=CalendarYear,MONTH(NovSun1+8)=11),NovSun1+8,""),IF(AND(YEAR(NovSun1+15)=CalendarYear,MONTH(NovSun1+15)=11),NovSun1+15,""))</f>
        <v>43779</v>
      </c>
      <c r="V46" s="38">
        <f ca="1">IF(DAY(NovSun1)=1,IF(AND(YEAR(NovSun1+9)=CalendarYear,MONTH(NovSun1+9)=11),NovSun1+9,""),IF(AND(YEAR(NovSun1+16)=CalendarYear,MONTH(NovSun1+16)=11),NovSun1+16,""))</f>
        <v>43780</v>
      </c>
      <c r="W46" s="38">
        <f ca="1">IF(DAY(NovSun1)=1,IF(AND(YEAR(NovSun1+10)=CalendarYear,MONTH(NovSun1+10)=11),NovSun1+10,""),IF(AND(YEAR(NovSun1+17)=CalendarYear,MONTH(NovSun1+17)=11),NovSun1+17,""))</f>
        <v>43781</v>
      </c>
      <c r="X46" s="38">
        <f ca="1">IF(DAY(NovSun1)=1,IF(AND(YEAR(NovSun1+11)=CalendarYear,MONTH(NovSun1+11)=11),NovSun1+11,""),IF(AND(YEAR(NovSun1+18)=CalendarYear,MONTH(NovSun1+18)=11),NovSun1+18,""))</f>
        <v>43782</v>
      </c>
      <c r="Y46" s="38">
        <f ca="1">IF(DAY(NovSun1)=1,IF(AND(YEAR(NovSun1+12)=CalendarYear,MONTH(NovSun1+12)=11),NovSun1+12,""),IF(AND(YEAR(NovSun1+19)=CalendarYear,MONTH(NovSun1+19)=11),NovSun1+19,""))</f>
        <v>43783</v>
      </c>
      <c r="Z46" s="38">
        <f ca="1">IF(DAY(NovSun1)=1,IF(AND(YEAR(NovSun1+13)=CalendarYear,MONTH(NovSun1+13)=11),NovSun1+13,""),IF(AND(YEAR(NovSun1+20)=CalendarYear,MONTH(NovSun1+20)=11),NovSun1+20,""))</f>
        <v>43784</v>
      </c>
      <c r="AA46" s="38">
        <f ca="1">IF(DAY(NovSun1)=1,IF(AND(YEAR(NovSun1+14)=CalendarYear,MONTH(NovSun1+14)=11),NovSun1+14,""),IF(AND(YEAR(NovSun1+21)=CalendarYear,MONTH(NovSun1+21)=11),NovSun1+21,""))</f>
        <v>43785</v>
      </c>
      <c r="AB46" s="34"/>
      <c r="AC46" s="29"/>
      <c r="AD46" s="38">
        <f ca="1">IF(DAY(DecSun1)=1,IF(AND(YEAR(DecSun1+8)=CalendarYear,MONTH(DecSun1+8)=12),DecSun1+8,""),IF(AND(YEAR(DecSun1+15)=CalendarYear,MONTH(DecSun1+15)=12),DecSun1+15,""))</f>
        <v>43814</v>
      </c>
      <c r="AE46" s="38">
        <f ca="1">IF(DAY(DecSun1)=1,IF(AND(YEAR(DecSun1+9)=CalendarYear,MONTH(DecSun1+9)=12),DecSun1+9,""),IF(AND(YEAR(DecSun1+16)=CalendarYear,MONTH(DecSun1+16)=12),DecSun1+16,""))</f>
        <v>43815</v>
      </c>
      <c r="AF46" s="38">
        <f ca="1">IF(DAY(DecSun1)=1,IF(AND(YEAR(DecSun1+10)=CalendarYear,MONTH(DecSun1+10)=12),DecSun1+10,""),IF(AND(YEAR(DecSun1+17)=CalendarYear,MONTH(DecSun1+17)=12),DecSun1+17,""))</f>
        <v>43816</v>
      </c>
      <c r="AG46" s="38">
        <f ca="1">IF(DAY(DecSun1)=1,IF(AND(YEAR(DecSun1+11)=CalendarYear,MONTH(DecSun1+11)=12),DecSun1+11,""),IF(AND(YEAR(DecSun1+18)=CalendarYear,MONTH(DecSun1+18)=12),DecSun1+18,""))</f>
        <v>43817</v>
      </c>
      <c r="AH46" s="38">
        <f ca="1">IF(DAY(DecSun1)=1,IF(AND(YEAR(DecSun1+12)=CalendarYear,MONTH(DecSun1+12)=12),DecSun1+12,""),IF(AND(YEAR(DecSun1+19)=CalendarYear,MONTH(DecSun1+19)=12),DecSun1+19,""))</f>
        <v>43818</v>
      </c>
      <c r="AI46" s="38">
        <f ca="1">IF(DAY(DecSun1)=1,IF(AND(YEAR(DecSun1+13)=CalendarYear,MONTH(DecSun1+13)=12),DecSun1+13,""),IF(AND(YEAR(DecSun1+20)=CalendarYear,MONTH(DecSun1+20)=12),DecSun1+20,""))</f>
        <v>43819</v>
      </c>
      <c r="AJ46" s="38">
        <f ca="1">IF(DAY(DecSun1)=1,IF(AND(YEAR(DecSun1+14)=CalendarYear,MONTH(DecSun1+14)=12),DecSun1+14,""),IF(AND(YEAR(DecSun1+21)=CalendarYear,MONTH(DecSun1+21)=12),DecSun1+21,""))</f>
        <v>43820</v>
      </c>
    </row>
    <row r="47" spans="1:36">
      <c r="C47" s="38">
        <f ca="1">IF(DAY(SepSun1)=1,IF(AND(YEAR(SepSun1+15)=CalendarYear,MONTH(SepSun1+15)=9),SepSun1+15,""),IF(AND(YEAR(SepSun1+22)=CalendarYear,MONTH(SepSun1+22)=9),SepSun1+22,""))</f>
        <v>43730</v>
      </c>
      <c r="D47" s="38">
        <f ca="1">IF(DAY(SepSun1)=1,IF(AND(YEAR(SepSun1+16)=CalendarYear,MONTH(SepSun1+16)=9),SepSun1+16,""),IF(AND(YEAR(SepSun1+23)=CalendarYear,MONTH(SepSun1+23)=9),SepSun1+23,""))</f>
        <v>43731</v>
      </c>
      <c r="E47" s="38">
        <f ca="1">IF(DAY(SepSun1)=1,IF(AND(YEAR(SepSun1+17)=CalendarYear,MONTH(SepSun1+17)=9),SepSun1+17,""),IF(AND(YEAR(SepSun1+24)=CalendarYear,MONTH(SepSun1+24)=9),SepSun1+24,""))</f>
        <v>43732</v>
      </c>
      <c r="F47" s="38">
        <f ca="1">IF(DAY(SepSun1)=1,IF(AND(YEAR(SepSun1+18)=CalendarYear,MONTH(SepSun1+18)=9),SepSun1+18,""),IF(AND(YEAR(SepSun1+25)=CalendarYear,MONTH(SepSun1+25)=9),SepSun1+25,""))</f>
        <v>43733</v>
      </c>
      <c r="G47" s="38">
        <f ca="1">IF(DAY(SepSun1)=1,IF(AND(YEAR(SepSun1+19)=CalendarYear,MONTH(SepSun1+19)=9),SepSun1+19,""),IF(AND(YEAR(SepSun1+26)=CalendarYear,MONTH(SepSun1+26)=9),SepSun1+26,""))</f>
        <v>43734</v>
      </c>
      <c r="H47" s="38">
        <f ca="1">IF(DAY(SepSun1)=1,IF(AND(YEAR(SepSun1+20)=CalendarYear,MONTH(SepSun1+20)=9),SepSun1+20,""),IF(AND(YEAR(SepSun1+27)=CalendarYear,MONTH(SepSun1+27)=9),SepSun1+27,""))</f>
        <v>43735</v>
      </c>
      <c r="I47" s="38">
        <f ca="1">IF(DAY(SepSun1)=1,IF(AND(YEAR(SepSun1+21)=CalendarYear,MONTH(SepSun1+21)=9),SepSun1+21,""),IF(AND(YEAR(SepSun1+28)=CalendarYear,MONTH(SepSun1+28)=9),SepSun1+28,""))</f>
        <v>43736</v>
      </c>
      <c r="J47" s="34"/>
      <c r="K47" s="29"/>
      <c r="L47" s="38">
        <f ca="1">IF(DAY(OctSun1)=1,IF(AND(YEAR(OctSun1+15)=CalendarYear,MONTH(OctSun1+15)=10),OctSun1+15,""),IF(AND(YEAR(OctSun1+22)=CalendarYear,MONTH(OctSun1+22)=10),OctSun1+22,""))</f>
        <v>43758</v>
      </c>
      <c r="M47" s="38">
        <f ca="1">IF(DAY(OctSun1)=1,IF(AND(YEAR(OctSun1+16)=CalendarYear,MONTH(OctSun1+16)=10),OctSun1+16,""),IF(AND(YEAR(OctSun1+23)=CalendarYear,MONTH(OctSun1+23)=10),OctSun1+23,""))</f>
        <v>43759</v>
      </c>
      <c r="N47" s="38">
        <f ca="1">IF(DAY(OctSun1)=1,IF(AND(YEAR(OctSun1+17)=CalendarYear,MONTH(OctSun1+17)=10),OctSun1+17,""),IF(AND(YEAR(OctSun1+24)=CalendarYear,MONTH(OctSun1+24)=10),OctSun1+24,""))</f>
        <v>43760</v>
      </c>
      <c r="O47" s="38">
        <f ca="1">IF(DAY(OctSun1)=1,IF(AND(YEAR(OctSun1+18)=CalendarYear,MONTH(OctSun1+18)=10),OctSun1+18,""),IF(AND(YEAR(OctSun1+25)=CalendarYear,MONTH(OctSun1+25)=10),OctSun1+25,""))</f>
        <v>43761</v>
      </c>
      <c r="P47" s="38">
        <f ca="1">IF(DAY(OctSun1)=1,IF(AND(YEAR(OctSun1+19)=CalendarYear,MONTH(OctSun1+19)=10),OctSun1+19,""),IF(AND(YEAR(OctSun1+26)=CalendarYear,MONTH(OctSun1+26)=10),OctSun1+26,""))</f>
        <v>43762</v>
      </c>
      <c r="Q47" s="38">
        <f ca="1">IF(DAY(OctSun1)=1,IF(AND(YEAR(OctSun1+20)=CalendarYear,MONTH(OctSun1+20)=10),OctSun1+20,""),IF(AND(YEAR(OctSun1+27)=CalendarYear,MONTH(OctSun1+27)=10),OctSun1+27,""))</f>
        <v>43763</v>
      </c>
      <c r="R47" s="38">
        <f ca="1">IF(DAY(OctSun1)=1,IF(AND(YEAR(OctSun1+21)=CalendarYear,MONTH(OctSun1+21)=10),OctSun1+21,""),IF(AND(YEAR(OctSun1+28)=CalendarYear,MONTH(OctSun1+28)=10),OctSun1+28,""))</f>
        <v>43764</v>
      </c>
      <c r="S47" s="34"/>
      <c r="T47" s="29"/>
      <c r="U47" s="38">
        <f ca="1">IF(DAY(NovSun1)=1,IF(AND(YEAR(NovSun1+15)=CalendarYear,MONTH(NovSun1+15)=11),NovSun1+15,""),IF(AND(YEAR(NovSun1+22)=CalendarYear,MONTH(NovSun1+22)=11),NovSun1+22,""))</f>
        <v>43786</v>
      </c>
      <c r="V47" s="38">
        <f ca="1">IF(DAY(NovSun1)=1,IF(AND(YEAR(NovSun1+16)=CalendarYear,MONTH(NovSun1+16)=11),NovSun1+16,""),IF(AND(YEAR(NovSun1+23)=CalendarYear,MONTH(NovSun1+23)=11),NovSun1+23,""))</f>
        <v>43787</v>
      </c>
      <c r="W47" s="38">
        <f ca="1">IF(DAY(NovSun1)=1,IF(AND(YEAR(NovSun1+17)=CalendarYear,MONTH(NovSun1+17)=11),NovSun1+17,""),IF(AND(YEAR(NovSun1+24)=CalendarYear,MONTH(NovSun1+24)=11),NovSun1+24,""))</f>
        <v>43788</v>
      </c>
      <c r="X47" s="38">
        <f ca="1">IF(DAY(NovSun1)=1,IF(AND(YEAR(NovSun1+18)=CalendarYear,MONTH(NovSun1+18)=11),NovSun1+18,""),IF(AND(YEAR(NovSun1+25)=CalendarYear,MONTH(NovSun1+25)=11),NovSun1+25,""))</f>
        <v>43789</v>
      </c>
      <c r="Y47" s="38">
        <f ca="1">IF(DAY(NovSun1)=1,IF(AND(YEAR(NovSun1+19)=CalendarYear,MONTH(NovSun1+19)=11),NovSun1+19,""),IF(AND(YEAR(NovSun1+26)=CalendarYear,MONTH(NovSun1+26)=11),NovSun1+26,""))</f>
        <v>43790</v>
      </c>
      <c r="Z47" s="38">
        <f ca="1">IF(DAY(NovSun1)=1,IF(AND(YEAR(NovSun1+20)=CalendarYear,MONTH(NovSun1+20)=11),NovSun1+20,""),IF(AND(YEAR(NovSun1+27)=CalendarYear,MONTH(NovSun1+27)=11),NovSun1+27,""))</f>
        <v>43791</v>
      </c>
      <c r="AA47" s="38">
        <f ca="1">IF(DAY(NovSun1)=1,IF(AND(YEAR(NovSun1+21)=CalendarYear,MONTH(NovSun1+21)=11),NovSun1+21,""),IF(AND(YEAR(NovSun1+28)=CalendarYear,MONTH(NovSun1+28)=11),NovSun1+28,""))</f>
        <v>43792</v>
      </c>
      <c r="AB47" s="34"/>
      <c r="AC47" s="29"/>
      <c r="AD47" s="38">
        <f ca="1">IF(DAY(DecSun1)=1,IF(AND(YEAR(DecSun1+15)=CalendarYear,MONTH(DecSun1+15)=12),DecSun1+15,""),IF(AND(YEAR(DecSun1+22)=CalendarYear,MONTH(DecSun1+22)=12),DecSun1+22,""))</f>
        <v>43821</v>
      </c>
      <c r="AE47" s="38">
        <f ca="1">IF(DAY(DecSun1)=1,IF(AND(YEAR(DecSun1+16)=CalendarYear,MONTH(DecSun1+16)=12),DecSun1+16,""),IF(AND(YEAR(DecSun1+23)=CalendarYear,MONTH(DecSun1+23)=12),DecSun1+23,""))</f>
        <v>43822</v>
      </c>
      <c r="AF47" s="38">
        <f ca="1">IF(DAY(DecSun1)=1,IF(AND(YEAR(DecSun1+17)=CalendarYear,MONTH(DecSun1+17)=12),DecSun1+17,""),IF(AND(YEAR(DecSun1+24)=CalendarYear,MONTH(DecSun1+24)=12),DecSun1+24,""))</f>
        <v>43823</v>
      </c>
      <c r="AG47" s="38">
        <f ca="1">IF(DAY(DecSun1)=1,IF(AND(YEAR(DecSun1+18)=CalendarYear,MONTH(DecSun1+18)=12),DecSun1+18,""),IF(AND(YEAR(DecSun1+25)=CalendarYear,MONTH(DecSun1+25)=12),DecSun1+25,""))</f>
        <v>43824</v>
      </c>
      <c r="AH47" s="38">
        <f ca="1">IF(DAY(DecSun1)=1,IF(AND(YEAR(DecSun1+19)=CalendarYear,MONTH(DecSun1+19)=12),DecSun1+19,""),IF(AND(YEAR(DecSun1+26)=CalendarYear,MONTH(DecSun1+26)=12),DecSun1+26,""))</f>
        <v>43825</v>
      </c>
      <c r="AI47" s="38">
        <f ca="1">IF(DAY(DecSun1)=1,IF(AND(YEAR(DecSun1+20)=CalendarYear,MONTH(DecSun1+20)=12),DecSun1+20,""),IF(AND(YEAR(DecSun1+27)=CalendarYear,MONTH(DecSun1+27)=12),DecSun1+27,""))</f>
        <v>43826</v>
      </c>
      <c r="AJ47" s="38">
        <f ca="1">IF(DAY(DecSun1)=1,IF(AND(YEAR(DecSun1+21)=CalendarYear,MONTH(DecSun1+21)=12),DecSun1+21,""),IF(AND(YEAR(DecSun1+28)=CalendarYear,MONTH(DecSun1+28)=12),DecSun1+28,""))</f>
        <v>43827</v>
      </c>
    </row>
    <row r="48" spans="1:36">
      <c r="C48" s="38">
        <f ca="1">IF(DAY(SepSun1)=1,IF(AND(YEAR(SepSun1+22)=CalendarYear,MONTH(SepSun1+22)=9),SepSun1+22,""),IF(AND(YEAR(SepSun1+29)=CalendarYear,MONTH(SepSun1+29)=9),SepSun1+29,""))</f>
        <v>43737</v>
      </c>
      <c r="D48" s="38">
        <f ca="1">IF(DAY(SepSun1)=1,IF(AND(YEAR(SepSun1+23)=CalendarYear,MONTH(SepSun1+23)=9),SepSun1+23,""),IF(AND(YEAR(SepSun1+30)=CalendarYear,MONTH(SepSun1+30)=9),SepSun1+30,""))</f>
        <v>43738</v>
      </c>
      <c r="E48" s="38" t="str">
        <f ca="1">IF(DAY(SepSun1)=1,IF(AND(YEAR(SepSun1+24)=CalendarYear,MONTH(SepSun1+24)=9),SepSun1+24,""),IF(AND(YEAR(SepSun1+31)=CalendarYear,MONTH(SepSun1+31)=9),SepSun1+31,""))</f>
        <v/>
      </c>
      <c r="F48" s="38" t="str">
        <f ca="1">IF(DAY(SepSun1)=1,IF(AND(YEAR(SepSun1+25)=CalendarYear,MONTH(SepSun1+25)=9),SepSun1+25,""),IF(AND(YEAR(SepSun1+32)=CalendarYear,MONTH(SepSun1+32)=9),SepSun1+32,""))</f>
        <v/>
      </c>
      <c r="G48" s="38" t="str">
        <f ca="1">IF(DAY(SepSun1)=1,IF(AND(YEAR(SepSun1+26)=CalendarYear,MONTH(SepSun1+26)=9),SepSun1+26,""),IF(AND(YEAR(SepSun1+33)=CalendarYear,MONTH(SepSun1+33)=9),SepSun1+33,""))</f>
        <v/>
      </c>
      <c r="H48" s="38" t="str">
        <f ca="1">IF(DAY(SepSun1)=1,IF(AND(YEAR(SepSun1+27)=CalendarYear,MONTH(SepSun1+27)=9),SepSun1+27,""),IF(AND(YEAR(SepSun1+34)=CalendarYear,MONTH(SepSun1+34)=9),SepSun1+34,""))</f>
        <v/>
      </c>
      <c r="I48" s="38" t="str">
        <f ca="1">IF(DAY(SepSun1)=1,IF(AND(YEAR(SepSun1+28)=CalendarYear,MONTH(SepSun1+28)=9),SepSun1+28,""),IF(AND(YEAR(SepSun1+35)=CalendarYear,MONTH(SepSun1+35)=9),SepSun1+35,""))</f>
        <v/>
      </c>
      <c r="J48" s="34"/>
      <c r="K48" s="29"/>
      <c r="L48" s="38">
        <f ca="1">IF(DAY(OctSun1)=1,IF(AND(YEAR(OctSun1+22)=CalendarYear,MONTH(OctSun1+22)=10),OctSun1+22,""),IF(AND(YEAR(OctSun1+29)=CalendarYear,MONTH(OctSun1+29)=10),OctSun1+29,""))</f>
        <v>43765</v>
      </c>
      <c r="M48" s="38">
        <f ca="1">IF(DAY(OctSun1)=1,IF(AND(YEAR(OctSun1+23)=CalendarYear,MONTH(OctSun1+23)=10),OctSun1+23,""),IF(AND(YEAR(OctSun1+30)=CalendarYear,MONTH(OctSun1+30)=10),OctSun1+30,""))</f>
        <v>43766</v>
      </c>
      <c r="N48" s="38">
        <f ca="1">IF(DAY(OctSun1)=1,IF(AND(YEAR(OctSun1+24)=CalendarYear,MONTH(OctSun1+24)=10),OctSun1+24,""),IF(AND(YEAR(OctSun1+31)=CalendarYear,MONTH(OctSun1+31)=10),OctSun1+31,""))</f>
        <v>43767</v>
      </c>
      <c r="O48" s="38">
        <f ca="1">IF(DAY(OctSun1)=1,IF(AND(YEAR(OctSun1+25)=CalendarYear,MONTH(OctSun1+25)=10),OctSun1+25,""),IF(AND(YEAR(OctSun1+32)=CalendarYear,MONTH(OctSun1+32)=10),OctSun1+32,""))</f>
        <v>43768</v>
      </c>
      <c r="P48" s="38">
        <f ca="1">IF(DAY(OctSun1)=1,IF(AND(YEAR(OctSun1+26)=CalendarYear,MONTH(OctSun1+26)=10),OctSun1+26,""),IF(AND(YEAR(OctSun1+33)=CalendarYear,MONTH(OctSun1+33)=10),OctSun1+33,""))</f>
        <v>43769</v>
      </c>
      <c r="Q48" s="38" t="str">
        <f ca="1">IF(DAY(OctSun1)=1,IF(AND(YEAR(OctSun1+27)=CalendarYear,MONTH(OctSun1+27)=10),OctSun1+27,""),IF(AND(YEAR(OctSun1+34)=CalendarYear,MONTH(OctSun1+34)=10),OctSun1+34,""))</f>
        <v/>
      </c>
      <c r="R48" s="38" t="str">
        <f ca="1">IF(DAY(OctSun1)=1,IF(AND(YEAR(OctSun1+28)=CalendarYear,MONTH(OctSun1+28)=10),OctSun1+28,""),IF(AND(YEAR(OctSun1+35)=CalendarYear,MONTH(OctSun1+35)=10),OctSun1+35,""))</f>
        <v/>
      </c>
      <c r="S48" s="34"/>
      <c r="T48" s="29"/>
      <c r="U48" s="38">
        <f ca="1">IF(DAY(NovSun1)=1,IF(AND(YEAR(NovSun1+22)=CalendarYear,MONTH(NovSun1+22)=11),NovSun1+22,""),IF(AND(YEAR(NovSun1+29)=CalendarYear,MONTH(NovSun1+29)=11),NovSun1+29,""))</f>
        <v>43793</v>
      </c>
      <c r="V48" s="38">
        <f ca="1">IF(DAY(NovSun1)=1,IF(AND(YEAR(NovSun1+23)=CalendarYear,MONTH(NovSun1+23)=11),NovSun1+23,""),IF(AND(YEAR(NovSun1+30)=CalendarYear,MONTH(NovSun1+30)=11),NovSun1+30,""))</f>
        <v>43794</v>
      </c>
      <c r="W48" s="38">
        <f ca="1">IF(DAY(NovSun1)=1,IF(AND(YEAR(NovSun1+24)=CalendarYear,MONTH(NovSun1+24)=11),NovSun1+24,""),IF(AND(YEAR(NovSun1+31)=CalendarYear,MONTH(NovSun1+31)=11),NovSun1+31,""))</f>
        <v>43795</v>
      </c>
      <c r="X48" s="38">
        <f ca="1">IF(DAY(NovSun1)=1,IF(AND(YEAR(NovSun1+25)=CalendarYear,MONTH(NovSun1+25)=11),NovSun1+25,""),IF(AND(YEAR(NovSun1+32)=CalendarYear,MONTH(NovSun1+32)=11),NovSun1+32,""))</f>
        <v>43796</v>
      </c>
      <c r="Y48" s="38">
        <f ca="1">IF(DAY(NovSun1)=1,IF(AND(YEAR(NovSun1+26)=CalendarYear,MONTH(NovSun1+26)=11),NovSun1+26,""),IF(AND(YEAR(NovSun1+33)=CalendarYear,MONTH(NovSun1+33)=11),NovSun1+33,""))</f>
        <v>43797</v>
      </c>
      <c r="Z48" s="38">
        <f ca="1">IF(DAY(NovSun1)=1,IF(AND(YEAR(NovSun1+27)=CalendarYear,MONTH(NovSun1+27)=11),NovSun1+27,""),IF(AND(YEAR(NovSun1+34)=CalendarYear,MONTH(NovSun1+34)=11),NovSun1+34,""))</f>
        <v>43798</v>
      </c>
      <c r="AA48" s="38">
        <f ca="1">IF(DAY(NovSun1)=1,IF(AND(YEAR(NovSun1+28)=CalendarYear,MONTH(NovSun1+28)=11),NovSun1+28,""),IF(AND(YEAR(NovSun1+35)=CalendarYear,MONTH(NovSun1+35)=11),NovSun1+35,""))</f>
        <v>43799</v>
      </c>
      <c r="AB48" s="34"/>
      <c r="AC48" s="29"/>
      <c r="AD48" s="38">
        <f ca="1">IF(DAY(DecSun1)=1,IF(AND(YEAR(DecSun1+22)=CalendarYear,MONTH(DecSun1+22)=12),DecSun1+22,""),IF(AND(YEAR(DecSun1+29)=CalendarYear,MONTH(DecSun1+29)=12),DecSun1+29,""))</f>
        <v>43828</v>
      </c>
      <c r="AE48" s="38">
        <f ca="1">IF(DAY(DecSun1)=1,IF(AND(YEAR(DecSun1+23)=CalendarYear,MONTH(DecSun1+23)=12),DecSun1+23,""),IF(AND(YEAR(DecSun1+30)=CalendarYear,MONTH(DecSun1+30)=12),DecSun1+30,""))</f>
        <v>43829</v>
      </c>
      <c r="AF48" s="38">
        <f ca="1">IF(DAY(DecSun1)=1,IF(AND(YEAR(DecSun1+24)=CalendarYear,MONTH(DecSun1+24)=12),DecSun1+24,""),IF(AND(YEAR(DecSun1+31)=CalendarYear,MONTH(DecSun1+31)=12),DecSun1+31,""))</f>
        <v>43830</v>
      </c>
      <c r="AG48" s="38" t="str">
        <f ca="1">IF(DAY(DecSun1)=1,IF(AND(YEAR(DecSun1+25)=CalendarYear,MONTH(DecSun1+25)=12),DecSun1+25,""),IF(AND(YEAR(DecSun1+32)=CalendarYear,MONTH(DecSun1+32)=12),DecSun1+32,""))</f>
        <v/>
      </c>
      <c r="AH48" s="38" t="str">
        <f ca="1">IF(DAY(DecSun1)=1,IF(AND(YEAR(DecSun1+26)=CalendarYear,MONTH(DecSun1+26)=12),DecSun1+26,""),IF(AND(YEAR(DecSun1+33)=CalendarYear,MONTH(DecSun1+33)=12),DecSun1+33,""))</f>
        <v/>
      </c>
      <c r="AI48" s="38" t="str">
        <f ca="1">IF(DAY(DecSun1)=1,IF(AND(YEAR(DecSun1+27)=CalendarYear,MONTH(DecSun1+27)=12),DecSun1+27,""),IF(AND(YEAR(DecSun1+34)=CalendarYear,MONTH(DecSun1+34)=12),DecSun1+34,""))</f>
        <v/>
      </c>
      <c r="AJ48" s="38" t="str">
        <f ca="1">IF(DAY(DecSun1)=1,IF(AND(YEAR(DecSun1+28)=CalendarYear,MONTH(DecSun1+28)=12),DecSun1+28,""),IF(AND(YEAR(DecSun1+35)=CalendarYear,MONTH(DecSun1+35)=12),DecSun1+35,""))</f>
        <v/>
      </c>
    </row>
    <row r="49" spans="3:36">
      <c r="C49" s="38" t="str">
        <f ca="1">IF(DAY(SepSun1)=1,IF(AND(YEAR(SepSun1+29)=CalendarYear,MONTH(SepSun1+29)=9),SepSun1+29,""),IF(AND(YEAR(SepSun1+36)=CalendarYear,MONTH(SepSun1+36)=9),SepSun1+36,""))</f>
        <v/>
      </c>
      <c r="D49" s="38" t="str">
        <f ca="1">IF(DAY(SepSun1)=1,IF(AND(YEAR(SepSun1+30)=CalendarYear,MONTH(SepSun1+30)=9),SepSun1+30,""),IF(AND(YEAR(SepSun1+37)=CalendarYear,MONTH(SepSun1+37)=9),SepSun1+37,""))</f>
        <v/>
      </c>
      <c r="E49" s="38" t="str">
        <f ca="1">IF(DAY(SepSun1)=1,IF(AND(YEAR(SepSun1+31)=CalendarYear,MONTH(SepSun1+31)=9),SepSun1+31,""),IF(AND(YEAR(SepSun1+38)=CalendarYear,MONTH(SepSun1+38)=9),SepSun1+38,""))</f>
        <v/>
      </c>
      <c r="F49" s="38" t="str">
        <f ca="1">IF(DAY(SepSun1)=1,IF(AND(YEAR(SepSun1+32)=CalendarYear,MONTH(SepSun1+32)=9),SepSun1+32,""),IF(AND(YEAR(SepSun1+39)=CalendarYear,MONTH(SepSun1+39)=9),SepSun1+39,""))</f>
        <v/>
      </c>
      <c r="G49" s="38" t="str">
        <f ca="1">IF(DAY(SepSun1)=1,IF(AND(YEAR(SepSun1+33)=CalendarYear,MONTH(SepSun1+33)=9),SepSun1+33,""),IF(AND(YEAR(SepSun1+40)=CalendarYear,MONTH(SepSun1+40)=9),SepSun1+40,""))</f>
        <v/>
      </c>
      <c r="H49" s="38" t="str">
        <f ca="1">IF(DAY(SepSun1)=1,IF(AND(YEAR(SepSun1+34)=CalendarYear,MONTH(SepSun1+34)=9),SepSun1+34,""),IF(AND(YEAR(SepSun1+41)=CalendarYear,MONTH(SepSun1+41)=9),SepSun1+41,""))</f>
        <v/>
      </c>
      <c r="I49" s="38" t="str">
        <f ca="1">IF(DAY(SepSun1)=1,IF(AND(YEAR(SepSun1+35)=CalendarYear,MONTH(SepSun1+35)=9),SepSun1+35,""),IF(AND(YEAR(SepSun1+42)=CalendarYear,MONTH(SepSun1+42)=9),SepSun1+42,""))</f>
        <v/>
      </c>
      <c r="J49" s="34"/>
      <c r="K49" s="29"/>
      <c r="L49" s="38" t="str">
        <f ca="1">IF(DAY(OctSun1)=1,IF(AND(YEAR(OctSun1+29)=CalendarYear,MONTH(OctSun1+29)=10),OctSun1+29,""),IF(AND(YEAR(OctSun1+36)=CalendarYear,MONTH(OctSun1+36)=10),OctSun1+36,""))</f>
        <v/>
      </c>
      <c r="M49" s="38" t="str">
        <f ca="1">IF(DAY(OctSun1)=1,IF(AND(YEAR(OctSun1+30)=CalendarYear,MONTH(OctSun1+30)=10),OctSun1+30,""),IF(AND(YEAR(OctSun1+37)=CalendarYear,MONTH(OctSun1+37)=10),OctSun1+37,""))</f>
        <v/>
      </c>
      <c r="N49" s="38" t="str">
        <f ca="1">IF(DAY(OctSun1)=1,IF(AND(YEAR(OctSun1+31)=CalendarYear,MONTH(OctSun1+31)=10),OctSun1+31,""),IF(AND(YEAR(OctSun1+38)=CalendarYear,MONTH(OctSun1+38)=10),OctSun1+38,""))</f>
        <v/>
      </c>
      <c r="O49" s="38" t="str">
        <f ca="1">IF(DAY(OctSun1)=1,IF(AND(YEAR(OctSun1+32)=CalendarYear,MONTH(OctSun1+32)=10),OctSun1+32,""),IF(AND(YEAR(OctSun1+39)=CalendarYear,MONTH(OctSun1+39)=10),OctSun1+39,""))</f>
        <v/>
      </c>
      <c r="P49" s="38" t="str">
        <f ca="1">IF(DAY(OctSun1)=1,IF(AND(YEAR(OctSun1+33)=CalendarYear,MONTH(OctSun1+33)=10),OctSun1+33,""),IF(AND(YEAR(OctSun1+40)=CalendarYear,MONTH(OctSun1+40)=10),OctSun1+40,""))</f>
        <v/>
      </c>
      <c r="Q49" s="38" t="str">
        <f ca="1">IF(DAY(OctSun1)=1,IF(AND(YEAR(OctSun1+34)=CalendarYear,MONTH(OctSun1+34)=10),OctSun1+34,""),IF(AND(YEAR(OctSun1+41)=CalendarYear,MONTH(OctSun1+41)=10),OctSun1+41,""))</f>
        <v/>
      </c>
      <c r="R49" s="38" t="str">
        <f ca="1">IF(DAY(OctSun1)=1,IF(AND(YEAR(OctSun1+35)=CalendarYear,MONTH(OctSun1+35)=10),OctSun1+35,""),IF(AND(YEAR(OctSun1+42)=CalendarYear,MONTH(OctSun1+42)=10),OctSun1+42,""))</f>
        <v/>
      </c>
      <c r="S49" s="34"/>
      <c r="T49" s="29"/>
      <c r="U49" s="38" t="str">
        <f ca="1">IF(DAY(NovSun1)=1,IF(AND(YEAR(NovSun1+29)=CalendarYear,MONTH(NovSun1+29)=11),NovSun1+29,""),IF(AND(YEAR(NovSun1+36)=CalendarYear,MONTH(NovSun1+36)=11),NovSun1+36,""))</f>
        <v/>
      </c>
      <c r="V49" s="38" t="str">
        <f ca="1">IF(DAY(NovSun1)=1,IF(AND(YEAR(NovSun1+30)=CalendarYear,MONTH(NovSun1+30)=11),NovSun1+30,""),IF(AND(YEAR(NovSun1+37)=CalendarYear,MONTH(NovSun1+37)=11),NovSun1+37,""))</f>
        <v/>
      </c>
      <c r="W49" s="38" t="str">
        <f ca="1">IF(DAY(NovSun1)=1,IF(AND(YEAR(NovSun1+31)=CalendarYear,MONTH(NovSun1+31)=11),NovSun1+31,""),IF(AND(YEAR(NovSun1+38)=CalendarYear,MONTH(NovSun1+38)=11),NovSun1+38,""))</f>
        <v/>
      </c>
      <c r="X49" s="38" t="str">
        <f ca="1">IF(DAY(NovSun1)=1,IF(AND(YEAR(NovSun1+32)=CalendarYear,MONTH(NovSun1+32)=11),NovSun1+32,""),IF(AND(YEAR(NovSun1+39)=CalendarYear,MONTH(NovSun1+39)=11),NovSun1+39,""))</f>
        <v/>
      </c>
      <c r="Y49" s="38" t="str">
        <f ca="1">IF(DAY(NovSun1)=1,IF(AND(YEAR(NovSun1+33)=CalendarYear,MONTH(NovSun1+33)=11),NovSun1+33,""),IF(AND(YEAR(NovSun1+40)=CalendarYear,MONTH(NovSun1+40)=11),NovSun1+40,""))</f>
        <v/>
      </c>
      <c r="Z49" s="38" t="str">
        <f ca="1">IF(DAY(NovSun1)=1,IF(AND(YEAR(NovSun1+34)=CalendarYear,MONTH(NovSun1+34)=11),NovSun1+34,""),IF(AND(YEAR(NovSun1+41)=CalendarYear,MONTH(NovSun1+41)=11),NovSun1+41,""))</f>
        <v/>
      </c>
      <c r="AA49" s="38" t="str">
        <f ca="1">IF(DAY(NovSun1)=1,IF(AND(YEAR(NovSun1+35)=CalendarYear,MONTH(NovSun1+35)=11),NovSun1+35,""),IF(AND(YEAR(NovSun1+42)=CalendarYear,MONTH(NovSun1+42)=11),NovSun1+42,""))</f>
        <v/>
      </c>
      <c r="AB49" s="34"/>
      <c r="AC49" s="29"/>
      <c r="AD49" s="38" t="str">
        <f ca="1">IF(DAY(DecSun1)=1,IF(AND(YEAR(DecSun1+29)=CalendarYear,MONTH(DecSun1+29)=12),DecSun1+29,""),IF(AND(YEAR(DecSun1+36)=CalendarYear,MONTH(DecSun1+36)=12),DecSun1+36,""))</f>
        <v/>
      </c>
      <c r="AE49" s="38" t="str">
        <f ca="1">IF(DAY(DecSun1)=1,IF(AND(YEAR(DecSun1+30)=CalendarYear,MONTH(DecSun1+30)=12),DecSun1+30,""),IF(AND(YEAR(DecSun1+37)=CalendarYear,MONTH(DecSun1+37)=12),DecSun1+37,""))</f>
        <v/>
      </c>
      <c r="AF49" s="38" t="str">
        <f ca="1">IF(DAY(DecSun1)=1,IF(AND(YEAR(DecSun1+31)=CalendarYear,MONTH(DecSun1+31)=12),DecSun1+31,""),IF(AND(YEAR(DecSun1+38)=CalendarYear,MONTH(DecSun1+38)=12),DecSun1+38,""))</f>
        <v/>
      </c>
      <c r="AG49" s="38" t="str">
        <f ca="1">IF(DAY(DecSun1)=1,IF(AND(YEAR(DecSun1+32)=CalendarYear,MONTH(DecSun1+32)=12),DecSun1+32,""),IF(AND(YEAR(DecSun1+39)=CalendarYear,MONTH(DecSun1+39)=12),DecSun1+39,""))</f>
        <v/>
      </c>
      <c r="AH49" s="38" t="str">
        <f ca="1">IF(DAY(DecSun1)=1,IF(AND(YEAR(DecSun1+33)=CalendarYear,MONTH(DecSun1+33)=12),DecSun1+33,""),IF(AND(YEAR(DecSun1+40)=CalendarYear,MONTH(DecSun1+40)=12),DecSun1+40,""))</f>
        <v/>
      </c>
      <c r="AI49" s="38" t="str">
        <f ca="1">IF(DAY(DecSun1)=1,IF(AND(YEAR(DecSun1+34)=CalendarYear,MONTH(DecSun1+34)=12),DecSun1+34,""),IF(AND(YEAR(DecSun1+41)=CalendarYear,MONTH(DecSun1+41)=12),DecSun1+41,""))</f>
        <v/>
      </c>
      <c r="AJ49" s="38" t="str">
        <f ca="1">IF(DAY(DecSun1)=1,IF(AND(YEAR(DecSun1+35)=CalendarYear,MONTH(DecSun1+35)=12),DecSun1+35,""),IF(AND(YEAR(DecSun1+42)=CalendarYear,MONTH(DecSun1+42)=12),DecSun1+42,""))</f>
        <v/>
      </c>
    </row>
    <row r="50" spans="3:36">
      <c r="C50" s="37"/>
      <c r="D50" s="37"/>
      <c r="E50" s="37"/>
      <c r="F50" s="37"/>
      <c r="G50" s="37"/>
      <c r="H50" s="37"/>
      <c r="I50" s="37"/>
      <c r="J50" s="37"/>
    </row>
  </sheetData>
  <mergeCells count="62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H15:Q15"/>
    <mergeCell ref="H16:Q16"/>
    <mergeCell ref="D16:G16"/>
    <mergeCell ref="D17:G17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U18:AI18"/>
    <mergeCell ref="D18:G18"/>
    <mergeCell ref="D19:G19"/>
    <mergeCell ref="D20:G20"/>
    <mergeCell ref="U13:AI13"/>
    <mergeCell ref="U14:AI14"/>
    <mergeCell ref="U15:AI15"/>
    <mergeCell ref="U16:AI16"/>
    <mergeCell ref="U17:AI17"/>
    <mergeCell ref="AL3:AN3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</mergeCells>
  <phoneticPr fontId="1"/>
  <conditionalFormatting sqref="C26:I31 L26:R31 U26:AA31 AD26:AJ31 C35:I40 L35:R40 U35:AA40 AD35:AJ40 C44:I49 L44:R49 U44:AA49 AD44:AJ49">
    <cfRule type="expression" dxfId="108" priority="1">
      <formula>VLOOKUP(C26,ImportantDates,1,FALSE)=C26</formula>
    </cfRule>
  </conditionalFormatting>
  <printOptions horizontalCentered="1"/>
  <pageMargins left="0.5" right="0.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スピン ボタン">
              <controlPr defaultSize="0" print="0" autoPict="0" altText="スピン ボタンを使ってカレンダーの年を変更するか、セル AE3 の年を変更します。">
                <anchor moveWithCells="1">
                  <from>
                    <xdr:col>35</xdr:col>
                    <xdr:colOff>0</xdr:colOff>
                    <xdr:row>2</xdr:row>
                    <xdr:rowOff>85725</xdr:rowOff>
                  </from>
                  <to>
                    <xdr:col>35</xdr:col>
                    <xdr:colOff>152400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開始</vt:lpstr>
      <vt:lpstr>家族向けカレンダー</vt:lpstr>
      <vt:lpstr>CalendarYear</vt:lpstr>
      <vt:lpstr>ImportantDates</vt:lpstr>
      <vt:lpstr>家族向けカレンダー!Print_Area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Sherry Li (RWS Moravia)</cp:lastModifiedBy>
  <dcterms:created xsi:type="dcterms:W3CDTF">2018-05-25T12:05:00Z</dcterms:created>
  <dcterms:modified xsi:type="dcterms:W3CDTF">2019-06-26T07:40:25Z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