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キャンペーン セールス ファンネル" sheetId="1" r:id="rId1"/>
    <sheet name="新規" sheetId="3" state="hidden" r:id="rId2"/>
  </sheets>
  <definedNames>
    <definedName name="TitleRegion1..E7">'キャンペーン セールス ファンネル'!$B$3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3" l="1"/>
  <c r="T13" i="3" s="1"/>
  <c r="P15" i="3"/>
  <c r="O15" i="3" s="1"/>
  <c r="P14" i="3"/>
  <c r="O14" i="3" s="1"/>
  <c r="P13" i="3"/>
  <c r="O13" i="3" s="1"/>
  <c r="K16" i="3"/>
  <c r="K15" i="3"/>
  <c r="K14" i="3"/>
  <c r="K13" i="3"/>
  <c r="J16" i="3"/>
  <c r="J15" i="3"/>
  <c r="J14" i="3"/>
  <c r="J13" i="3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AA12" i="3" l="1"/>
  <c r="AD9" i="3" l="1"/>
  <c r="K17" i="3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<sst xmlns="http://schemas.openxmlformats.org/spreadsheetml/2006/main" count="52" uniqueCount="25">
  <si>
    <t>キャンペーン</t>
  </si>
  <si>
    <t>セールス ファンネル</t>
  </si>
  <si>
    <t>ステージ</t>
  </si>
  <si>
    <t>識別済み</t>
  </si>
  <si>
    <t>連絡済み</t>
  </si>
  <si>
    <t>議論</t>
  </si>
  <si>
    <t>受注</t>
  </si>
  <si>
    <t>ヒント:上のセルに数値を入力して、セールス ファンネル グラフを更新します。</t>
  </si>
  <si>
    <t>見込み客</t>
  </si>
  <si>
    <t>損失</t>
  </si>
  <si>
    <t>対象外</t>
  </si>
  <si>
    <t>セールス ステージおよび対応するデータを表示しているセールス ファンネル グラフはこのセルにあります。</t>
  </si>
  <si>
    <t>*** このシートは非表示のままにします ***</t>
  </si>
  <si>
    <t>年平均:</t>
  </si>
  <si>
    <t>RIM</t>
  </si>
  <si>
    <t>受注したドット</t>
  </si>
  <si>
    <t>x</t>
  </si>
  <si>
    <t>パーセンテージの系列とラベル</t>
  </si>
  <si>
    <t>オフセット</t>
  </si>
  <si>
    <t>ラベル</t>
  </si>
  <si>
    <t>価格</t>
  </si>
  <si>
    <t>y</t>
  </si>
  <si>
    <t>ステージ合計とラベル</t>
  </si>
  <si>
    <t>対象外の集計とラベル</t>
  </si>
  <si>
    <t>エッジ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</si>
</sst>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7" tint="-0.499984740745262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7" tint="-0.49998474074526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39"/>
      <color theme="7" tint="-0.499984740745262"/>
      <name val="Meiryo UI"/>
      <family val="2"/>
    </font>
    <font>
      <sz val="37"/>
      <color theme="5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0"/>
      <color theme="1"/>
      <name val="Meiryo UI"/>
      <family val="2"/>
    </font>
    <font>
      <sz val="6"/>
      <name val="ＭＳ Ｐゴシック"/>
      <family val="3"/>
      <charset val="128"/>
    </font>
    <font>
      <sz val="11"/>
      <color theme="0"/>
      <name val="Meiryo UI"/>
      <family val="3"/>
      <charset val="128"/>
    </font>
    <font>
      <sz val="11"/>
      <color theme="7" tint="-0.499984740745262"/>
      <name val="Meiryo UI"/>
      <family val="3"/>
      <charset val="128"/>
    </font>
    <font>
      <sz val="37"/>
      <color theme="5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9" fillId="0" borderId="0" applyNumberFormat="0" applyFill="0" applyBorder="0" applyProtection="0"/>
    <xf numFmtId="0" fontId="10" fillId="0" borderId="0" applyNumberFormat="0" applyFill="0" applyBorder="0" applyProtection="0">
      <alignment vertical="top"/>
    </xf>
    <xf numFmtId="0" fontId="2" fillId="3" borderId="1"/>
    <xf numFmtId="0" fontId="19" fillId="4" borderId="0" applyNumberFormat="0" applyFon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3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13" applyNumberFormat="0" applyAlignment="0" applyProtection="0"/>
    <xf numFmtId="0" fontId="15" fillId="20" borderId="14" applyNumberFormat="0" applyAlignment="0" applyProtection="0"/>
    <xf numFmtId="0" fontId="4" fillId="20" borderId="13" applyNumberFormat="0" applyAlignment="0" applyProtection="0"/>
    <xf numFmtId="0" fontId="13" fillId="0" borderId="15" applyNumberFormat="0" applyFill="0" applyAlignment="0" applyProtection="0"/>
    <xf numFmtId="0" fontId="5" fillId="21" borderId="16" applyNumberFormat="0" applyAlignment="0" applyProtection="0"/>
    <xf numFmtId="0" fontId="18" fillId="0" borderId="0" applyNumberFormat="0" applyFill="0" applyBorder="0" applyAlignment="0" applyProtection="0"/>
    <xf numFmtId="0" fontId="6" fillId="22" borderId="1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7">
    <xf numFmtId="0" fontId="0" fillId="0" borderId="0" xfId="0"/>
    <xf numFmtId="0" fontId="22" fillId="0" borderId="0" xfId="0" applyFont="1"/>
    <xf numFmtId="0" fontId="21" fillId="3" borderId="1" xfId="4" applyFont="1" applyAlignment="1">
      <alignment horizontal="left" vertical="center" indent="1"/>
    </xf>
    <xf numFmtId="0" fontId="21" fillId="3" borderId="1" xfId="1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left" vertical="center" indent="1"/>
    </xf>
    <xf numFmtId="0" fontId="24" fillId="14" borderId="3" xfId="1" applyFont="1" applyFill="1" applyBorder="1" applyAlignment="1">
      <alignment horizontal="center" vertical="center"/>
    </xf>
    <xf numFmtId="0" fontId="24" fillId="14" borderId="11" xfId="1" applyFont="1" applyFill="1" applyBorder="1" applyAlignment="1">
      <alignment horizontal="center" vertical="center"/>
    </xf>
    <xf numFmtId="0" fontId="22" fillId="4" borderId="4" xfId="5" applyFont="1" applyBorder="1" applyAlignment="1">
      <alignment horizontal="left" vertical="center" indent="1"/>
    </xf>
    <xf numFmtId="0" fontId="24" fillId="15" borderId="0" xfId="1" applyFont="1" applyFill="1" applyBorder="1" applyAlignment="1">
      <alignment horizontal="center" vertical="center"/>
    </xf>
    <xf numFmtId="0" fontId="22" fillId="9" borderId="5" xfId="1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left" vertical="center" indent="1"/>
    </xf>
    <xf numFmtId="0" fontId="24" fillId="7" borderId="0" xfId="1" applyFont="1" applyFill="1" applyBorder="1" applyAlignment="1">
      <alignment horizontal="center" vertical="center"/>
    </xf>
    <xf numFmtId="0" fontId="22" fillId="10" borderId="5" xfId="1" applyFont="1" applyFill="1" applyBorder="1" applyAlignment="1">
      <alignment horizontal="center" vertical="center"/>
    </xf>
    <xf numFmtId="0" fontId="22" fillId="4" borderId="6" xfId="5" applyFont="1" applyBorder="1" applyAlignment="1">
      <alignment horizontal="left" vertical="center" indent="1"/>
    </xf>
    <xf numFmtId="0" fontId="24" fillId="8" borderId="7" xfId="1" applyFont="1" applyFill="1" applyBorder="1" applyAlignment="1">
      <alignment horizontal="center" vertical="center"/>
    </xf>
    <xf numFmtId="0" fontId="22" fillId="11" borderId="7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center" vertical="center"/>
    </xf>
    <xf numFmtId="0" fontId="0" fillId="0" borderId="0" xfId="0" applyFont="1"/>
    <xf numFmtId="0" fontId="22" fillId="13" borderId="0" xfId="0" applyFont="1" applyFill="1" applyAlignment="1">
      <alignment horizontal="centerContinuous"/>
    </xf>
    <xf numFmtId="0" fontId="22" fillId="0" borderId="0" xfId="0" applyFont="1" applyAlignment="1">
      <alignment horizontal="center"/>
    </xf>
    <xf numFmtId="9" fontId="22" fillId="0" borderId="0" xfId="0" applyNumberFormat="1" applyFont="1" applyAlignment="1">
      <alignment horizontal="center"/>
    </xf>
    <xf numFmtId="0" fontId="22" fillId="2" borderId="0" xfId="0" applyFont="1" applyFill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2" applyFont="1" applyAlignment="1">
      <alignment horizontal="left"/>
    </xf>
    <xf numFmtId="0" fontId="23" fillId="0" borderId="10" xfId="3" applyFont="1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itle" xfId="18" builtinId="15" customBuiltin="1"/>
    <cellStyle name="Total" xfId="32" builtinId="25" customBuiltin="1"/>
    <cellStyle name="Warning Text" xfId="29" builtinId="11" customBuiltin="1"/>
    <cellStyle name="Zebra" xfId="5"/>
    <cellStyle name="センター" xfId="1"/>
    <cellStyle name="ヘッダーの入力" xfId="4"/>
    <cellStyle name="受注の入力" xfId="9"/>
    <cellStyle name="受注の入力なし" xfId="11"/>
    <cellStyle name="識別済みの入力" xfId="6"/>
    <cellStyle name="議論の入力" xfId="8"/>
    <cellStyle name="議論の入力なし" xfId="12"/>
    <cellStyle name="連絡の入力" xfId="7"/>
    <cellStyle name="連絡入力なし" xfId="10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新規!$AJ$11:$AJ$16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新規!$AI$11:$AI$16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新規!$AH$11:$AH$16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新規!$AG$11:$AG$17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新規!$AD$11:$AD$16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新規!$Y$11:$Y$16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新規!$AD$11:$AD$16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新規!$Y$11:$Y$16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新規!$AE$11:$AE$16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損失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99BA2DC-2CC2-44C7-93D2-15985821B9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3A76F2-3A5F-42F4-9721-B60D5FFEA3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8E8614-5D7C-46B6-93EA-1795E97167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新規!$Q$13:$Q$15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新規!$R$13:$R$15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新規!$O$13:$O$15</c15:f>
                <c15:dlblRangeCache>
                  <c:ptCount val="3"/>
                  <c:pt idx="0">
                    <c:v>損失 20</c:v>
                  </c:pt>
                  <c:pt idx="1">
                    <c:v>損失 15</c:v>
                  </c:pt>
                  <c:pt idx="2">
                    <c:v>損失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対象外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39749DD-77B7-4852-8404-0CAAAAC313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11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新規!$V$13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新規!$W$13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新規!$T$13</c15:f>
                <c15:dlblRangeCache>
                  <c:ptCount val="1"/>
                  <c:pt idx="0">
                    <c:v>対象外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受注したドット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90A39ED-EFF9-4B6E-8868-DA8505DB9A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3000"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新規!$L$17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新規!$M$17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新規!$K$17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パーセンテージ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AC69EC5-7078-4017-B466-09B79CBD70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FE063E5-0004-4C72-8E9E-7E8FBD9665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6738B1-25ED-450A-B294-EA82C74807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C1475A-9F8E-40A3-A1AA-8E80DED8EE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2100"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新規!$G$13:$G$16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新規!$H$13:$H$16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新規!$E$13:$E$16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ステージ合計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948FEFD-D921-402D-AF22-08617392CD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95C25B-318C-4774-BCF9-3904735FBC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F60714-3DC6-4535-B0CE-EFF67E42B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6F14E5-EED0-4E19-BC04-D30D857B1A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1100"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新規!$L$13:$L$16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新規!$M$13:$M$16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新規!$J$13:$J$16</c15:f>
                <c15:dlblRangeCache>
                  <c:ptCount val="4"/>
                  <c:pt idx="0">
                    <c:v>識別済み 250</c:v>
                  </c:pt>
                  <c:pt idx="1">
                    <c:v>連絡済み 150</c:v>
                  </c:pt>
                  <c:pt idx="2">
                    <c:v>議論 100</c:v>
                  </c:pt>
                  <c:pt idx="3">
                    <c:v>受注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14</xdr:col>
      <xdr:colOff>542925</xdr:colOff>
      <xdr:row>14</xdr:row>
      <xdr:rowOff>85724</xdr:rowOff>
    </xdr:to>
    <xdr:graphicFrame macro="">
      <xdr:nvGraphicFramePr>
        <xdr:cNvPr id="3" name="セールス ファンネル" descr="セールス ステージおよび対応するデータを表示しているセールス ファンネル グラフ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5</xdr:col>
      <xdr:colOff>0</xdr:colOff>
      <xdr:row>10</xdr:row>
      <xdr:rowOff>200025</xdr:rowOff>
    </xdr:to>
    <xdr:grpSp>
      <xdr:nvGrpSpPr>
        <xdr:cNvPr id="6" name="ヒント" descr="上のセルに数値を入力して、セールス ファンネル グラフを更新します。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638674" cy="638174"/>
          <a:chOff x="323851" y="3762376"/>
          <a:chExt cx="3609974" cy="457200"/>
        </a:xfrm>
      </xdr:grpSpPr>
      <xdr:sp macro="" textlink="">
        <xdr:nvSpPr>
          <xdr:cNvPr id="2" name="長方形 1" descr="ヒントのテキストを囲むかっこ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四角形 3" descr="ヒントのテキスト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長方形 4" descr="ヒントのテキスト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" sz="1100" b="1">
                <a:solidFill>
                  <a:schemeClr val="accent4">
                    <a:lumMod val="50000"/>
                  </a:schemeClr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ヒント:</a:t>
            </a:r>
            <a:r>
              <a:rPr lang="ja" sz="1100">
                <a:solidFill>
                  <a:schemeClr val="accent4">
                    <a:lumMod val="50000"/>
                  </a:schemeClr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上のセルに数値を入力して、セールス ファンネル グラフを更新します。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/>
  <cols>
    <col min="1" max="1" width="3.77734375" style="1" customWidth="1"/>
    <col min="2" max="2" width="14.77734375" style="1" customWidth="1"/>
    <col min="3" max="3" width="13.77734375" style="1" customWidth="1"/>
    <col min="4" max="4" width="8.6640625" style="1" customWidth="1"/>
    <col min="5" max="5" width="16.88671875" style="1" customWidth="1"/>
    <col min="6" max="6" width="13.77734375" style="1" customWidth="1"/>
    <col min="7" max="16384" width="8.88671875" style="1"/>
  </cols>
  <sheetData>
    <row r="1" spans="2:16" ht="104.25" customHeight="1">
      <c r="B1" s="25" t="s">
        <v>0</v>
      </c>
      <c r="C1" s="25"/>
      <c r="D1" s="25"/>
      <c r="E1" s="25"/>
      <c r="F1" s="24" t="s">
        <v>11</v>
      </c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65.25" customHeight="1">
      <c r="B2" s="26" t="s">
        <v>1</v>
      </c>
      <c r="C2" s="26"/>
      <c r="D2" s="26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8.75" customHeight="1">
      <c r="B3" s="2" t="s">
        <v>2</v>
      </c>
      <c r="C3" s="3" t="s">
        <v>8</v>
      </c>
      <c r="D3" s="3" t="s">
        <v>9</v>
      </c>
      <c r="E3" s="3" t="s">
        <v>10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8.75" customHeight="1">
      <c r="B4" s="4" t="s">
        <v>3</v>
      </c>
      <c r="C4" s="5">
        <v>250</v>
      </c>
      <c r="D4" s="5">
        <v>20</v>
      </c>
      <c r="E4" s="6">
        <v>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6" ht="18.75" customHeight="1">
      <c r="B5" s="7" t="s">
        <v>4</v>
      </c>
      <c r="C5" s="8">
        <v>150</v>
      </c>
      <c r="D5" s="8">
        <v>15</v>
      </c>
      <c r="E5" s="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6" ht="18.75" customHeight="1">
      <c r="B6" s="10" t="s">
        <v>5</v>
      </c>
      <c r="C6" s="11">
        <v>100</v>
      </c>
      <c r="D6" s="11">
        <v>35</v>
      </c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2:16" ht="18.75" customHeight="1">
      <c r="B7" s="13" t="s">
        <v>6</v>
      </c>
      <c r="C7" s="14">
        <v>15</v>
      </c>
      <c r="D7" s="15"/>
      <c r="E7" s="16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18.75" customHeight="1" thickBot="1"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ht="18.75" customHeight="1" thickTop="1">
      <c r="B9" s="22" t="s">
        <v>7</v>
      </c>
      <c r="C9" s="22"/>
      <c r="D9" s="22"/>
      <c r="E9" s="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8.75" customHeight="1"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18.75" customHeight="1"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8.75" customHeight="1"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2:16" ht="18.75" customHeight="1"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16" ht="18.75" customHeight="1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</sheetData>
  <mergeCells count="4">
    <mergeCell ref="B9:E10"/>
    <mergeCell ref="F1:P14"/>
    <mergeCell ref="B1:E1"/>
    <mergeCell ref="B2:E2"/>
  </mergeCells>
  <phoneticPr fontId="20"/>
  <dataValidations xWindow="34" yWindow="315" count="7">
    <dataValidation allowBlank="1" showInputMessage="1" showErrorMessage="1" prompt="販売パイプライン ワークシートに、セールス ファンネル グラフを作成します。セル B4 から E7 に詳細を入力しますグラフはセル F1 で自動的に更新されます" sqref="A1"/>
    <dataValidation allowBlank="1" showInputMessage="1" showErrorMessage="1" prompt="このセルに、このワークシートのタイトルが表示されます" sqref="B1:E1"/>
    <dataValidation allowBlank="1" showInputMessage="1" showErrorMessage="1" prompt="このワークシートのサブタイトルは、このセルの内容です。セールス ステージをカスタマイズし、下のセルに詳細を入力して、右にあるセールス ファンネル グラフを更新します。" sqref="B2:E2"/>
    <dataValidation allowBlank="1" showInputMessage="1" showErrorMessage="1" prompt="この見出しの下にあるこの列で新しいステージをカスタマイズまたは入力します" sqref="B3"/>
    <dataValidation allowBlank="1" showInputMessage="1" showErrorMessage="1" prompt="この見出しの下にあるこの列には売上見込みを入力します" sqref="C3"/>
    <dataValidation allowBlank="1" showInputMessage="1" showErrorMessage="1" prompt="この見出しの下にあるこの列には損失営業案件を入力します" sqref="D3"/>
    <dataValidation allowBlank="1" showInputMessage="1" showErrorMessage="1" prompt="この見出しの下にあるこの列には対象外の売上を入力します" sqref="E3"/>
  </dataValidations>
  <printOptions horizontalCentered="1" verticalCentered="1"/>
  <pageMargins left="0.45" right="0.45" top="0.75" bottom="0.75" header="0.3" footer="0.3"/>
  <pageSetup paperSize="9" scale="70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5.75"/>
  <cols>
    <col min="1" max="1" width="8.88671875" style="17"/>
    <col min="2" max="2" width="11.44140625" style="17" customWidth="1"/>
    <col min="3" max="4" width="8.88671875" style="17"/>
    <col min="5" max="5" width="17.88671875" style="17" customWidth="1"/>
    <col min="6" max="6" width="8.88671875" style="17" customWidth="1"/>
    <col min="7" max="8" width="8.88671875" style="17"/>
    <col min="9" max="9" width="6.44140625" style="17" customWidth="1"/>
    <col min="10" max="10" width="17.88671875" style="17" customWidth="1"/>
    <col min="11" max="11" width="8.88671875" style="17" customWidth="1"/>
    <col min="12" max="13" width="9.44140625" style="17" customWidth="1"/>
    <col min="14" max="14" width="6.44140625" style="17" customWidth="1"/>
    <col min="15" max="15" width="17.88671875" style="17" customWidth="1"/>
    <col min="16" max="16" width="9.44140625" style="17" customWidth="1"/>
    <col min="17" max="17" width="8.88671875" style="17" customWidth="1"/>
    <col min="18" max="18" width="8.88671875" style="17"/>
    <col min="19" max="19" width="6.44140625" style="17" customWidth="1"/>
    <col min="20" max="20" width="17.88671875" style="17" customWidth="1"/>
    <col min="21" max="22" width="8.88671875" style="17" customWidth="1"/>
    <col min="23" max="27" width="8.88671875" style="17"/>
    <col min="28" max="28" width="10.44140625" style="17" customWidth="1"/>
    <col min="29" max="29" width="16.5546875" style="17" customWidth="1"/>
    <col min="30" max="16384" width="8.88671875" style="17"/>
  </cols>
  <sheetData>
    <row r="1" spans="1:36">
      <c r="A1" s="17" t="s">
        <v>12</v>
      </c>
    </row>
    <row r="7" spans="1:36">
      <c r="B7" s="17" t="s">
        <v>13</v>
      </c>
      <c r="C7" s="17">
        <f>AVERAGE(AD13:AE13)</f>
        <v>183</v>
      </c>
    </row>
    <row r="9" spans="1:36">
      <c r="AD9" s="17">
        <f>AA12/2+8+50</f>
        <v>183</v>
      </c>
    </row>
    <row r="10" spans="1:36">
      <c r="E10" s="18" t="s">
        <v>17</v>
      </c>
      <c r="F10" s="18"/>
      <c r="G10" s="18"/>
      <c r="H10" s="18"/>
      <c r="J10" s="18" t="s">
        <v>22</v>
      </c>
      <c r="K10" s="18"/>
      <c r="L10" s="18"/>
      <c r="M10" s="18"/>
      <c r="O10" s="18" t="s">
        <v>22</v>
      </c>
      <c r="P10" s="18"/>
      <c r="Q10" s="18"/>
      <c r="R10" s="18"/>
      <c r="T10" s="18" t="s">
        <v>23</v>
      </c>
      <c r="U10" s="18"/>
      <c r="V10" s="18"/>
      <c r="W10" s="18"/>
      <c r="Y10" s="18" t="s">
        <v>24</v>
      </c>
    </row>
    <row r="11" spans="1:36">
      <c r="B11" s="17" t="s">
        <v>2</v>
      </c>
      <c r="C11" s="19" t="s">
        <v>16</v>
      </c>
      <c r="E11" s="17" t="s">
        <v>18</v>
      </c>
      <c r="G11" s="19">
        <v>0.45</v>
      </c>
      <c r="H11" s="19">
        <f>3.85%*C7</f>
        <v>7.0454999999999997</v>
      </c>
      <c r="J11" s="17" t="s">
        <v>18</v>
      </c>
      <c r="L11" s="19">
        <v>0.45</v>
      </c>
      <c r="M11" s="19">
        <f>-3.85%*C7</f>
        <v>-7.0454999999999997</v>
      </c>
      <c r="O11" s="17" t="s">
        <v>18</v>
      </c>
      <c r="Q11" s="19">
        <v>0.45</v>
      </c>
      <c r="R11" s="19">
        <f>-19.2%*C7</f>
        <v>-35.136000000000003</v>
      </c>
      <c r="T11" s="17" t="s">
        <v>18</v>
      </c>
      <c r="V11" s="19">
        <v>0.45</v>
      </c>
      <c r="W11" s="19">
        <f>-25.7%*C7</f>
        <v>-47.030999999999999</v>
      </c>
      <c r="Y11" s="17">
        <v>1.8</v>
      </c>
      <c r="AD11" s="17">
        <f>AD12-8</f>
        <v>50</v>
      </c>
      <c r="AE11" s="17">
        <f>AE12+8</f>
        <v>316</v>
      </c>
    </row>
    <row r="12" spans="1:36">
      <c r="B12" s="17" t="s">
        <v>14</v>
      </c>
      <c r="E12" s="19" t="s">
        <v>19</v>
      </c>
      <c r="F12" s="19" t="s">
        <v>20</v>
      </c>
      <c r="G12" s="19" t="s">
        <v>16</v>
      </c>
      <c r="H12" s="19" t="s">
        <v>21</v>
      </c>
      <c r="J12" s="19" t="s">
        <v>19</v>
      </c>
      <c r="K12" s="19" t="s">
        <v>20</v>
      </c>
      <c r="L12" s="19" t="s">
        <v>16</v>
      </c>
      <c r="M12" s="19" t="s">
        <v>21</v>
      </c>
      <c r="O12" s="19" t="s">
        <v>19</v>
      </c>
      <c r="P12" s="19" t="s">
        <v>20</v>
      </c>
      <c r="Q12" s="19" t="s">
        <v>16</v>
      </c>
      <c r="R12" s="19" t="s">
        <v>21</v>
      </c>
      <c r="T12" s="19" t="s">
        <v>19</v>
      </c>
      <c r="U12" s="19" t="s">
        <v>20</v>
      </c>
      <c r="V12" s="19" t="s">
        <v>16</v>
      </c>
      <c r="W12" s="19" t="s">
        <v>21</v>
      </c>
      <c r="Y12" s="17">
        <v>2</v>
      </c>
      <c r="AA12" s="17">
        <f>K13</f>
        <v>250</v>
      </c>
      <c r="AB12" s="17" t="s">
        <v>3</v>
      </c>
      <c r="AD12" s="17">
        <f>-AA12/2+$AD$9</f>
        <v>58</v>
      </c>
      <c r="AE12" s="17">
        <f>AA12/2+$AD$9</f>
        <v>308</v>
      </c>
      <c r="AG12" s="17">
        <f>AE12</f>
        <v>308</v>
      </c>
      <c r="AH12" s="17">
        <v>0</v>
      </c>
      <c r="AI12" s="17">
        <v>0</v>
      </c>
      <c r="AJ12" s="17">
        <v>0</v>
      </c>
    </row>
    <row r="13" spans="1:36">
      <c r="B13" s="17" t="s">
        <v>3</v>
      </c>
      <c r="C13" s="17">
        <v>2</v>
      </c>
      <c r="E13" s="20">
        <f>F13</f>
        <v>1</v>
      </c>
      <c r="F13" s="20">
        <v>1</v>
      </c>
      <c r="G13" s="19">
        <f>$C13+G$11</f>
        <v>2.4500000000000002</v>
      </c>
      <c r="H13" s="19">
        <f>$C$7+$H$11</f>
        <v>190.0455</v>
      </c>
      <c r="J13" s="19" t="str">
        <f>UPPER(B13)&amp;" "&amp;K13</f>
        <v>識別済み 250</v>
      </c>
      <c r="K13" s="21">
        <f>'キャンペーン セールス ファンネル'!C4</f>
        <v>250</v>
      </c>
      <c r="L13" s="19">
        <f>$C13+L$11</f>
        <v>2.4500000000000002</v>
      </c>
      <c r="M13" s="19">
        <f>$C$7+$M$11</f>
        <v>175.9545</v>
      </c>
      <c r="O13" s="19" t="str">
        <f>"損失 " &amp; P13</f>
        <v>損失 20</v>
      </c>
      <c r="P13" s="21">
        <f>'キャンペーン セールス ファンネル'!D4</f>
        <v>20</v>
      </c>
      <c r="Q13" s="19">
        <f>$C13+Q$11</f>
        <v>2.4500000000000002</v>
      </c>
      <c r="R13" s="19">
        <f>$C$7+$R$11</f>
        <v>147.864</v>
      </c>
      <c r="T13" s="19" t="str">
        <f>"対象外 "&amp;U13</f>
        <v>対象外 9</v>
      </c>
      <c r="U13" s="21">
        <f>'キャンペーン セールス ファンネル'!E4</f>
        <v>9</v>
      </c>
      <c r="V13" s="19">
        <f>$C13+V$11</f>
        <v>2.4500000000000002</v>
      </c>
      <c r="W13" s="19">
        <f>$C$7+$W$11</f>
        <v>135.96899999999999</v>
      </c>
      <c r="Y13" s="17">
        <f>Y12+1</f>
        <v>3</v>
      </c>
      <c r="AB13" s="17" t="s">
        <v>3</v>
      </c>
      <c r="AD13" s="17">
        <f>-K13/2+$AD$9</f>
        <v>58</v>
      </c>
      <c r="AE13" s="17">
        <f>K13/2+$AD$9</f>
        <v>308</v>
      </c>
      <c r="AG13" s="17">
        <f>AE13</f>
        <v>308</v>
      </c>
      <c r="AH13" s="17">
        <f>AE13</f>
        <v>308</v>
      </c>
      <c r="AI13" s="17">
        <v>0</v>
      </c>
      <c r="AJ13" s="17">
        <v>0</v>
      </c>
    </row>
    <row r="14" spans="1:36">
      <c r="B14" s="17" t="s">
        <v>4</v>
      </c>
      <c r="C14" s="17">
        <v>3</v>
      </c>
      <c r="E14" s="20">
        <f>F14</f>
        <v>0.6</v>
      </c>
      <c r="F14" s="20">
        <f>'キャンペーン セールス ファンネル'!C5/'キャンペーン セールス ファンネル'!$C$4</f>
        <v>0.6</v>
      </c>
      <c r="G14" s="19">
        <f>$C14+G$11</f>
        <v>3.45</v>
      </c>
      <c r="H14" s="19">
        <f>$C$7+$H$11</f>
        <v>190.0455</v>
      </c>
      <c r="J14" s="19" t="str">
        <f>UPPER(B14)&amp;" "&amp;K14</f>
        <v>連絡済み 150</v>
      </c>
      <c r="K14" s="21">
        <f>'キャンペーン セールス ファンネル'!C5</f>
        <v>150</v>
      </c>
      <c r="L14" s="19">
        <f>$C14+L$11</f>
        <v>3.45</v>
      </c>
      <c r="M14" s="19">
        <f>$C$7+$M$11</f>
        <v>175.9545</v>
      </c>
      <c r="O14" s="19" t="str">
        <f>"損失 " &amp; P14</f>
        <v>損失 15</v>
      </c>
      <c r="P14" s="21">
        <f>'キャンペーン セールス ファンネル'!D5</f>
        <v>15</v>
      </c>
      <c r="Q14" s="19">
        <f>$C14+Q$11</f>
        <v>3.45</v>
      </c>
      <c r="R14" s="19">
        <f>$C$7+$R$11</f>
        <v>147.864</v>
      </c>
      <c r="T14" s="19"/>
      <c r="U14" s="19"/>
      <c r="V14" s="19"/>
      <c r="W14" s="19"/>
      <c r="Y14" s="17">
        <f>Y13+1</f>
        <v>4</v>
      </c>
      <c r="AB14" s="17" t="s">
        <v>4</v>
      </c>
      <c r="AD14" s="17">
        <f>-K14/2+$AD$9</f>
        <v>108</v>
      </c>
      <c r="AE14" s="17">
        <f>K14/2+$AD$9</f>
        <v>258</v>
      </c>
      <c r="AH14" s="17">
        <f>AE14</f>
        <v>258</v>
      </c>
      <c r="AI14" s="17">
        <f>AE14</f>
        <v>258</v>
      </c>
      <c r="AJ14" s="17">
        <v>0</v>
      </c>
    </row>
    <row r="15" spans="1:36">
      <c r="B15" s="17" t="s">
        <v>5</v>
      </c>
      <c r="C15" s="17">
        <v>4</v>
      </c>
      <c r="E15" s="20">
        <f>F15</f>
        <v>0.4</v>
      </c>
      <c r="F15" s="20">
        <f>'キャンペーン セールス ファンネル'!C6/'キャンペーン セールス ファンネル'!$C$4</f>
        <v>0.4</v>
      </c>
      <c r="G15" s="19">
        <f>$C15+G$11</f>
        <v>4.45</v>
      </c>
      <c r="H15" s="19">
        <f>$C$7+$H$11</f>
        <v>190.0455</v>
      </c>
      <c r="J15" s="19" t="str">
        <f>UPPER(B15)&amp;" "&amp;K15</f>
        <v>議論 100</v>
      </c>
      <c r="K15" s="21">
        <f>'キャンペーン セールス ファンネル'!C6</f>
        <v>100</v>
      </c>
      <c r="L15" s="19">
        <f>$C15+L$11</f>
        <v>4.45</v>
      </c>
      <c r="M15" s="19">
        <f>$C$7+$M$11</f>
        <v>175.9545</v>
      </c>
      <c r="O15" s="19" t="str">
        <f>"損失 " &amp; P15</f>
        <v>損失 35</v>
      </c>
      <c r="P15" s="21">
        <f>'キャンペーン セールス ファンネル'!D6</f>
        <v>35</v>
      </c>
      <c r="Q15" s="19">
        <f>$C15+Q$11</f>
        <v>4.45</v>
      </c>
      <c r="R15" s="19">
        <f>$C$7+$R$11</f>
        <v>147.864</v>
      </c>
      <c r="T15" s="19"/>
      <c r="U15" s="19"/>
      <c r="V15" s="19"/>
      <c r="W15" s="19"/>
      <c r="Y15" s="17">
        <f>Y14+1</f>
        <v>5</v>
      </c>
      <c r="AB15" s="17" t="s">
        <v>5</v>
      </c>
      <c r="AD15" s="17">
        <f>-K15/2+$AD$9</f>
        <v>133</v>
      </c>
      <c r="AE15" s="17">
        <f>K15/2+$AD$9</f>
        <v>233</v>
      </c>
      <c r="AI15" s="17">
        <f>AE15</f>
        <v>233</v>
      </c>
      <c r="AJ15" s="17">
        <f>AE15</f>
        <v>233</v>
      </c>
    </row>
    <row r="16" spans="1:36">
      <c r="B16" s="17" t="s">
        <v>6</v>
      </c>
      <c r="C16" s="17">
        <v>5</v>
      </c>
      <c r="E16" s="20">
        <f>F16</f>
        <v>0.06</v>
      </c>
      <c r="F16" s="20">
        <f>'キャンペーン セールス ファンネル'!C7/'キャンペーン セールス ファンネル'!$C$4</f>
        <v>0.06</v>
      </c>
      <c r="G16" s="19">
        <f>$C16+G$11 - 0.1</f>
        <v>5.3500000000000005</v>
      </c>
      <c r="H16" s="19">
        <f>$C$7+$H$11</f>
        <v>190.0455</v>
      </c>
      <c r="J16" s="19" t="str">
        <f>UPPER(B16)</f>
        <v>受注</v>
      </c>
      <c r="K16" s="21">
        <f>'キャンペーン セールス ファンネル'!C7</f>
        <v>15</v>
      </c>
      <c r="L16" s="19">
        <f>$C16+L$11 -0.1</f>
        <v>5.3500000000000005</v>
      </c>
      <c r="M16" s="19">
        <f>$C$7+$M$11</f>
        <v>175.9545</v>
      </c>
      <c r="O16" s="19"/>
      <c r="P16" s="19"/>
      <c r="Q16" s="19"/>
      <c r="R16" s="19"/>
      <c r="T16" s="19"/>
      <c r="U16" s="19"/>
      <c r="V16" s="19"/>
      <c r="W16" s="19"/>
      <c r="Y16" s="17">
        <f>Y15+1</f>
        <v>6</v>
      </c>
      <c r="AB16" s="17" t="s">
        <v>6</v>
      </c>
      <c r="AD16" s="17">
        <f>-K16/2+$AD$9</f>
        <v>175.5</v>
      </c>
      <c r="AE16" s="17">
        <f>K16/2+$AD$9</f>
        <v>190.5</v>
      </c>
      <c r="AJ16" s="17">
        <f>AE16</f>
        <v>190.5</v>
      </c>
    </row>
    <row r="17" spans="2:13">
      <c r="B17" s="17" t="s">
        <v>15</v>
      </c>
      <c r="C17" s="17">
        <v>6</v>
      </c>
      <c r="K17" s="19">
        <f>K16</f>
        <v>15</v>
      </c>
      <c r="L17" s="19">
        <v>6.44</v>
      </c>
      <c r="M17" s="19">
        <f>C7</f>
        <v>183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キャンペーン セールス ファンネル</vt:lpstr>
      <vt:lpstr>新規</vt:lpstr>
      <vt:lpstr>TitleRegion1..E7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2018-06-01T09:46:17Z</dcterms:created>
  <dcterms:modified xsi:type="dcterms:W3CDTF">2018-06-01T09:46:17Z</dcterms:modified>
</cp:coreProperties>
</file>