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8FF74611-511E-4B28-A6FC-7FE0D0105FD6}" xr6:coauthVersionLast="31" xr6:coauthVersionMax="38" xr10:uidLastSave="{00000000-0000-0000-0000-000000000000}"/>
  <bookViews>
    <workbookView xWindow="930" yWindow="0" windowWidth="28800" windowHeight="10965" tabRatio="843" xr2:uid="{00000000-000D-0000-FFFF-FFFF00000000}"/>
  </bookViews>
  <sheets>
    <sheet name="ガイド" sheetId="4" r:id="rId1"/>
    <sheet name="年間のキャッシュ フロー" sheetId="10" r:id="rId2"/>
    <sheet name="毎月のキャッシュ フロー" sheetId="2" r:id="rId3"/>
    <sheet name="毎日の概要" sheetId="9" r:id="rId4"/>
    <sheet name="収入" sheetId="5" r:id="rId5"/>
    <sheet name="支出" sheetId="6" r:id="rId6"/>
    <sheet name="自由に使えるお金" sheetId="7" r:id="rId7"/>
    <sheet name="貯蓄" sheetId="8" r:id="rId8"/>
  </sheets>
  <definedNames>
    <definedName name="AnnualCashFlowToDate">収入[[#Totals],[年間  ]]-支出[[#Totals],[年間  ]]-自由に使えるお金[[#Totals],[年間  ]]-貯蓄[[#Totals],[年間  ]]</definedName>
    <definedName name="ColumnTitleRegion1..B6.1">ガイド!$B$5</definedName>
    <definedName name="ColumnTitleRegion1..E8.4">毎日の概要!$B$4</definedName>
    <definedName name="ColumnTitleRegion2..D6.1">ガイド!$D$5</definedName>
    <definedName name="ColumnTitleRegion3..F6.1">ガイド!$F$5</definedName>
    <definedName name="DailyCashFlow">SUM(毎日の概要!$C$5:$C$8)</definedName>
    <definedName name="MonthlyCashFlowToDate">毎月[[#Totals],[集計]]</definedName>
    <definedName name="_xlnm.Print_Titles" localSheetId="4">収入!$2:$3</definedName>
    <definedName name="_xlnm.Print_Titles" localSheetId="5">支出!$2:$3</definedName>
    <definedName name="_xlnm.Print_Titles" localSheetId="3">毎日の概要!$9:$9</definedName>
    <definedName name="_xlnm.Print_Titles" localSheetId="2">'毎月のキャッシュ フロー'!$3:$3</definedName>
    <definedName name="_xlnm.Print_Titles" localSheetId="6">自由に使えるお金!$2:$3</definedName>
    <definedName name="_xlnm.Print_Titles" localSheetId="7">貯蓄!$2:$3</definedName>
    <definedName name="RowTitleRegion1..D2.2">'年間のキャッシュ フロー'!$B$2</definedName>
    <definedName name="RowTitleRegion1..D2.3">'毎月のキャッシュ フロー'!$B$2</definedName>
    <definedName name="RowTitleRegion1..D2.4">毎日の概要!$B$2</definedName>
    <definedName name="RowTitleRegion1..D2.5">収入!$B$2</definedName>
    <definedName name="RowTitleRegion1..D2.6">支出!$B$2</definedName>
    <definedName name="RowTitleRegion1..D2.7">自由に使えるお金!$B$2</definedName>
    <definedName name="RowTitleRegion1..D2.8">貯蓄!$B$2</definedName>
    <definedName name="RowTitleRegion2..C4.2">'年間のキャッシュ フロー'!$B$4</definedName>
    <definedName name="RowTitleRegion3..G4.2">'年間のキャッシュ フロー'!$F$4</definedName>
    <definedName name="RowTitleRegion4..K4.2">'年間のキャッシュ フロー'!$J$4</definedName>
    <definedName name="RowTitleRegion5..O4.2">'年間のキャッシュ フロー'!$N$4</definedName>
    <definedName name="RowTitleRegion6..C6.2">'年間のキャッシュ フロー'!$B$6</definedName>
    <definedName name="RowTitleRegion7..G6.2">'年間のキャッシュ フロー'!$F$6</definedName>
    <definedName name="RowTitleRegion8..K6.2">'年間のキャッシュ フロー'!$J$6</definedName>
    <definedName name="RowTitleRegion9..O6.2">'年間のキャッシュ フロー'!$N$6</definedName>
    <definedName name="Title3">毎月[[#Headers],[種類]]</definedName>
    <definedName name="Title4">毎日[[#Headers],[種類]]</definedName>
    <definedName name="Title5">収入[[#Headers],[収入]]</definedName>
    <definedName name="Title6">支出[[#Headers],[支出]]</definedName>
    <definedName name="Title7">自由に使えるお金[[#Headers],[自由に使えるお金の支出]]</definedName>
    <definedName name="Type8">貯蓄[[#Headers],[貯蓄]]</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8" l="1"/>
  <c r="C8" i="9" l="1"/>
  <c r="C7" i="9"/>
  <c r="C6" i="9"/>
  <c r="C5" i="9"/>
  <c r="F10" i="9"/>
  <c r="E10" i="9" s="1"/>
  <c r="F11" i="9"/>
  <c r="F12" i="9"/>
  <c r="E12" i="9" s="1"/>
  <c r="F13" i="9"/>
  <c r="E13" i="9" s="1"/>
  <c r="F14" i="9"/>
  <c r="E14" i="9" s="1"/>
  <c r="F15" i="9"/>
  <c r="E15" i="9" s="1"/>
  <c r="F16" i="9"/>
  <c r="E16" i="9" s="1"/>
  <c r="F17" i="9"/>
  <c r="E17" i="9" s="1"/>
  <c r="F18" i="9"/>
  <c r="E18" i="9" s="1"/>
  <c r="F19" i="9"/>
  <c r="E19" i="9" s="1"/>
  <c r="F20" i="9"/>
  <c r="E20" i="9" s="1"/>
  <c r="F21" i="9"/>
  <c r="E21" i="9" s="1"/>
  <c r="F22" i="9"/>
  <c r="E22" i="9" s="1"/>
  <c r="F23" i="9"/>
  <c r="E23" i="9" s="1"/>
  <c r="F24" i="9"/>
  <c r="E24" i="9" s="1"/>
  <c r="F25" i="9"/>
  <c r="E25" i="9" s="1"/>
  <c r="F26" i="9"/>
  <c r="E26" i="9" s="1"/>
  <c r="F27" i="9"/>
  <c r="E27" i="9" s="1"/>
  <c r="F28" i="9"/>
  <c r="E28" i="9" s="1"/>
  <c r="F29" i="9"/>
  <c r="E29" i="9" s="1"/>
  <c r="F30" i="9"/>
  <c r="E30" i="9" s="1"/>
  <c r="F31" i="9"/>
  <c r="E31" i="9" s="1"/>
  <c r="F32" i="9"/>
  <c r="E32" i="9" s="1"/>
  <c r="F33" i="9"/>
  <c r="E33" i="9" s="1"/>
  <c r="F34" i="9"/>
  <c r="E34" i="9" s="1"/>
  <c r="F35" i="9"/>
  <c r="E35" i="9" s="1"/>
  <c r="F36" i="9"/>
  <c r="E36" i="9" s="1"/>
  <c r="F37" i="9"/>
  <c r="E37" i="9" s="1"/>
  <c r="F38" i="9"/>
  <c r="E38" i="9" s="1"/>
  <c r="F39" i="9"/>
  <c r="E39" i="9" s="1"/>
  <c r="F40" i="9"/>
  <c r="E40" i="9" s="1"/>
  <c r="F41" i="9"/>
  <c r="E41" i="9" s="1"/>
  <c r="F42" i="9"/>
  <c r="E42" i="9" s="1"/>
  <c r="F43" i="9"/>
  <c r="E43" i="9" s="1"/>
  <c r="F44" i="9"/>
  <c r="E44" i="9" s="1"/>
  <c r="F45" i="9"/>
  <c r="E45" i="9" s="1"/>
  <c r="F46" i="9"/>
  <c r="E46" i="9" s="1"/>
  <c r="F47" i="9"/>
  <c r="E47" i="9" s="1"/>
  <c r="F48" i="9"/>
  <c r="E48" i="9" s="1"/>
  <c r="F49" i="9"/>
  <c r="E49" i="9" s="1"/>
  <c r="F50" i="9"/>
  <c r="E50" i="9" s="1"/>
  <c r="F51" i="9"/>
  <c r="E51" i="9" s="1"/>
  <c r="F52" i="9"/>
  <c r="E52" i="9" s="1"/>
  <c r="D53" i="9"/>
  <c r="D7" i="9" l="1"/>
  <c r="D2" i="9"/>
  <c r="D8" i="9"/>
  <c r="D6" i="9"/>
  <c r="E5" i="9"/>
  <c r="E6" i="9"/>
  <c r="E7" i="9"/>
  <c r="E8" i="9"/>
  <c r="F53" i="9"/>
  <c r="E11" i="9"/>
  <c r="O4" i="10"/>
  <c r="D8" i="8"/>
  <c r="D7" i="8"/>
  <c r="D6" i="8"/>
  <c r="D5" i="8"/>
  <c r="D4" i="8"/>
  <c r="C15" i="7"/>
  <c r="K4" i="10" s="1"/>
  <c r="D14" i="7"/>
  <c r="D13" i="7"/>
  <c r="D12" i="7"/>
  <c r="D11" i="7"/>
  <c r="D10" i="7"/>
  <c r="D9" i="7"/>
  <c r="D8" i="7"/>
  <c r="D7" i="7"/>
  <c r="D6" i="7"/>
  <c r="D5" i="7"/>
  <c r="D4" i="7"/>
  <c r="C22" i="6"/>
  <c r="D21" i="6"/>
  <c r="D20" i="6"/>
  <c r="D19" i="6"/>
  <c r="D18" i="6"/>
  <c r="D17" i="6"/>
  <c r="D16" i="6"/>
  <c r="D15" i="6"/>
  <c r="D14" i="6"/>
  <c r="D13" i="6"/>
  <c r="D12" i="6"/>
  <c r="D11" i="6"/>
  <c r="D10" i="6"/>
  <c r="D9" i="6"/>
  <c r="D8" i="6"/>
  <c r="D7" i="6"/>
  <c r="D6" i="6"/>
  <c r="D5" i="6"/>
  <c r="D4" i="6"/>
  <c r="C10" i="5"/>
  <c r="C4" i="10" s="1"/>
  <c r="D9" i="5"/>
  <c r="D8" i="5"/>
  <c r="D7" i="5"/>
  <c r="D6" i="5"/>
  <c r="D5" i="5"/>
  <c r="D4" i="5"/>
  <c r="G4" i="10" l="1"/>
  <c r="D2" i="10"/>
  <c r="E53" i="9"/>
  <c r="D5" i="9"/>
  <c r="D2" i="5"/>
  <c r="D9" i="8"/>
  <c r="O6" i="10" s="1"/>
  <c r="D2" i="7"/>
  <c r="D2" i="6"/>
  <c r="D2" i="8"/>
  <c r="D15" i="7"/>
  <c r="K6" i="10" s="1"/>
  <c r="D22" i="6"/>
  <c r="G6" i="10" s="1"/>
  <c r="D10" i="5"/>
  <c r="C6" i="10" s="1"/>
  <c r="O47" i="2"/>
  <c r="N47" i="2"/>
  <c r="M47" i="2"/>
  <c r="L47" i="2"/>
  <c r="K47" i="2"/>
  <c r="J47" i="2"/>
  <c r="I47" i="2"/>
  <c r="H47" i="2"/>
  <c r="G47" i="2"/>
  <c r="F47" i="2"/>
  <c r="E47" i="2"/>
  <c r="D47"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l="1"/>
  <c r="D2" i="2" s="1"/>
</calcChain>
</file>

<file path=xl/sharedStrings.xml><?xml version="1.0" encoding="utf-8"?>
<sst xmlns="http://schemas.openxmlformats.org/spreadsheetml/2006/main" count="332" uniqueCount="97">
  <si>
    <t>個人のキャッシュ フロー</t>
  </si>
  <si>
    <t>年間のキャッシュ フロー</t>
  </si>
  <si>
    <t>さまざまな区分における年間のキャッシュ フローの金額を入力します。毎月の明細と全項目の比較、さらに、最も重要な、年間と月間における最終的な収支の数字を確認します。</t>
  </si>
  <si>
    <t>毎月のキャッシュ フロー</t>
  </si>
  <si>
    <t>毎月発生する毎月のキャッシュ フローを入力するか、残りの月について見積もり、年間の予測キャッシュ フローを月単位で表示します。</t>
  </si>
  <si>
    <t>毎日発生するキャッシュ フローの予測値を入力し、月間と年間の予測合計をレビューします。これを使用すると、1 か月後または 1 年後に毎日の支出習慣がどのようになるかを把握できます。</t>
  </si>
  <si>
    <t>ガイド</t>
  </si>
  <si>
    <t>収入</t>
  </si>
  <si>
    <t>現在までのキャッシュ フロー合計</t>
  </si>
  <si>
    <t>収入の概要</t>
  </si>
  <si>
    <t>年間の合計:</t>
  </si>
  <si>
    <t>このセルにさまざまな収入源からの収入を示す円グラフが表示されます。</t>
  </si>
  <si>
    <t>毎月の合計:</t>
  </si>
  <si>
    <t>支出の概要</t>
  </si>
  <si>
    <t>このセルに発生した支出を示す円グラフが表示されます。</t>
  </si>
  <si>
    <t>これは、年間の予測です。このワークシートを使用して、毎月の予測値と共に年間の金額を表示します。毎日の項目を追加するには、他のワークシートを使用します。</t>
  </si>
  <si>
    <t>毎月
キャッシュ フロー</t>
  </si>
  <si>
    <t>自由に使えるお金の概要</t>
  </si>
  <si>
    <t>このセルに自由に使えるお金の支出を示す円グラフが表示されます。</t>
  </si>
  <si>
    <t>貯蓄の概要</t>
  </si>
  <si>
    <t>このセルに貯蓄と投資額を示す円グラフが表示されます。</t>
  </si>
  <si>
    <t>毎月のキャッシュ フロー合計</t>
  </si>
  <si>
    <t>種類</t>
  </si>
  <si>
    <t>支出</t>
  </si>
  <si>
    <t>自由に使えるお金</t>
  </si>
  <si>
    <t>貯蓄</t>
  </si>
  <si>
    <t>合計</t>
  </si>
  <si>
    <t>内容</t>
  </si>
  <si>
    <t>給与</t>
  </si>
  <si>
    <t>コミッション/ボーナス</t>
  </si>
  <si>
    <t>その他 1</t>
  </si>
  <si>
    <t>その他 2</t>
  </si>
  <si>
    <t>その他 3</t>
  </si>
  <si>
    <t>その他 4</t>
  </si>
  <si>
    <t>連邦税/社会保障/メディケア</t>
  </si>
  <si>
    <t>州所得税</t>
  </si>
  <si>
    <t>自動車税/手数料</t>
  </si>
  <si>
    <t>車の支払い</t>
  </si>
  <si>
    <t>住宅ローン/家賃</t>
  </si>
  <si>
    <t>保険料</t>
  </si>
  <si>
    <t>電気</t>
  </si>
  <si>
    <t>ガス</t>
  </si>
  <si>
    <t>水道</t>
  </si>
  <si>
    <t>下水道</t>
  </si>
  <si>
    <t>廃棄物</t>
  </si>
  <si>
    <t>電話番号</t>
  </si>
  <si>
    <t>インターネット</t>
  </si>
  <si>
    <t>生命/障害保険</t>
  </si>
  <si>
    <t>食料品</t>
  </si>
  <si>
    <t>衣料品</t>
  </si>
  <si>
    <t>医療/歯科/処方薬代</t>
  </si>
  <si>
    <t>バス</t>
  </si>
  <si>
    <t>外食</t>
  </si>
  <si>
    <t>ギフト</t>
  </si>
  <si>
    <t>交通費</t>
  </si>
  <si>
    <t>娯楽</t>
  </si>
  <si>
    <t>日常生活関連費</t>
  </si>
  <si>
    <t>買い物</t>
  </si>
  <si>
    <t>募金/寄付</t>
  </si>
  <si>
    <t>クラブ/メンバーシップ</t>
  </si>
  <si>
    <t>リフォーム</t>
  </si>
  <si>
    <t>手元の現金</t>
  </si>
  <si>
    <t>企業年金等</t>
  </si>
  <si>
    <t>貯蓄/投資勘定</t>
  </si>
  <si>
    <t>1 月</t>
  </si>
  <si>
    <t>2 月</t>
  </si>
  <si>
    <t>注:毎日の項目については、毎月の額/値を予測し、適切な月の列にその値を入力します。</t>
  </si>
  <si>
    <t>3 月</t>
  </si>
  <si>
    <t>4 月</t>
  </si>
  <si>
    <t>5 月</t>
  </si>
  <si>
    <t>6 月</t>
  </si>
  <si>
    <t>7 月</t>
  </si>
  <si>
    <t>毎日の概要</t>
  </si>
  <si>
    <t>8 月</t>
  </si>
  <si>
    <t>9 月</t>
  </si>
  <si>
    <t>10 月</t>
  </si>
  <si>
    <t>11 月</t>
  </si>
  <si>
    <t>12 月</t>
  </si>
  <si>
    <t>使える現金の合計:</t>
  </si>
  <si>
    <t>毎日</t>
  </si>
  <si>
    <t>毎月</t>
  </si>
  <si>
    <t xml:space="preserve">年間 </t>
  </si>
  <si>
    <t>注:毎日の項目を表に追加する場合は、毎月の額/価格を見積もり、適切な月の列に値を記載します。</t>
  </si>
  <si>
    <t>年間</t>
  </si>
  <si>
    <t xml:space="preserve">年間  </t>
  </si>
  <si>
    <t xml:space="preserve">毎月 </t>
  </si>
  <si>
    <t>これは、年間の予測です。このワークシートを使用して、毎月の予測値と共に年間の額を表示します。
毎日の項目を表に追加する場合は、年間の額/価格を予測し、年間の列に値を入力します。</t>
  </si>
  <si>
    <t>上下水道</t>
  </si>
  <si>
    <t>自由に使えるお金の支出</t>
  </si>
  <si>
    <t>貯蓄/投資</t>
  </si>
  <si>
    <t>集計</t>
    <phoneticPr fontId="33"/>
  </si>
  <si>
    <t xml:space="preserve"> 集計</t>
  </si>
  <si>
    <t xml:space="preserve"> 集計 </t>
  </si>
  <si>
    <t>年間のキャッシュ フロー</t>
    <phoneticPr fontId="33"/>
  </si>
  <si>
    <t>毎月のキャッシュ フロー</t>
    <phoneticPr fontId="33"/>
  </si>
  <si>
    <t>毎日のキャッシュ フロー</t>
    <phoneticPr fontId="33"/>
  </si>
  <si>
    <r>
      <t>このブックには、</t>
    </r>
    <r>
      <rPr>
        <b/>
        <sz val="14"/>
        <color theme="1" tint="0.34998626667073579"/>
        <rFont val="Meiryo UI"/>
        <family val="3"/>
        <charset val="128"/>
      </rPr>
      <t>年間</t>
    </r>
    <r>
      <rPr>
        <sz val="14"/>
        <color theme="1" tint="0.34998626667073579"/>
        <rFont val="Meiryo UI"/>
        <family val="3"/>
        <charset val="128"/>
      </rPr>
      <t>、</t>
    </r>
    <r>
      <rPr>
        <b/>
        <sz val="14"/>
        <color theme="1" tint="0.34998626667073579"/>
        <rFont val="Meiryo UI"/>
        <family val="3"/>
        <charset val="128"/>
      </rPr>
      <t>毎月</t>
    </r>
    <r>
      <rPr>
        <sz val="14"/>
        <color theme="1" tint="0.34998626667073579"/>
        <rFont val="Meiryo UI"/>
        <family val="3"/>
        <charset val="128"/>
      </rPr>
      <t>、</t>
    </r>
    <r>
      <rPr>
        <b/>
        <sz val="14"/>
        <color theme="1" tint="0.34998626667073579"/>
        <rFont val="Meiryo UI"/>
        <family val="3"/>
        <charset val="128"/>
      </rPr>
      <t>毎日</t>
    </r>
    <r>
      <rPr>
        <sz val="14"/>
        <color theme="1" tint="0.34998626667073579"/>
        <rFont val="Meiryo UI"/>
        <family val="3"/>
        <charset val="128"/>
      </rPr>
      <t>ごとのキャッシュ フロー ワークシートがあります。自分に最も適したキャッシュ フローの種類を選択するか、すべての種類を使用して、自分の個人のキャッシュ フローの分析に役立てます。</t>
    </r>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</si>
</sst>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quot;¥&quot;#,##0.00;&quot;¥&quot;\-#,##0.00"/>
    <numFmt numFmtId="165" formatCode="_ * #,##0_ ;_ * \-#,##0_ ;_ * &quot;-&quot;_ ;_ @_ "/>
    <numFmt numFmtId="166" formatCode="_ &quot;₹&quot;\ * #,##0_ ;_ &quot;₹&quot;\ * \-#,##0_ ;_ &quot;₹&quot;\ * &quot;-&quot;_ ;_ @_ "/>
    <numFmt numFmtId="167" formatCode="_ &quot;₹&quot;\ * #,##0.00_ ;_ &quot;₹&quot;\ * \-#,##0.00_ ;_ &quot;₹&quot;\ * &quot;-&quot;??_ ;_ @_ "/>
    <numFmt numFmtId="168" formatCode="_)@"/>
    <numFmt numFmtId="169" formatCode="&quot;¥&quot;#,##0.00_);\(&quot;¥&quot;#,##0.00\)"/>
  </numFmts>
  <fonts count="42" x14ac:knownFonts="1">
    <font>
      <sz val="11"/>
      <name val="Meiryo UI"/>
      <family val="2"/>
      <charset val="128"/>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1"/>
      <name val="Meiryo UI"/>
      <family val="2"/>
      <charset val="128"/>
    </font>
    <font>
      <b/>
      <sz val="12"/>
      <color theme="3" tint="0.89992980742820516"/>
      <name val="Meiryo UI"/>
      <family val="2"/>
      <charset val="128"/>
    </font>
    <font>
      <sz val="11"/>
      <color rgb="FF006100"/>
      <name val="Meiryo UI"/>
      <family val="2"/>
      <charset val="128"/>
    </font>
    <font>
      <b/>
      <sz val="16"/>
      <color theme="3" tint="0.89996032593768116"/>
      <name val="Meiryo UI"/>
      <family val="2"/>
      <charset val="128"/>
    </font>
    <font>
      <b/>
      <sz val="24"/>
      <color theme="5" tint="-0.24994659260841701"/>
      <name val="Meiryo UI"/>
      <family val="2"/>
      <charset val="128"/>
    </font>
    <font>
      <b/>
      <sz val="14"/>
      <color theme="3" tint="0.24994659260841701"/>
      <name val="Meiryo UI"/>
      <family val="2"/>
      <charset val="128"/>
    </font>
    <font>
      <b/>
      <sz val="11"/>
      <color theme="3" tint="0.24994659260841701"/>
      <name val="Meiryo UI"/>
      <family val="2"/>
      <charset val="128"/>
    </font>
    <font>
      <b/>
      <sz val="12"/>
      <color theme="3" tint="0.89996032593768116"/>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sz val="36"/>
      <color theme="3" tint="0.24994659260841701"/>
      <name val="Meiryo UI"/>
      <family val="2"/>
      <charset val="128"/>
    </font>
    <font>
      <b/>
      <sz val="11"/>
      <color theme="1"/>
      <name val="Meiryo UI"/>
      <family val="2"/>
      <charset val="128"/>
    </font>
    <font>
      <sz val="11"/>
      <color rgb="FFFF0000"/>
      <name val="Meiryo UI"/>
      <family val="2"/>
      <charset val="128"/>
    </font>
    <font>
      <b/>
      <sz val="12"/>
      <color theme="3" tint="0.24994659260841701"/>
      <name val="Meiryo UI"/>
      <family val="2"/>
      <charset val="128"/>
    </font>
    <font>
      <sz val="11"/>
      <color theme="3" tint="0.249977111117893"/>
      <name val="Meiryo UI"/>
      <family val="2"/>
    </font>
    <font>
      <sz val="11"/>
      <color theme="3" tint="0.24994659260841701"/>
      <name val="Meiryo UI"/>
      <family val="2"/>
    </font>
    <font>
      <b/>
      <sz val="16"/>
      <color theme="3" tint="0.89996032593768116"/>
      <name val="Meiryo UI"/>
      <family val="2"/>
    </font>
    <font>
      <b/>
      <sz val="12"/>
      <color theme="3" tint="0.89996032593768116"/>
      <name val="Meiryo UI"/>
      <family val="3"/>
      <charset val="128"/>
    </font>
    <font>
      <b/>
      <sz val="16"/>
      <color theme="3" tint="0.89996032593768116"/>
      <name val="Meiryo UI"/>
      <family val="3"/>
      <charset val="128"/>
    </font>
    <font>
      <sz val="36"/>
      <color theme="3" tint="0.24994659260841701"/>
      <name val="Meiryo UI"/>
      <family val="3"/>
      <charset val="128"/>
    </font>
    <font>
      <sz val="11"/>
      <name val="Meiryo UI"/>
      <family val="3"/>
      <charset val="128"/>
    </font>
    <font>
      <sz val="14"/>
      <color theme="1" tint="0.34998626667073579"/>
      <name val="Meiryo UI"/>
      <family val="3"/>
      <charset val="128"/>
    </font>
    <font>
      <b/>
      <sz val="14"/>
      <color theme="1" tint="0.34998626667073579"/>
      <name val="Meiryo UI"/>
      <family val="3"/>
      <charset val="128"/>
    </font>
    <font>
      <b/>
      <sz val="14"/>
      <color theme="0"/>
      <name val="Meiryo UI"/>
      <family val="3"/>
      <charset val="128"/>
    </font>
    <font>
      <sz val="11"/>
      <color theme="3" tint="9.9978637043366805E-2"/>
      <name val="Meiryo UI"/>
      <family val="3"/>
      <charset val="128"/>
    </font>
    <font>
      <sz val="6"/>
      <name val="Meiryo UI"/>
      <family val="2"/>
      <charset val="128"/>
    </font>
    <font>
      <b/>
      <sz val="24"/>
      <color theme="5" tint="-0.24994659260841701"/>
      <name val="Meiryo UI"/>
      <family val="3"/>
      <charset val="128"/>
    </font>
    <font>
      <sz val="11"/>
      <color theme="3" tint="0.249977111117893"/>
      <name val="Meiryo UI"/>
      <family val="3"/>
      <charset val="128"/>
    </font>
    <font>
      <b/>
      <sz val="14"/>
      <color theme="3" tint="0.24994659260841701"/>
      <name val="Meiryo UI"/>
      <family val="3"/>
      <charset val="128"/>
    </font>
    <font>
      <b/>
      <sz val="11"/>
      <color theme="3" tint="0.24994659260841701"/>
      <name val="Meiryo UI"/>
      <family val="3"/>
      <charset val="128"/>
    </font>
    <font>
      <sz val="11"/>
      <color theme="6" tint="0.79998168889431442"/>
      <name val="Meiryo UI"/>
      <family val="3"/>
      <charset val="128"/>
    </font>
    <font>
      <b/>
      <sz val="15"/>
      <color rgb="FF57574D"/>
      <name val="Meiryo UI"/>
      <family val="3"/>
      <charset val="128"/>
    </font>
    <font>
      <b/>
      <sz val="15"/>
      <color rgb="FF57574D"/>
      <name val="Meiryo UI"/>
      <family val="2"/>
    </font>
    <font>
      <sz val="11"/>
      <color theme="1" tint="0.34998626667073579"/>
      <name val="Meiryo UI"/>
      <family val="2"/>
      <charset val="128"/>
    </font>
  </fonts>
  <fills count="43">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right/>
      <top style="medium">
        <color theme="3" tint="0.24994659260841701"/>
      </top>
      <bottom/>
      <diagonal/>
    </border>
    <border>
      <left/>
      <right/>
      <top/>
      <bottom style="thin">
        <color indexed="64"/>
      </bottom>
      <diagonal/>
    </border>
    <border>
      <left style="thin">
        <color auto="1"/>
      </left>
      <right style="thin">
        <color auto="1"/>
      </right>
      <top/>
      <bottom/>
      <diagonal/>
    </border>
    <border>
      <left/>
      <right style="thin">
        <color auto="1"/>
      </right>
      <top/>
      <bottom/>
      <diagonal/>
    </border>
    <border>
      <left/>
      <right/>
      <top style="medium">
        <color theme="3" tint="0.24994659260841701"/>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5" borderId="0">
      <alignment vertical="center" wrapText="1"/>
    </xf>
    <xf numFmtId="0" fontId="9" fillId="2" borderId="0" applyNumberFormat="0" applyProtection="0">
      <alignment vertical="center"/>
    </xf>
    <xf numFmtId="0" fontId="10" fillId="2" borderId="0" applyNumberFormat="0" applyFill="0" applyProtection="0">
      <alignment horizontal="left" vertical="center"/>
    </xf>
    <xf numFmtId="0" fontId="11" fillId="0" borderId="1" applyNumberFormat="0" applyFill="0" applyProtection="0"/>
    <xf numFmtId="0" fontId="12" fillId="0" borderId="4" applyNumberFormat="0" applyFill="0" applyProtection="0">
      <alignment vertical="center"/>
    </xf>
    <xf numFmtId="0" fontId="21" fillId="8" borderId="2" applyNumberFormat="0" applyProtection="0">
      <alignment horizontal="left"/>
    </xf>
    <xf numFmtId="0" fontId="18" fillId="5" borderId="0" applyNumberFormat="0" applyBorder="0" applyAlignment="0" applyProtection="0"/>
    <xf numFmtId="43" fontId="6" fillId="0" borderId="0" applyFill="0" applyBorder="0" applyAlignment="0" applyProtection="0"/>
    <xf numFmtId="165" fontId="6" fillId="0" borderId="0" applyFill="0" applyBorder="0" applyAlignment="0" applyProtection="0"/>
    <xf numFmtId="167" fontId="6" fillId="0" borderId="0" applyFill="0" applyBorder="0" applyAlignment="0" applyProtection="0"/>
    <xf numFmtId="166" fontId="6" fillId="0" borderId="0" applyFill="0" applyBorder="0" applyAlignment="0" applyProtection="0"/>
    <xf numFmtId="9" fontId="6" fillId="0" borderId="0" applyFill="0" applyBorder="0" applyAlignment="0" applyProtection="0"/>
    <xf numFmtId="0" fontId="6" fillId="9" borderId="3" applyNumberFormat="0" applyAlignment="0" applyProtection="0"/>
    <xf numFmtId="0" fontId="41" fillId="0" borderId="0" applyNumberFormat="0" applyFill="0" applyBorder="0" applyAlignment="0" applyProtection="0"/>
    <xf numFmtId="0" fontId="19" fillId="0" borderId="5" applyNumberFormat="0" applyFill="0" applyAlignment="0" applyProtection="0"/>
    <xf numFmtId="0" fontId="13" fillId="2" borderId="9" applyNumberFormat="0" applyProtection="0">
      <alignment horizontal="center" vertical="center" wrapText="1"/>
    </xf>
    <xf numFmtId="0" fontId="7" fillId="2" borderId="9" applyNumberFormat="0" applyProtection="0">
      <alignment horizontal="center" vertical="center" wrapText="1"/>
    </xf>
    <xf numFmtId="0" fontId="8" fillId="13" borderId="0" applyNumberFormat="0" applyBorder="0" applyAlignment="0" applyProtection="0"/>
    <xf numFmtId="0" fontId="3" fillId="14" borderId="0" applyNumberFormat="0" applyBorder="0" applyAlignment="0" applyProtection="0"/>
    <xf numFmtId="0" fontId="16" fillId="15" borderId="0" applyNumberFormat="0" applyBorder="0" applyAlignment="0" applyProtection="0"/>
    <xf numFmtId="0" fontId="14" fillId="16" borderId="12" applyNumberFormat="0" applyAlignment="0" applyProtection="0"/>
    <xf numFmtId="0" fontId="17" fillId="17" borderId="13" applyNumberFormat="0" applyAlignment="0" applyProtection="0"/>
    <xf numFmtId="0" fontId="4" fillId="17" borderId="12" applyNumberFormat="0" applyAlignment="0" applyProtection="0"/>
    <xf numFmtId="0" fontId="15" fillId="0" borderId="14" applyNumberFormat="0" applyFill="0" applyAlignment="0" applyProtection="0"/>
    <xf numFmtId="0" fontId="5" fillId="18" borderId="15" applyNumberFormat="0" applyAlignment="0" applyProtection="0"/>
    <xf numFmtId="0" fontId="20" fillId="0" borderId="0" applyNumberFormat="0" applyFill="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cellStyleXfs>
  <cellXfs count="71">
    <xf numFmtId="0" fontId="0" fillId="5" borderId="0" xfId="0">
      <alignment vertical="center" wrapText="1"/>
    </xf>
    <xf numFmtId="0" fontId="0" fillId="5" borderId="0" xfId="0" applyFont="1" applyFill="1" applyBorder="1">
      <alignment vertical="center" wrapText="1"/>
    </xf>
    <xf numFmtId="168" fontId="0" fillId="5" borderId="0" xfId="0" applyNumberFormat="1" applyFont="1" applyFill="1" applyBorder="1" applyAlignment="1">
      <alignment horizontal="left"/>
    </xf>
    <xf numFmtId="43" fontId="0" fillId="5" borderId="0" xfId="7" applyFont="1" applyFill="1" applyBorder="1" applyAlignment="1">
      <alignment horizontal="left"/>
    </xf>
    <xf numFmtId="0" fontId="0" fillId="5" borderId="0" xfId="0" applyFont="1" applyFill="1" applyBorder="1" applyAlignment="1"/>
    <xf numFmtId="0" fontId="0" fillId="5" borderId="0" xfId="0">
      <alignment vertical="center" wrapText="1"/>
    </xf>
    <xf numFmtId="0" fontId="9" fillId="2" borderId="0" xfId="1">
      <alignment vertical="center"/>
    </xf>
    <xf numFmtId="0" fontId="13" fillId="2" borderId="9" xfId="15">
      <alignment horizontal="center" vertical="center" wrapText="1"/>
    </xf>
    <xf numFmtId="0" fontId="9" fillId="2" borderId="0" xfId="1" applyBorder="1">
      <alignment vertical="center"/>
    </xf>
    <xf numFmtId="168" fontId="21" fillId="8" borderId="2" xfId="5" applyNumberFormat="1">
      <alignment horizontal="left"/>
    </xf>
    <xf numFmtId="0" fontId="13" fillId="2" borderId="9" xfId="15" applyBorder="1">
      <alignment horizontal="center" vertical="center" wrapText="1"/>
    </xf>
    <xf numFmtId="0" fontId="13" fillId="2" borderId="9" xfId="15" quotePrefix="1" applyBorder="1">
      <alignment horizontal="center" vertical="center" wrapText="1"/>
    </xf>
    <xf numFmtId="169" fontId="0" fillId="5" borderId="0" xfId="0" applyNumberFormat="1" applyFont="1" applyFill="1" applyBorder="1">
      <alignment vertical="center" wrapText="1"/>
    </xf>
    <xf numFmtId="164" fontId="0" fillId="5" borderId="0" xfId="0" applyNumberFormat="1" applyFont="1" applyFill="1" applyBorder="1">
      <alignment vertical="center" wrapText="1"/>
    </xf>
    <xf numFmtId="0" fontId="22" fillId="5" borderId="0" xfId="0" applyFont="1" applyBorder="1" applyAlignment="1">
      <alignment horizontal="left" vertical="top" wrapText="1" indent="1"/>
    </xf>
    <xf numFmtId="168" fontId="22" fillId="8" borderId="0" xfId="0" applyNumberFormat="1" applyFont="1" applyFill="1" applyBorder="1" applyAlignment="1">
      <alignment horizontal="left" vertical="center"/>
    </xf>
    <xf numFmtId="0" fontId="22" fillId="8" borderId="11" xfId="0" applyFont="1" applyFill="1" applyBorder="1" applyAlignment="1">
      <alignment horizontal="right" vertical="center"/>
    </xf>
    <xf numFmtId="168" fontId="23" fillId="8" borderId="6" xfId="0" applyNumberFormat="1" applyFont="1" applyFill="1" applyBorder="1" applyAlignment="1">
      <alignment horizontal="left" vertical="center"/>
    </xf>
    <xf numFmtId="169" fontId="23" fillId="8" borderId="0" xfId="0" applyNumberFormat="1" applyFont="1" applyFill="1" applyBorder="1" applyAlignment="1">
      <alignment vertical="center"/>
    </xf>
    <xf numFmtId="168" fontId="23" fillId="8" borderId="0" xfId="0" applyNumberFormat="1" applyFont="1" applyFill="1" applyBorder="1" applyAlignment="1">
      <alignment horizontal="left" vertical="center"/>
    </xf>
    <xf numFmtId="0" fontId="25" fillId="2" borderId="9" xfId="15" quotePrefix="1" applyFont="1">
      <alignment horizontal="center" vertical="center" wrapText="1"/>
    </xf>
    <xf numFmtId="0" fontId="26" fillId="2" borderId="0" xfId="1" applyFont="1">
      <alignment vertical="center"/>
    </xf>
    <xf numFmtId="0" fontId="28" fillId="5" borderId="0" xfId="0" applyFont="1">
      <alignment vertical="center" wrapText="1"/>
    </xf>
    <xf numFmtId="0" fontId="31" fillId="10" borderId="0" xfId="0" applyFont="1" applyFill="1" applyAlignment="1">
      <alignment horizontal="left" vertical="center" indent="1"/>
    </xf>
    <xf numFmtId="0" fontId="31" fillId="11" borderId="0" xfId="0" applyFont="1" applyFill="1" applyAlignment="1">
      <alignment horizontal="left" vertical="center" indent="1"/>
    </xf>
    <xf numFmtId="0" fontId="31" fillId="2" borderId="0" xfId="0" applyFont="1" applyFill="1" applyAlignment="1">
      <alignment horizontal="left" vertical="center" indent="1"/>
    </xf>
    <xf numFmtId="0" fontId="32" fillId="6" borderId="0" xfId="0" applyFont="1" applyFill="1" applyAlignment="1">
      <alignment horizontal="left" vertical="top" wrapText="1" indent="1"/>
    </xf>
    <xf numFmtId="0" fontId="32" fillId="7" borderId="0" xfId="0" applyFont="1" applyFill="1" applyAlignment="1">
      <alignment horizontal="left" vertical="top" wrapText="1" indent="1"/>
    </xf>
    <xf numFmtId="0" fontId="32" fillId="3" borderId="0" xfId="0" applyFont="1" applyFill="1" applyAlignment="1">
      <alignment horizontal="left" vertical="top" wrapText="1" indent="1"/>
    </xf>
    <xf numFmtId="0" fontId="25" fillId="2" borderId="9" xfId="15" applyFont="1" applyBorder="1">
      <alignment horizontal="center" vertical="center" wrapText="1"/>
    </xf>
    <xf numFmtId="0" fontId="37" fillId="4" borderId="4" xfId="4" applyNumberFormat="1" applyFont="1" applyFill="1" applyAlignment="1">
      <alignment horizontal="left" vertical="center" indent="1"/>
    </xf>
    <xf numFmtId="0" fontId="37" fillId="4" borderId="4" xfId="4" applyFont="1" applyFill="1" applyAlignment="1">
      <alignment horizontal="left" vertical="center" indent="1"/>
    </xf>
    <xf numFmtId="0" fontId="37" fillId="4" borderId="4" xfId="4" applyFont="1" applyFill="1">
      <alignment vertical="center"/>
    </xf>
    <xf numFmtId="0" fontId="25" fillId="2" borderId="9" xfId="15" applyFont="1">
      <alignment horizontal="center" vertical="center" wrapText="1"/>
    </xf>
    <xf numFmtId="168" fontId="36" fillId="5" borderId="1" xfId="3" applyNumberFormat="1" applyFont="1" applyFill="1"/>
    <xf numFmtId="168" fontId="28" fillId="5" borderId="0" xfId="0" applyNumberFormat="1" applyFont="1" applyFill="1" applyBorder="1">
      <alignment vertical="center" wrapText="1"/>
    </xf>
    <xf numFmtId="169" fontId="28" fillId="5" borderId="0" xfId="0" applyNumberFormat="1" applyFont="1" applyFill="1" applyBorder="1">
      <alignment vertical="center" wrapText="1"/>
    </xf>
    <xf numFmtId="164" fontId="28" fillId="5" borderId="0" xfId="0" applyNumberFormat="1" applyFont="1" applyFill="1" applyBorder="1">
      <alignment vertical="center" wrapText="1"/>
    </xf>
    <xf numFmtId="168" fontId="28" fillId="5" borderId="0" xfId="0" applyNumberFormat="1" applyFont="1" applyFill="1" applyBorder="1" applyAlignment="1"/>
    <xf numFmtId="0" fontId="28" fillId="5" borderId="0" xfId="0" applyFont="1" applyFill="1" applyBorder="1" applyAlignment="1">
      <alignment horizontal="right"/>
    </xf>
    <xf numFmtId="168" fontId="28" fillId="5" borderId="0" xfId="0" applyNumberFormat="1" applyFont="1" applyFill="1" applyBorder="1" applyAlignment="1">
      <alignment vertical="center"/>
    </xf>
    <xf numFmtId="169" fontId="28" fillId="5" borderId="0" xfId="0" applyNumberFormat="1" applyFont="1" applyFill="1" applyBorder="1" applyAlignment="1">
      <alignment horizontal="right" vertical="center"/>
    </xf>
    <xf numFmtId="0" fontId="25" fillId="2" borderId="9" xfId="15" quotePrefix="1" applyFont="1">
      <alignment horizontal="center" vertical="center" wrapText="1"/>
    </xf>
    <xf numFmtId="0" fontId="29" fillId="5" borderId="8" xfId="0" applyFont="1" applyBorder="1" applyAlignment="1">
      <alignment vertical="top" wrapText="1"/>
    </xf>
    <xf numFmtId="0" fontId="27" fillId="5" borderId="0" xfId="6" applyFont="1" applyBorder="1"/>
    <xf numFmtId="0" fontId="26" fillId="2" borderId="0" xfId="1" applyFont="1" applyBorder="1">
      <alignment vertical="center"/>
    </xf>
    <xf numFmtId="0" fontId="26" fillId="2" borderId="10" xfId="1" applyFont="1" applyBorder="1">
      <alignment vertical="center"/>
    </xf>
    <xf numFmtId="169" fontId="37" fillId="4" borderId="4" xfId="4" applyNumberFormat="1" applyFont="1" applyFill="1" applyAlignment="1">
      <alignment horizontal="right" vertical="center"/>
    </xf>
    <xf numFmtId="0" fontId="38" fillId="4" borderId="6" xfId="0" applyFont="1" applyFill="1" applyBorder="1" applyAlignment="1">
      <alignment horizontal="center" vertical="center" wrapText="1"/>
    </xf>
    <xf numFmtId="164" fontId="34" fillId="0" borderId="0" xfId="2" applyNumberFormat="1" applyFont="1" applyFill="1" applyBorder="1" applyAlignment="1">
      <alignment horizontal="center" vertical="center"/>
    </xf>
    <xf numFmtId="0" fontId="36" fillId="4" borderId="1" xfId="3" applyFont="1" applyFill="1"/>
    <xf numFmtId="0" fontId="39" fillId="0" borderId="0" xfId="0" applyFont="1" applyFill="1" applyBorder="1">
      <alignment vertical="center" wrapText="1"/>
    </xf>
    <xf numFmtId="164" fontId="37" fillId="4" borderId="4" xfId="4" applyNumberFormat="1" applyFont="1" applyFill="1" applyAlignment="1">
      <alignment horizontal="right" vertical="center"/>
    </xf>
    <xf numFmtId="0" fontId="25" fillId="2" borderId="9" xfId="15" quotePrefix="1" applyFont="1">
      <alignment horizontal="center" vertical="center" wrapText="1"/>
    </xf>
    <xf numFmtId="0" fontId="35" fillId="5" borderId="0" xfId="0" applyFont="1" applyBorder="1" applyAlignment="1">
      <alignment horizontal="left" vertical="center" wrapText="1" indent="1"/>
    </xf>
    <xf numFmtId="0" fontId="28" fillId="5" borderId="0" xfId="0" applyFont="1" applyAlignment="1">
      <alignment horizontal="center"/>
    </xf>
    <xf numFmtId="0" fontId="24" fillId="2" borderId="0" xfId="1" applyFont="1">
      <alignment vertical="center"/>
    </xf>
    <xf numFmtId="0" fontId="39" fillId="12" borderId="7" xfId="0" applyFont="1" applyFill="1" applyBorder="1" applyAlignment="1">
      <alignment horizontal="left" vertical="center" wrapText="1"/>
    </xf>
    <xf numFmtId="164" fontId="34" fillId="12" borderId="7" xfId="2" applyNumberFormat="1" applyFont="1" applyFill="1" applyBorder="1" applyAlignment="1">
      <alignment horizontal="left" vertical="center"/>
    </xf>
    <xf numFmtId="0" fontId="35" fillId="5" borderId="0" xfId="0" applyFont="1" applyBorder="1" applyAlignment="1">
      <alignment horizontal="left" vertical="top" wrapText="1" indent="1"/>
    </xf>
    <xf numFmtId="0" fontId="9" fillId="2" borderId="0" xfId="1" applyBorder="1">
      <alignment vertical="center"/>
    </xf>
    <xf numFmtId="164" fontId="10" fillId="12" borderId="0" xfId="2" applyNumberFormat="1" applyFill="1" applyBorder="1" applyAlignment="1">
      <alignment horizontal="left" vertical="center"/>
    </xf>
    <xf numFmtId="0" fontId="40" fillId="12" borderId="0" xfId="0" applyFont="1" applyFill="1" applyBorder="1" applyAlignment="1">
      <alignment horizontal="left" vertical="center" wrapText="1"/>
    </xf>
    <xf numFmtId="0" fontId="39" fillId="12" borderId="0" xfId="0" applyFont="1" applyFill="1" applyBorder="1" applyAlignment="1">
      <alignment horizontal="left" vertical="center" wrapText="1"/>
    </xf>
    <xf numFmtId="0" fontId="22" fillId="5" borderId="0" xfId="0" applyFont="1" applyBorder="1" applyAlignment="1">
      <alignment horizontal="left" vertical="top" indent="1"/>
    </xf>
    <xf numFmtId="0" fontId="28" fillId="5" borderId="0" xfId="0" applyFont="1" applyAlignment="1">
      <alignment horizontal="left" vertical="center" wrapText="1" indent="1"/>
    </xf>
    <xf numFmtId="0" fontId="39" fillId="0" borderId="7" xfId="0" applyFont="1" applyFill="1" applyBorder="1">
      <alignment vertical="center" wrapText="1"/>
    </xf>
    <xf numFmtId="164" fontId="34" fillId="0" borderId="7" xfId="2" applyNumberFormat="1" applyFont="1" applyFill="1" applyBorder="1" applyAlignment="1">
      <alignment horizontal="center" vertical="center"/>
    </xf>
    <xf numFmtId="0" fontId="26" fillId="2" borderId="0" xfId="1" applyFont="1">
      <alignment vertical="center"/>
    </xf>
    <xf numFmtId="164" fontId="34" fillId="12" borderId="7" xfId="2" applyNumberFormat="1" applyFont="1" applyFill="1" applyBorder="1" applyAlignment="1">
      <alignment horizontal="center" vertical="center"/>
    </xf>
    <xf numFmtId="0" fontId="35" fillId="5" borderId="0" xfId="0" applyFont="1" applyAlignment="1">
      <alignment horizontal="lef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8" builtinId="27" customBuiltin="1"/>
    <cellStyle name="Calculation" xfId="22" builtinId="22" customBuiltin="1"/>
    <cellStyle name="Check Cell" xfId="24"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Followed Hyperlink" xfId="16" builtinId="9" customBuiltin="1"/>
    <cellStyle name="Good" xfId="17"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15" builtinId="8" customBuiltin="1"/>
    <cellStyle name="Input" xfId="20" builtinId="20" customBuiltin="1"/>
    <cellStyle name="Linked Cell" xfId="23" builtinId="24" customBuiltin="1"/>
    <cellStyle name="Neutral" xfId="19" builtinId="28" customBuiltin="1"/>
    <cellStyle name="Normal" xfId="0" builtinId="0" customBuiltin="1"/>
    <cellStyle name="Note" xfId="12" builtinId="10" customBuiltin="1"/>
    <cellStyle name="Output" xfId="21" builtinId="21" customBuiltin="1"/>
    <cellStyle name="Percent" xfId="11" builtinId="5" customBuiltin="1"/>
    <cellStyle name="Title" xfId="6" builtinId="15" customBuiltin="1"/>
    <cellStyle name="Total" xfId="14" builtinId="25" customBuiltin="1"/>
    <cellStyle name="Warning Text" xfId="25" builtinId="11" customBuiltin="1"/>
    <cellStyle name="見出し 5" xfId="5" xr:uid="{00000000-0005-0000-0000-00000A000000}"/>
  </cellStyles>
  <dxfs count="110">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alignment horizontal="right" vertical="center" textRotation="0" wrapText="0" indent="0" justifyLastLine="0" shrinkToFit="0" readingOrder="0"/>
    </dxf>
    <dxf>
      <font>
        <i val="0"/>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alignment horizontal="right" vertical="center" textRotation="0" wrapText="0" indent="0" justifyLastLine="0" shrinkToFit="0" readingOrder="0"/>
    </dxf>
    <dxf>
      <font>
        <i val="0"/>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8" formatCode="_)@"/>
      <fill>
        <patternFill patternType="solid">
          <fgColor indexed="64"/>
          <bgColor theme="2"/>
        </patternFill>
      </fill>
      <alignment horizontal="general" vertical="center" textRotation="0" wrapText="0" indent="0" justifyLastLine="0" shrinkToFit="0" readingOrder="0"/>
    </dxf>
    <dxf>
      <font>
        <i val="0"/>
        <strike val="0"/>
        <outline val="0"/>
        <shadow val="0"/>
        <u val="none"/>
        <vertAlign val="baseline"/>
        <name val="Meiryo UI"/>
        <family val="3"/>
        <charset val="128"/>
        <scheme val="none"/>
      </font>
      <numFmt numFmtId="168" formatCode="_)@"/>
    </dxf>
    <dxf>
      <font>
        <i val="0"/>
        <strike val="0"/>
        <outline val="0"/>
        <shadow val="0"/>
        <u val="none"/>
        <vertAlign val="baseline"/>
        <name val="Meiryo UI"/>
        <family val="3"/>
        <charset val="128"/>
        <scheme val="none"/>
      </font>
    </dxf>
    <dxf>
      <font>
        <i val="0"/>
        <strike val="0"/>
        <outline val="0"/>
        <shadow val="0"/>
        <u val="none"/>
        <vertAlign val="baseline"/>
        <name val="Meiryo UI"/>
        <family val="3"/>
        <charset val="128"/>
        <scheme val="none"/>
      </font>
    </dxf>
    <dxf>
      <font>
        <i val="0"/>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alignment horizontal="right" vertical="center" textRotation="0" wrapText="0" indent="0" justifyLastLine="0" shrinkToFit="0" readingOrder="0"/>
    </dxf>
    <dxf>
      <font>
        <i val="0"/>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alignment horizontal="right" vertical="center" textRotation="0" wrapText="0" indent="0" justifyLastLine="0" shrinkToFit="0" readingOrder="0"/>
    </dxf>
    <dxf>
      <font>
        <i val="0"/>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8" formatCode="_)@"/>
      <fill>
        <patternFill patternType="solid">
          <fgColor indexed="64"/>
          <bgColor theme="2"/>
        </patternFill>
      </fill>
      <alignment horizontal="general" vertical="center" textRotation="0" wrapText="0" indent="0" justifyLastLine="0" shrinkToFit="0" readingOrder="0"/>
    </dxf>
    <dxf>
      <font>
        <i val="0"/>
        <strike val="0"/>
        <outline val="0"/>
        <shadow val="0"/>
        <u val="none"/>
        <vertAlign val="baseline"/>
        <name val="Meiryo UI"/>
        <family val="3"/>
        <charset val="128"/>
        <scheme val="none"/>
      </font>
      <numFmt numFmtId="168" formatCode="_)@"/>
    </dxf>
    <dxf>
      <font>
        <i val="0"/>
        <strike val="0"/>
        <outline val="0"/>
        <shadow val="0"/>
        <u val="none"/>
        <vertAlign val="baseline"/>
        <name val="Meiryo UI"/>
        <family val="3"/>
        <charset val="128"/>
        <scheme val="none"/>
      </font>
    </dxf>
    <dxf>
      <font>
        <i val="0"/>
        <strike val="0"/>
        <outline val="0"/>
        <shadow val="0"/>
        <u val="none"/>
        <vertAlign val="baseline"/>
        <name val="Meiryo UI"/>
        <family val="3"/>
        <charset val="128"/>
        <scheme val="none"/>
      </font>
    </dxf>
    <dxf>
      <font>
        <i val="0"/>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numFmt numFmtId="168" formatCode="_)@"/>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numFmt numFmtId="168" formatCode="_)@"/>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2"/>
        <charset val="128"/>
        <scheme val="none"/>
      </font>
      <numFmt numFmtId="169" formatCode="&quot;¥&quot;#,##0.00_);\(&quot;¥&quot;#,##0.00\)"/>
      <fill>
        <patternFill patternType="solid">
          <fgColor indexed="64"/>
          <bgColor theme="2"/>
        </patternFill>
      </fill>
      <border diagonalUp="0" diagonalDown="0" outline="0">
        <left/>
        <right/>
        <top/>
        <bottom/>
      </border>
    </dxf>
    <dxf>
      <numFmt numFmtId="169" formatCode="&quot;¥&quot;#,##0.00_);\(&quot;¥&quot;#,##0.00\)"/>
    </dxf>
    <dxf>
      <font>
        <b val="0"/>
        <i val="0"/>
        <strike val="0"/>
        <condense val="0"/>
        <extend val="0"/>
        <outline val="0"/>
        <shadow val="0"/>
        <u val="none"/>
        <vertAlign val="baseline"/>
        <sz val="11"/>
        <color auto="1"/>
        <name val="Meiryo UI"/>
        <family val="2"/>
        <charset val="128"/>
        <scheme val="none"/>
      </font>
      <numFmt numFmtId="169" formatCode="&quot;¥&quot;#,##0.00_);\(&quot;¥&quot;#,##0.00\)"/>
      <fill>
        <patternFill patternType="solid">
          <fgColor indexed="64"/>
          <bgColor theme="2"/>
        </patternFill>
      </fill>
      <border diagonalUp="0" diagonalDown="0" outline="0">
        <left/>
        <right/>
        <top/>
        <bottom/>
      </border>
    </dxf>
    <dxf>
      <numFmt numFmtId="169" formatCode="&quot;¥&quot;#,##0.00_);\(&quot;¥&quot;#,##0.00\)"/>
    </dxf>
    <dxf>
      <font>
        <b val="0"/>
        <i val="0"/>
        <strike val="0"/>
        <condense val="0"/>
        <extend val="0"/>
        <outline val="0"/>
        <shadow val="0"/>
        <u val="none"/>
        <vertAlign val="baseline"/>
        <sz val="11"/>
        <color auto="1"/>
        <name val="Meiryo UI"/>
        <family val="2"/>
        <charset val="128"/>
        <scheme val="none"/>
      </font>
      <numFmt numFmtId="169" formatCode="&quot;¥&quot;#,##0.00_);\(&quot;¥&quot;#,##0.00\)"/>
      <fill>
        <patternFill patternType="solid">
          <fgColor indexed="64"/>
          <bgColor theme="2"/>
        </patternFill>
      </fill>
      <border diagonalUp="0" diagonalDown="0" outline="0">
        <left/>
        <right/>
        <top/>
        <bottom/>
      </border>
    </dxf>
    <dxf>
      <numFmt numFmtId="169" formatCode="&quot;¥&quot;#,##0.00_);\(&quot;¥&quot;#,##0.00\)"/>
    </dxf>
    <dxf>
      <font>
        <b val="0"/>
        <i val="0"/>
        <strike val="0"/>
        <condense val="0"/>
        <extend val="0"/>
        <outline val="0"/>
        <shadow val="0"/>
        <u val="none"/>
        <vertAlign val="baseline"/>
        <sz val="11"/>
        <color auto="1"/>
        <name val="Meiryo UI"/>
        <family val="2"/>
        <charset val="128"/>
        <scheme val="none"/>
      </font>
      <numFmt numFmtId="164" formatCode="&quot;¥&quot;#,##0.00;&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1"/>
        <color auto="1"/>
        <name val="Meiryo UI"/>
        <family val="2"/>
        <charset val="128"/>
        <scheme val="none"/>
      </font>
      <fill>
        <patternFill patternType="solid">
          <fgColor indexed="64"/>
          <bgColor theme="2"/>
        </patternFill>
      </fill>
      <alignment horizontal="left" vertical="bottom" textRotation="0" wrapText="0" indent="0" justifyLastLine="0" shrinkToFit="0" readingOrder="0"/>
      <border diagonalUp="0" diagonalDown="0" outline="0">
        <left/>
        <right/>
        <top/>
        <bottom/>
      </border>
    </dxf>
    <dxf>
      <numFmt numFmtId="168" formatCode="_)@"/>
      <alignment horizontal="left" vertical="bottom" textRotation="0" wrapText="0" relativeIndent="-1" justifyLastLine="0" shrinkToFit="0" readingOrder="0"/>
    </dxf>
    <dxf>
      <alignment vertical="bottom"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9" formatCode="&quot;¥&quot;#,##0.00_);\(&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numFmt numFmtId="169" formatCode="&quot;¥&quot;#,##0.00_);\(&quot;¥&quot;#,##0.00\)"/>
    </dxf>
    <dxf>
      <font>
        <b val="0"/>
        <i val="0"/>
        <strike val="0"/>
        <condense val="0"/>
        <extend val="0"/>
        <outline val="0"/>
        <shadow val="0"/>
        <u val="none"/>
        <vertAlign val="baseline"/>
        <sz val="11"/>
        <color auto="1"/>
        <name val="Meiryo UI"/>
        <family val="3"/>
        <charset val="128"/>
        <scheme val="none"/>
      </font>
      <numFmt numFmtId="164" formatCode="&quot;¥&quot;#,##0.00;&quot;¥&quot;\-#,##0.00"/>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68" formatCode="_)@"/>
      <fill>
        <patternFill patternType="solid">
          <fgColor indexed="64"/>
          <bgColor theme="2"/>
        </patternFill>
      </fill>
      <border diagonalUp="0" diagonalDown="0" outline="0">
        <left/>
        <right/>
        <top/>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ill>
        <patternFill>
          <bgColor theme="4" tint="0.79998168889431442"/>
        </patternFill>
      </fill>
    </dxf>
    <dxf>
      <fill>
        <patternFill>
          <bgColor theme="4" tint="0.59996337778862885"/>
        </patternFill>
      </fill>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24994659260841701"/>
        </top>
        <bottom/>
        <vertical/>
        <horizontal/>
      </border>
    </dxf>
    <dxf>
      <font>
        <b/>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2"/>
        </patternFill>
      </fill>
    </dxf>
    <dxf>
      <font>
        <b val="0"/>
        <i val="0"/>
        <color theme="3" tint="9.9948118533890809E-2"/>
      </font>
      <fill>
        <patternFill>
          <bgColor theme="0"/>
        </patternFill>
      </fill>
      <border diagonalUp="0" diagonalDown="0">
        <left/>
        <right/>
        <top/>
        <bottom/>
        <vertical/>
        <horizontal/>
      </border>
    </dxf>
    <dxf>
      <font>
        <b/>
        <i val="0"/>
        <color theme="3" tint="9.9948118533890809E-2"/>
      </font>
      <fill>
        <patternFill>
          <bgColor theme="0"/>
        </patternFill>
      </fill>
      <border diagonalUp="0" diagonalDown="0">
        <left/>
        <right/>
        <top style="medium">
          <color theme="3" tint="0.24994659260841701"/>
        </top>
        <bottom/>
        <vertical/>
        <horizontal/>
      </border>
    </dxf>
    <dxf>
      <font>
        <b/>
        <i val="0"/>
        <color theme="3" tint="9.9948118533890809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val="0"/>
        <color theme="3" tint="0.24994659260841701"/>
      </font>
      <fill>
        <patternFill>
          <bgColor theme="3" tint="0.89996032593768116"/>
        </patternFill>
      </fill>
      <border diagonalUp="0" diagonalDown="0">
        <left/>
        <right/>
        <top style="medium">
          <color theme="3" tint="0.24994659260841701"/>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s>
  <tableStyles count="3" defaultTableStyle="個人のキャッシュ フロー計算書" defaultPivotStyle="PivotStyleLight15">
    <tableStyle name="個人のキャッシュ フロー計算書" pivot="0" count="9" xr9:uid="{00000000-0011-0000-FFFF-FFFF02000000}">
      <tableStyleElement type="wholeTable" dxfId="109"/>
      <tableStyleElement type="headerRow" dxfId="108"/>
      <tableStyleElement type="totalRow" dxfId="107"/>
      <tableStyleElement type="firstColumn" dxfId="106"/>
      <tableStyleElement type="lastColumn" dxfId="105"/>
      <tableStyleElement type="firstHeaderCell" dxfId="104"/>
      <tableStyleElement type="lastHeaderCell" dxfId="103"/>
      <tableStyleElement type="firstTotalCell" dxfId="102"/>
      <tableStyleElement type="lastTotalCell" dxfId="101"/>
    </tableStyle>
    <tableStyle name="毎日の概要" pivot="0" count="5" xr9:uid="{00000000-0011-0000-FFFF-FFFF00000000}">
      <tableStyleElement type="wholeTable" dxfId="100"/>
      <tableStyleElement type="headerRow" dxfId="99"/>
      <tableStyleElement type="totalRow" dxfId="98"/>
      <tableStyleElement type="firstRowStripe" dxfId="97"/>
      <tableStyleElement type="secondRowStripe" dxfId="96"/>
    </tableStyle>
    <tableStyle name="毎月のキャッシュ フロー" pivot="0" count="5" xr9:uid="{00000000-0011-0000-FFFF-FFFF01000000}">
      <tableStyleElement type="wholeTable" dxfId="95"/>
      <tableStyleElement type="headerRow" dxfId="94"/>
      <tableStyleElement type="totalRow" dxfId="93"/>
      <tableStyleElement type="firstRowStripe" dxfId="92"/>
      <tableStyleElement type="secondRowStripe" dxfId="9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収入!$C$3</c:f>
              <c:strCache>
                <c:ptCount val="1"/>
                <c:pt idx="0">
                  <c:v>年間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FA97-4753-9CDB-D604E3904055}"/>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FA97-4753-9CDB-D604E3904055}"/>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FA97-4753-9CDB-D604E3904055}"/>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FA97-4753-9CDB-D604E3904055}"/>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FA97-4753-9CDB-D604E3904055}"/>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FA97-4753-9CDB-D604E3904055}"/>
              </c:ext>
            </c:extLst>
          </c:dPt>
          <c:cat>
            <c:strRef>
              <c:f>収入!$B$4:$B$10</c:f>
              <c:strCache>
                <c:ptCount val="6"/>
                <c:pt idx="0">
                  <c:v> 給与</c:v>
                </c:pt>
                <c:pt idx="1">
                  <c:v> コミッション/ボーナス</c:v>
                </c:pt>
                <c:pt idx="2">
                  <c:v> その他 1</c:v>
                </c:pt>
                <c:pt idx="3">
                  <c:v> その他 2</c:v>
                </c:pt>
                <c:pt idx="4">
                  <c:v> その他 3</c:v>
                </c:pt>
                <c:pt idx="5">
                  <c:v> その他 4</c:v>
                </c:pt>
              </c:strCache>
            </c:strRef>
          </c:cat>
          <c:val>
            <c:numRef>
              <c:f>収入!$C$4:$C$10</c:f>
              <c:numCache>
                <c:formatCode>"¥"#,##0.00_);\("¥"#,##0.00\)</c:formatCode>
                <c:ptCount val="6"/>
                <c:pt idx="0">
                  <c:v>90000</c:v>
                </c:pt>
                <c:pt idx="1">
                  <c:v>5000</c:v>
                </c:pt>
                <c:pt idx="2">
                  <c:v>30000</c:v>
                </c:pt>
              </c:numCache>
            </c:numRef>
          </c:val>
          <c:extLst>
            <c:ext xmlns:c16="http://schemas.microsoft.com/office/drawing/2014/chart" uri="{C3380CC4-5D6E-409C-BE32-E72D297353CC}">
              <c16:uniqueId val="{0000000C-FA97-4753-9CDB-D604E3904055}"/>
            </c:ext>
          </c:extLst>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36103104071055447"/>
        </c:manualLayout>
      </c:layout>
      <c:overlay val="0"/>
      <c:spPr>
        <a:noFill/>
        <a:ln>
          <a:noFill/>
        </a:ln>
        <a:effectLst/>
      </c:spPr>
      <c:txPr>
        <a:bodyPr rot="0" spcFirstLastPara="1" vertOverflow="ellipsis" vert="horz" wrap="square" anchor="ctr" anchorCtr="1"/>
        <a:lstStyle/>
        <a:p>
          <a:pPr>
            <a:defRPr lang="ja-JP" sz="1100" b="0" i="0" u="none" strike="noStrike" kern="1200" baseline="0">
              <a:solidFill>
                <a:schemeClr val="tx2">
                  <a:lumMod val="75000"/>
                  <a:lumOff val="25000"/>
                </a:schemeClr>
              </a:solidFill>
              <a:latin typeface="Meiryo UI"/>
              <a:ea typeface="Meiryo UI"/>
              <a:cs typeface="Meiryo U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支出!$C$3</c:f>
              <c:strCache>
                <c:ptCount val="1"/>
                <c:pt idx="0">
                  <c:v>年間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969D-4B7D-891C-83B772899D5C}"/>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969D-4B7D-891C-83B772899D5C}"/>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969D-4B7D-891C-83B772899D5C}"/>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969D-4B7D-891C-83B772899D5C}"/>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969D-4B7D-891C-83B772899D5C}"/>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969D-4B7D-891C-83B772899D5C}"/>
              </c:ext>
            </c:extLst>
          </c:dPt>
          <c:dPt>
            <c:idx val="6"/>
            <c:bubble3D val="0"/>
            <c:spPr>
              <a:solidFill>
                <a:schemeClr val="accent1">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D-969D-4B7D-891C-83B772899D5C}"/>
              </c:ext>
            </c:extLst>
          </c:dPt>
          <c:dPt>
            <c:idx val="7"/>
            <c:bubble3D val="0"/>
            <c:spPr>
              <a:solidFill>
                <a:schemeClr val="accent2">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F-969D-4B7D-891C-83B772899D5C}"/>
              </c:ext>
            </c:extLst>
          </c:dPt>
          <c:dPt>
            <c:idx val="8"/>
            <c:bubble3D val="0"/>
            <c:spPr>
              <a:solidFill>
                <a:schemeClr val="accent3">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1-969D-4B7D-891C-83B772899D5C}"/>
              </c:ext>
            </c:extLst>
          </c:dPt>
          <c:dPt>
            <c:idx val="9"/>
            <c:bubble3D val="0"/>
            <c:spPr>
              <a:solidFill>
                <a:schemeClr val="accent4">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3-969D-4B7D-891C-83B772899D5C}"/>
              </c:ext>
            </c:extLst>
          </c:dPt>
          <c:dPt>
            <c:idx val="10"/>
            <c:bubble3D val="0"/>
            <c:spPr>
              <a:solidFill>
                <a:schemeClr val="accent5">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5-969D-4B7D-891C-83B772899D5C}"/>
              </c:ext>
            </c:extLst>
          </c:dPt>
          <c:dPt>
            <c:idx val="11"/>
            <c:bubble3D val="0"/>
            <c:spPr>
              <a:solidFill>
                <a:schemeClr val="accent6">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7-969D-4B7D-891C-83B772899D5C}"/>
              </c:ext>
            </c:extLst>
          </c:dPt>
          <c:dPt>
            <c:idx val="12"/>
            <c:bubble3D val="0"/>
            <c:spPr>
              <a:solidFill>
                <a:schemeClr val="accent1">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9-969D-4B7D-891C-83B772899D5C}"/>
              </c:ext>
            </c:extLst>
          </c:dPt>
          <c:dPt>
            <c:idx val="13"/>
            <c:bubble3D val="0"/>
            <c:spPr>
              <a:solidFill>
                <a:schemeClr val="accent2">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B-969D-4B7D-891C-83B772899D5C}"/>
              </c:ext>
            </c:extLst>
          </c:dPt>
          <c:dPt>
            <c:idx val="14"/>
            <c:bubble3D val="0"/>
            <c:spPr>
              <a:solidFill>
                <a:schemeClr val="accent3">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D-969D-4B7D-891C-83B772899D5C}"/>
              </c:ext>
            </c:extLst>
          </c:dPt>
          <c:dPt>
            <c:idx val="15"/>
            <c:bubble3D val="0"/>
            <c:spPr>
              <a:solidFill>
                <a:schemeClr val="accent4">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F-969D-4B7D-891C-83B772899D5C}"/>
              </c:ext>
            </c:extLst>
          </c:dPt>
          <c:dPt>
            <c:idx val="16"/>
            <c:bubble3D val="0"/>
            <c:spPr>
              <a:solidFill>
                <a:schemeClr val="accent5">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1-969D-4B7D-891C-83B772899D5C}"/>
              </c:ext>
            </c:extLst>
          </c:dPt>
          <c:dPt>
            <c:idx val="17"/>
            <c:bubble3D val="0"/>
            <c:spPr>
              <a:solidFill>
                <a:schemeClr val="accent6">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3-969D-4B7D-891C-83B772899D5C}"/>
              </c:ext>
            </c:extLst>
          </c:dPt>
          <c:dPt>
            <c:idx val="18"/>
            <c:bubble3D val="0"/>
            <c:spPr>
              <a:solidFill>
                <a:schemeClr val="accent1">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5-969D-4B7D-891C-83B772899D5C}"/>
              </c:ext>
            </c:extLst>
          </c:dPt>
          <c:dPt>
            <c:idx val="19"/>
            <c:bubble3D val="0"/>
            <c:spPr>
              <a:solidFill>
                <a:schemeClr val="accent2">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7-969D-4B7D-891C-83B772899D5C}"/>
              </c:ext>
            </c:extLst>
          </c:dPt>
          <c:dPt>
            <c:idx val="20"/>
            <c:bubble3D val="0"/>
            <c:spPr>
              <a:solidFill>
                <a:schemeClr val="accent3">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9-969D-4B7D-891C-83B772899D5C}"/>
              </c:ext>
            </c:extLst>
          </c:dPt>
          <c:cat>
            <c:strRef>
              <c:f>支出!$B$4:$B$22</c:f>
              <c:strCache>
                <c:ptCount val="18"/>
                <c:pt idx="0">
                  <c:v> 連邦税/社会保障/メディケア</c:v>
                </c:pt>
                <c:pt idx="1">
                  <c:v> 州所得税</c:v>
                </c:pt>
                <c:pt idx="2">
                  <c:v> 自動車税/手数料</c:v>
                </c:pt>
                <c:pt idx="3">
                  <c:v> 車の支払い</c:v>
                </c:pt>
                <c:pt idx="4">
                  <c:v> 住宅ローン/家賃</c:v>
                </c:pt>
                <c:pt idx="5">
                  <c:v> 保険料</c:v>
                </c:pt>
                <c:pt idx="6">
                  <c:v> 電気</c:v>
                </c:pt>
                <c:pt idx="7">
                  <c:v> ガス</c:v>
                </c:pt>
                <c:pt idx="8">
                  <c:v> 上下水道</c:v>
                </c:pt>
                <c:pt idx="9">
                  <c:v> 廃棄物</c:v>
                </c:pt>
                <c:pt idx="10">
                  <c:v> 電話番号</c:v>
                </c:pt>
                <c:pt idx="11">
                  <c:v> インターネット</c:v>
                </c:pt>
                <c:pt idx="12">
                  <c:v> 生命/障害保険</c:v>
                </c:pt>
                <c:pt idx="13">
                  <c:v> 食料品</c:v>
                </c:pt>
                <c:pt idx="14">
                  <c:v> 衣料品</c:v>
                </c:pt>
                <c:pt idx="15">
                  <c:v> 医療/歯科/処方薬代</c:v>
                </c:pt>
                <c:pt idx="16">
                  <c:v> その他 1</c:v>
                </c:pt>
                <c:pt idx="17">
                  <c:v> その他 2</c:v>
                </c:pt>
              </c:strCache>
            </c:strRef>
          </c:cat>
          <c:val>
            <c:numRef>
              <c:f>支出!$C$4:$C$22</c:f>
              <c:numCache>
                <c:formatCode>"¥"#,##0.00_);\("¥"#,##0.00\)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extLst>
            <c:ext xmlns:c16="http://schemas.microsoft.com/office/drawing/2014/chart" uri="{C3380CC4-5D6E-409C-BE32-E72D297353CC}">
              <c16:uniqueId val="{0000002A-969D-4B7D-891C-83B772899D5C}"/>
            </c:ext>
          </c:extLst>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1.0597860935135553E-3"/>
          <c:y val="3.2488628979857048E-2"/>
          <c:w val="0.99136596475058936"/>
          <c:h val="0.48855121180027933"/>
        </c:manualLayout>
      </c:layout>
      <c:overlay val="0"/>
      <c:spPr>
        <a:noFill/>
        <a:ln>
          <a:noFill/>
        </a:ln>
        <a:effectLst/>
      </c:spPr>
      <c:txPr>
        <a:bodyPr rot="0" spcFirstLastPara="1" vertOverflow="ellipsis" vert="horz" wrap="square" anchor="ctr" anchorCtr="1"/>
        <a:lstStyle/>
        <a:p>
          <a:pPr>
            <a:defRPr lang="ja-JP" sz="1100" b="0" i="0" u="none" strike="noStrike" kern="1200" baseline="0">
              <a:solidFill>
                <a:schemeClr val="tx2">
                  <a:lumMod val="75000"/>
                  <a:lumOff val="25000"/>
                </a:schemeClr>
              </a:solidFill>
              <a:latin typeface="Meiryo UI"/>
              <a:ea typeface="Meiryo UI"/>
              <a:cs typeface="Meiryo U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自由に使えるお金!$C$3</c:f>
              <c:strCache>
                <c:ptCount val="1"/>
                <c:pt idx="0">
                  <c:v>年間  </c:v>
                </c:pt>
              </c:strCache>
            </c:strRef>
          </c:tx>
          <c:spPr>
            <a:ln w="38100">
              <a:solidFill>
                <a:schemeClr val="accent5">
                  <a:lumMod val="20000"/>
                  <a:lumOff val="80000"/>
                </a:schemeClr>
              </a:solidFill>
            </a:ln>
          </c:spPr>
          <c:cat>
            <c:strRef>
              <c:f>自由に使えるお金!$B$4:$B$15</c:f>
              <c:strCache>
                <c:ptCount val="11"/>
                <c:pt idx="0">
                  <c:v> 外食</c:v>
                </c:pt>
                <c:pt idx="1">
                  <c:v> ギフト</c:v>
                </c:pt>
                <c:pt idx="2">
                  <c:v> 交通費</c:v>
                </c:pt>
                <c:pt idx="3">
                  <c:v> 娯楽</c:v>
                </c:pt>
                <c:pt idx="4">
                  <c:v> 日常生活関連費</c:v>
                </c:pt>
                <c:pt idx="5">
                  <c:v> 買い物</c:v>
                </c:pt>
                <c:pt idx="6">
                  <c:v> 募金/寄付</c:v>
                </c:pt>
                <c:pt idx="7">
                  <c:v> クラブ/メンバーシップ</c:v>
                </c:pt>
                <c:pt idx="8">
                  <c:v> リフォーム</c:v>
                </c:pt>
                <c:pt idx="9">
                  <c:v> その他 1</c:v>
                </c:pt>
                <c:pt idx="10">
                  <c:v> その他 2</c:v>
                </c:pt>
              </c:strCache>
            </c:strRef>
          </c:cat>
          <c:val>
            <c:numRef>
              <c:f>自由に使えるお金!$C$4:$C$15</c:f>
              <c:numCache>
                <c:formatCode>"¥"#,##0.00_);\("¥"#,##0.00\)</c:formatCode>
                <c:ptCount val="11"/>
                <c:pt idx="0">
                  <c:v>1200</c:v>
                </c:pt>
                <c:pt idx="1">
                  <c:v>600</c:v>
                </c:pt>
                <c:pt idx="2">
                  <c:v>2250</c:v>
                </c:pt>
                <c:pt idx="3">
                  <c:v>1200</c:v>
                </c:pt>
                <c:pt idx="4">
                  <c:v>300</c:v>
                </c:pt>
                <c:pt idx="5">
                  <c:v>2000</c:v>
                </c:pt>
                <c:pt idx="6">
                  <c:v>600</c:v>
                </c:pt>
                <c:pt idx="7">
                  <c:v>300</c:v>
                </c:pt>
                <c:pt idx="8">
                  <c:v>4800</c:v>
                </c:pt>
              </c:numCache>
            </c:numRef>
          </c:val>
          <c:extLst>
            <c:ext xmlns:c16="http://schemas.microsoft.com/office/drawing/2014/chart" uri="{C3380CC4-5D6E-409C-BE32-E72D297353CC}">
              <c16:uniqueId val="{00000000-CEDB-448A-A4A6-2D38238111FD}"/>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48411927483992606"/>
        </c:manualLayout>
      </c:layout>
      <c:overlay val="0"/>
      <c:txPr>
        <a:bodyPr/>
        <a:lstStyle/>
        <a:p>
          <a:pPr>
            <a:defRPr lang="ja-JP">
              <a:latin typeface="Meiryo UI"/>
              <a:ea typeface="Meiryo UI"/>
              <a:cs typeface="Meiryo U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貯蓄!$C$3</c:f>
              <c:strCache>
                <c:ptCount val="1"/>
                <c:pt idx="0">
                  <c:v>年間  </c:v>
                </c:pt>
              </c:strCache>
            </c:strRef>
          </c:tx>
          <c:spPr>
            <a:ln w="38100">
              <a:solidFill>
                <a:schemeClr val="accent5">
                  <a:lumMod val="20000"/>
                  <a:lumOff val="80000"/>
                </a:schemeClr>
              </a:solidFill>
            </a:ln>
          </c:spPr>
          <c:cat>
            <c:strRef>
              <c:f>貯蓄!$B$4:$B$9</c:f>
              <c:strCache>
                <c:ptCount val="5"/>
                <c:pt idx="0">
                  <c:v> 手元の現金</c:v>
                </c:pt>
                <c:pt idx="1">
                  <c:v> 企業年金等</c:v>
                </c:pt>
                <c:pt idx="2">
                  <c:v> 貯蓄/投資</c:v>
                </c:pt>
                <c:pt idx="3">
                  <c:v> その他 1</c:v>
                </c:pt>
                <c:pt idx="4">
                  <c:v> その他 2</c:v>
                </c:pt>
              </c:strCache>
            </c:strRef>
          </c:cat>
          <c:val>
            <c:numRef>
              <c:f>貯蓄!$C$4:$C$9</c:f>
              <c:numCache>
                <c:formatCode>"¥"#,##0.00_);\("¥"#,##0.00\)</c:formatCode>
                <c:ptCount val="5"/>
                <c:pt idx="0">
                  <c:v>5000</c:v>
                </c:pt>
                <c:pt idx="1">
                  <c:v>12000</c:v>
                </c:pt>
                <c:pt idx="2">
                  <c:v>6000</c:v>
                </c:pt>
              </c:numCache>
            </c:numRef>
          </c:val>
          <c:extLst>
            <c:ext xmlns:c16="http://schemas.microsoft.com/office/drawing/2014/chart" uri="{C3380CC4-5D6E-409C-BE32-E72D297353CC}">
              <c16:uniqueId val="{00000000-B1DC-4291-A166-A4BE4CF98998}"/>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2.6922483047815898E-2"/>
          <c:y val="9.7465886939571145E-3"/>
          <c:w val="0.94281491397859651"/>
          <c:h val="0.48001540012176847"/>
        </c:manualLayout>
      </c:layout>
      <c:overlay val="0"/>
      <c:txPr>
        <a:bodyPr/>
        <a:lstStyle/>
        <a:p>
          <a:pPr>
            <a:defRPr lang="ja-JP">
              <a:latin typeface="Meiryo UI"/>
              <a:ea typeface="Meiryo UI"/>
              <a:cs typeface="Meiryo U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12460;&#12452;&#12489;'!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24180;&#38291;&#12398;&#12461;&#12515;&#12483;&#12471;&#12517; &#12501;&#12525;&#12540;'!A1"/><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hyperlink" Target="#'&#27598;&#26376;&#12398;&#12461;&#12515;&#12483;&#12471;&#12517; &#12501;&#12525;&#12540;'!A1"/></Relationships>
</file>

<file path=xl/drawings/_rels/drawing4.xml.rels><?xml version="1.0" encoding="UTF-8" standalone="yes"?>
<Relationships xmlns="http://schemas.openxmlformats.org/package/2006/relationships"><Relationship Id="rId1" Type="http://schemas.openxmlformats.org/officeDocument/2006/relationships/hyperlink" Target="#'&#27598;&#26085;&#12398;&#27010;&#35201;'!A1"/></Relationships>
</file>

<file path=xl/drawings/_rels/drawing5.xml.rels><?xml version="1.0" encoding="UTF-8" standalone="yes"?>
<Relationships xmlns="http://schemas.openxmlformats.org/package/2006/relationships"><Relationship Id="rId1" Type="http://schemas.openxmlformats.org/officeDocument/2006/relationships/hyperlink" Target="#'&#21454;&#20837;'!A1"/></Relationships>
</file>

<file path=xl/drawings/_rels/drawing6.xml.rels><?xml version="1.0" encoding="UTF-8" standalone="yes"?>
<Relationships xmlns="http://schemas.openxmlformats.org/package/2006/relationships"><Relationship Id="rId1" Type="http://schemas.openxmlformats.org/officeDocument/2006/relationships/hyperlink" Target="#'&#25903;&#20986;'!A1"/></Relationships>
</file>

<file path=xl/drawings/_rels/drawing7.xml.rels><?xml version="1.0" encoding="UTF-8" standalone="yes"?>
<Relationships xmlns="http://schemas.openxmlformats.org/package/2006/relationships"><Relationship Id="rId1" Type="http://schemas.openxmlformats.org/officeDocument/2006/relationships/hyperlink" Target="#'&#33258;&#30001;&#12395;&#20351;&#12360;&#12427;&#12362;&#37329;'!A1"/></Relationships>
</file>

<file path=xl/drawings/_rels/drawing8.xml.rels><?xml version="1.0" encoding="UTF-8" standalone="yes"?>
<Relationships xmlns="http://schemas.openxmlformats.org/package/2006/relationships"><Relationship Id="rId1" Type="http://schemas.openxmlformats.org/officeDocument/2006/relationships/hyperlink" Target="#'&#36015;&#33988;'!A1"/></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0</xdr:row>
      <xdr:rowOff>38100</xdr:rowOff>
    </xdr:from>
    <xdr:to>
      <xdr:col>6</xdr:col>
      <xdr:colOff>1409700</xdr:colOff>
      <xdr:row>0</xdr:row>
      <xdr:rowOff>506100</xdr:rowOff>
    </xdr:to>
    <xdr:sp macro="" textlink="">
      <xdr:nvSpPr>
        <xdr:cNvPr id="12" name="長方形 11" descr="Navigation button to cell A1 in this  worksheet">
          <a:hlinkClick xmlns:r="http://schemas.openxmlformats.org/officeDocument/2006/relationships" r:id="rId1" tooltip="選択するとこのワークシートのセル A1 に移動します"/>
          <a:extLst>
            <a:ext uri="{FF2B5EF4-FFF2-40B4-BE49-F238E27FC236}">
              <a16:creationId xmlns:a16="http://schemas.microsoft.com/office/drawing/2014/main" id="{00000000-0008-0000-0000-00000C000000}"/>
            </a:ext>
          </a:extLst>
        </xdr:cNvPr>
        <xdr:cNvSpPr/>
      </xdr:nvSpPr>
      <xdr:spPr>
        <a:xfrm>
          <a:off x="9693275" y="38100"/>
          <a:ext cx="1384300" cy="4680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200" b="1">
              <a:solidFill>
                <a:schemeClr val="accent1">
                  <a:lumMod val="40000"/>
                  <a:lumOff val="60000"/>
                </a:schemeClr>
              </a:solidFill>
              <a:latin typeface="Meiryo UI" panose="020B0604030504040204" pitchFamily="50" charset="-128"/>
              <a:ea typeface="Meiryo UI" panose="020B0604030504040204" pitchFamily="50" charset="-128"/>
            </a:rPr>
            <a:t>ガイド</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3173</xdr:colOff>
      <xdr:row>0</xdr:row>
      <xdr:rowOff>469901</xdr:rowOff>
    </xdr:from>
    <xdr:to>
      <xdr:col>5</xdr:col>
      <xdr:colOff>1447799</xdr:colOff>
      <xdr:row>1</xdr:row>
      <xdr:rowOff>381000</xdr:rowOff>
    </xdr:to>
    <xdr:sp macro="" textlink="">
      <xdr:nvSpPr>
        <xdr:cNvPr id="2" name="片側の 2 つの角を丸めた四角形 18" descr="Rounded rectangle">
          <a:extLst>
            <a:ext uri="{FF2B5EF4-FFF2-40B4-BE49-F238E27FC236}">
              <a16:creationId xmlns:a16="http://schemas.microsoft.com/office/drawing/2014/main" id="{00000000-0008-0000-0100-000002000000}"/>
            </a:ext>
          </a:extLst>
        </xdr:cNvPr>
        <xdr:cNvSpPr/>
      </xdr:nvSpPr>
      <xdr:spPr>
        <a:xfrm>
          <a:off x="231773" y="469901"/>
          <a:ext cx="5549901" cy="444499"/>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1</xdr:col>
      <xdr:colOff>0</xdr:colOff>
      <xdr:row>4</xdr:row>
      <xdr:rowOff>0</xdr:rowOff>
    </xdr:from>
    <xdr:to>
      <xdr:col>3</xdr:col>
      <xdr:colOff>1171575</xdr:colOff>
      <xdr:row>4</xdr:row>
      <xdr:rowOff>3909060</xdr:rowOff>
    </xdr:to>
    <xdr:graphicFrame macro="">
      <xdr:nvGraphicFramePr>
        <xdr:cNvPr id="3" name="グラフ 2" descr="Pie chart showing income from different sources">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19050</xdr:colOff>
      <xdr:row>0</xdr:row>
      <xdr:rowOff>19050</xdr:rowOff>
    </xdr:from>
    <xdr:to>
      <xdr:col>8</xdr:col>
      <xdr:colOff>209550</xdr:colOff>
      <xdr:row>0</xdr:row>
      <xdr:rowOff>523050</xdr:rowOff>
    </xdr:to>
    <xdr:sp macro="" textlink="">
      <xdr:nvSpPr>
        <xdr:cNvPr id="4" name="長方形 3" descr="Navigation button to Annual Cash Flow worksheet">
          <a:hlinkClick xmlns:r="http://schemas.openxmlformats.org/officeDocument/2006/relationships" r:id="rId2" tooltip="選択するとこのワークシートのセル A1 に移動します"/>
          <a:extLst>
            <a:ext uri="{FF2B5EF4-FFF2-40B4-BE49-F238E27FC236}">
              <a16:creationId xmlns:a16="http://schemas.microsoft.com/office/drawing/2014/main" id="{00000000-0008-0000-0100-000004000000}"/>
            </a:ext>
          </a:extLst>
        </xdr:cNvPr>
        <xdr:cNvSpPr/>
      </xdr:nvSpPr>
      <xdr:spPr>
        <a:xfrm>
          <a:off x="7248525" y="19050"/>
          <a:ext cx="1638300" cy="5040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ja" sz="1200" b="1">
              <a:solidFill>
                <a:schemeClr val="accent1">
                  <a:lumMod val="40000"/>
                  <a:lumOff val="60000"/>
                </a:schemeClr>
              </a:solidFill>
              <a:latin typeface="Meiryo UI" panose="020B0604030504040204" pitchFamily="34" charset="-128"/>
              <a:ea typeface="Meiryo UI" panose="020B0604030504040204" pitchFamily="34" charset="-128"/>
            </a:rPr>
            <a:t>年間 </a:t>
          </a:r>
        </a:p>
        <a:p>
          <a:pPr algn="ctr" rtl="0"/>
          <a:r>
            <a:rPr lang="ja" sz="1200" b="1">
              <a:solidFill>
                <a:schemeClr val="accent1">
                  <a:lumMod val="40000"/>
                  <a:lumOff val="60000"/>
                </a:schemeClr>
              </a:solidFill>
              <a:latin typeface="Meiryo UI" panose="020B0604030504040204" pitchFamily="34" charset="-128"/>
              <a:ea typeface="Meiryo UI" panose="020B0604030504040204" pitchFamily="34" charset="-128"/>
            </a:rPr>
            <a:t>キャッシュ フロー</a:t>
          </a:r>
        </a:p>
      </xdr:txBody>
    </xdr:sp>
    <xdr:clientData/>
  </xdr:twoCellAnchor>
  <xdr:oneCellAnchor>
    <xdr:from>
      <xdr:col>5</xdr:col>
      <xdr:colOff>0</xdr:colOff>
      <xdr:row>4</xdr:row>
      <xdr:rowOff>0</xdr:rowOff>
    </xdr:from>
    <xdr:ext cx="4400550" cy="3909060"/>
    <xdr:graphicFrame macro="">
      <xdr:nvGraphicFramePr>
        <xdr:cNvPr id="5" name="グラフ 4" descr="Pie chart showing expenses summary">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9</xdr:col>
      <xdr:colOff>18395</xdr:colOff>
      <xdr:row>3</xdr:row>
      <xdr:rowOff>203200</xdr:rowOff>
    </xdr:from>
    <xdr:ext cx="3461406" cy="3907882"/>
    <xdr:graphicFrame macro="">
      <xdr:nvGraphicFramePr>
        <xdr:cNvPr id="6" name="グラフ 5" descr="Pie chart showing discretionary summary">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13</xdr:col>
      <xdr:colOff>1</xdr:colOff>
      <xdr:row>4</xdr:row>
      <xdr:rowOff>0</xdr:rowOff>
    </xdr:from>
    <xdr:ext cx="3473449" cy="3909060"/>
    <xdr:graphicFrame macro="">
      <xdr:nvGraphicFramePr>
        <xdr:cNvPr id="7" name="グラフ 6" descr="Pie chart showing savings and investments summary">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177798</xdr:colOff>
      <xdr:row>0</xdr:row>
      <xdr:rowOff>457201</xdr:rowOff>
    </xdr:from>
    <xdr:to>
      <xdr:col>5</xdr:col>
      <xdr:colOff>0</xdr:colOff>
      <xdr:row>1</xdr:row>
      <xdr:rowOff>371857</xdr:rowOff>
    </xdr:to>
    <xdr:sp macro="" textlink="">
      <xdr:nvSpPr>
        <xdr:cNvPr id="6" name="片側の 2 つの角を丸めた四角形 5" descr="Rounded rectangle">
          <a:extLst>
            <a:ext uri="{FF2B5EF4-FFF2-40B4-BE49-F238E27FC236}">
              <a16:creationId xmlns:a16="http://schemas.microsoft.com/office/drawing/2014/main" id="{00000000-0008-0000-0200-000006000000}"/>
            </a:ext>
          </a:extLst>
        </xdr:cNvPr>
        <xdr:cNvSpPr/>
      </xdr:nvSpPr>
      <xdr:spPr>
        <a:xfrm>
          <a:off x="177798" y="457201"/>
          <a:ext cx="5984877"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9</xdr:col>
      <xdr:colOff>22222</xdr:colOff>
      <xdr:row>0</xdr:row>
      <xdr:rowOff>19050</xdr:rowOff>
    </xdr:from>
    <xdr:to>
      <xdr:col>9</xdr:col>
      <xdr:colOff>1408222</xdr:colOff>
      <xdr:row>0</xdr:row>
      <xdr:rowOff>523050</xdr:rowOff>
    </xdr:to>
    <xdr:sp macro="" textlink="">
      <xdr:nvSpPr>
        <xdr:cNvPr id="25" name="長方形 24" descr="Navigation button to cell A1 in this worksheet">
          <a:hlinkClick xmlns:r="http://schemas.openxmlformats.org/officeDocument/2006/relationships" r:id="rId1" tooltip="選択するとこのワークシートのセル A1 に移動します"/>
          <a:extLst>
            <a:ext uri="{FF2B5EF4-FFF2-40B4-BE49-F238E27FC236}">
              <a16:creationId xmlns:a16="http://schemas.microsoft.com/office/drawing/2014/main" id="{00000000-0008-0000-0200-000019000000}"/>
            </a:ext>
          </a:extLst>
        </xdr:cNvPr>
        <xdr:cNvSpPr/>
      </xdr:nvSpPr>
      <xdr:spPr>
        <a:xfrm>
          <a:off x="11861797" y="19050"/>
          <a:ext cx="1386000" cy="5040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rtl="0"/>
          <a:r>
            <a:rPr lang="ja" sz="1200" b="1">
              <a:solidFill>
                <a:schemeClr val="accent1">
                  <a:lumMod val="40000"/>
                  <a:lumOff val="60000"/>
                </a:schemeClr>
              </a:solidFill>
              <a:latin typeface="Meiryo UI" panose="020B0604030504040204" pitchFamily="34" charset="-128"/>
              <a:ea typeface="Meiryo UI" panose="020B0604030504040204" pitchFamily="34" charset="-128"/>
              <a:cs typeface="+mn-cs"/>
            </a:rPr>
            <a:t>毎月のキャッシュ</a:t>
          </a:r>
          <a:r>
            <a:rPr lang="ja" sz="1200" b="1" baseline="0">
              <a:solidFill>
                <a:schemeClr val="accent1">
                  <a:lumMod val="40000"/>
                  <a:lumOff val="60000"/>
                </a:schemeClr>
              </a:solidFill>
              <a:latin typeface="Meiryo UI" panose="020B0604030504040204" pitchFamily="34" charset="-128"/>
              <a:ea typeface="Meiryo UI" panose="020B0604030504040204" pitchFamily="34" charset="-128"/>
              <a:cs typeface="+mn-cs"/>
            </a:rPr>
            <a:t> フロー</a:t>
          </a:r>
          <a:endParaRPr lang="en-US" sz="1200" b="1">
            <a:solidFill>
              <a:schemeClr val="accent1">
                <a:lumMod val="40000"/>
                <a:lumOff val="60000"/>
              </a:schemeClr>
            </a:solidFill>
            <a:latin typeface="Meiryo UI" panose="020B0604030504040204" pitchFamily="34" charset="-128"/>
            <a:ea typeface="Meiryo UI" panose="020B0604030504040204" pitchFamily="34"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168275</xdr:colOff>
      <xdr:row>0</xdr:row>
      <xdr:rowOff>527049</xdr:rowOff>
    </xdr:from>
    <xdr:to>
      <xdr:col>5</xdr:col>
      <xdr:colOff>0</xdr:colOff>
      <xdr:row>1</xdr:row>
      <xdr:rowOff>390906</xdr:rowOff>
    </xdr:to>
    <xdr:sp macro="" textlink="">
      <xdr:nvSpPr>
        <xdr:cNvPr id="2" name="片側の 2 つの角を丸めた四角形 5" descr="Rounded rectangle">
          <a:extLst>
            <a:ext uri="{FF2B5EF4-FFF2-40B4-BE49-F238E27FC236}">
              <a16:creationId xmlns:a16="http://schemas.microsoft.com/office/drawing/2014/main" id="{00000000-0008-0000-0300-000002000000}"/>
            </a:ext>
          </a:extLst>
        </xdr:cNvPr>
        <xdr:cNvSpPr/>
      </xdr:nvSpPr>
      <xdr:spPr>
        <a:xfrm>
          <a:off x="168275" y="527049"/>
          <a:ext cx="6289675" cy="39725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31750</xdr:colOff>
      <xdr:row>0</xdr:row>
      <xdr:rowOff>0</xdr:rowOff>
    </xdr:from>
    <xdr:to>
      <xdr:col>7</xdr:col>
      <xdr:colOff>1409700</xdr:colOff>
      <xdr:row>0</xdr:row>
      <xdr:rowOff>495300</xdr:rowOff>
    </xdr:to>
    <xdr:sp macro="" textlink="">
      <xdr:nvSpPr>
        <xdr:cNvPr id="9" name="長方形 8" descr="Navigation button to cell A1 in this worksheet">
          <a:hlinkClick xmlns:r="http://schemas.openxmlformats.org/officeDocument/2006/relationships" r:id="rId1" tooltip="選択するとこのワークシートのセル A1 に移動します"/>
          <a:extLst>
            <a:ext uri="{FF2B5EF4-FFF2-40B4-BE49-F238E27FC236}">
              <a16:creationId xmlns:a16="http://schemas.microsoft.com/office/drawing/2014/main" id="{00000000-0008-0000-0300-000009000000}"/>
            </a:ext>
          </a:extLst>
        </xdr:cNvPr>
        <xdr:cNvSpPr/>
      </xdr:nvSpPr>
      <xdr:spPr>
        <a:xfrm>
          <a:off x="9328150" y="0"/>
          <a:ext cx="137795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200" b="1">
              <a:solidFill>
                <a:schemeClr val="accent1">
                  <a:lumMod val="40000"/>
                  <a:lumOff val="60000"/>
                </a:schemeClr>
              </a:solidFill>
              <a:latin typeface="Meiryo UI" panose="020B0604030504040204" pitchFamily="34" charset="-128"/>
              <a:ea typeface="Meiryo UI" panose="020B0604030504040204" pitchFamily="34" charset="-128"/>
              <a:cs typeface="+mn-cs"/>
            </a:rPr>
            <a:t>毎日の概要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3174</xdr:colOff>
      <xdr:row>0</xdr:row>
      <xdr:rowOff>492125</xdr:rowOff>
    </xdr:from>
    <xdr:to>
      <xdr:col>5</xdr:col>
      <xdr:colOff>9525</xdr:colOff>
      <xdr:row>1</xdr:row>
      <xdr:rowOff>390525</xdr:rowOff>
    </xdr:to>
    <xdr:sp macro="" textlink="">
      <xdr:nvSpPr>
        <xdr:cNvPr id="2" name="片側の 2 つの角を丸めた四角形 18" descr="Rounded rectangle">
          <a:extLst>
            <a:ext uri="{FF2B5EF4-FFF2-40B4-BE49-F238E27FC236}">
              <a16:creationId xmlns:a16="http://schemas.microsoft.com/office/drawing/2014/main" id="{00000000-0008-0000-0400-000002000000}"/>
            </a:ext>
          </a:extLst>
        </xdr:cNvPr>
        <xdr:cNvSpPr/>
      </xdr:nvSpPr>
      <xdr:spPr>
        <a:xfrm>
          <a:off x="174624" y="492125"/>
          <a:ext cx="6292851" cy="43180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19050</xdr:colOff>
      <xdr:row>0</xdr:row>
      <xdr:rowOff>19050</xdr:rowOff>
    </xdr:from>
    <xdr:to>
      <xdr:col>7</xdr:col>
      <xdr:colOff>1415850</xdr:colOff>
      <xdr:row>0</xdr:row>
      <xdr:rowOff>514350</xdr:rowOff>
    </xdr:to>
    <xdr:sp macro="" textlink="">
      <xdr:nvSpPr>
        <xdr:cNvPr id="10" name="長方形 9" descr="Navigation button to cell A1 in this worksheet">
          <a:hlinkClick xmlns:r="http://schemas.openxmlformats.org/officeDocument/2006/relationships" r:id="rId1" tooltip="選択するとこのワークシートのセル A1 に移動します"/>
          <a:extLst>
            <a:ext uri="{FF2B5EF4-FFF2-40B4-BE49-F238E27FC236}">
              <a16:creationId xmlns:a16="http://schemas.microsoft.com/office/drawing/2014/main" id="{00000000-0008-0000-0400-00000A000000}"/>
            </a:ext>
          </a:extLst>
        </xdr:cNvPr>
        <xdr:cNvSpPr/>
      </xdr:nvSpPr>
      <xdr:spPr>
        <a:xfrm>
          <a:off x="9315450" y="19050"/>
          <a:ext cx="13968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200" b="1">
              <a:solidFill>
                <a:schemeClr val="accent1">
                  <a:lumMod val="40000"/>
                  <a:lumOff val="60000"/>
                </a:schemeClr>
              </a:solidFill>
              <a:latin typeface="Meiryo UI" panose="020B0604030504040204" pitchFamily="34" charset="-128"/>
              <a:ea typeface="Meiryo UI" panose="020B0604030504040204" pitchFamily="34" charset="-128"/>
            </a:rPr>
            <a:t>収入</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171449</xdr:colOff>
      <xdr:row>0</xdr:row>
      <xdr:rowOff>504824</xdr:rowOff>
    </xdr:from>
    <xdr:to>
      <xdr:col>5</xdr:col>
      <xdr:colOff>0</xdr:colOff>
      <xdr:row>1</xdr:row>
      <xdr:rowOff>387731</xdr:rowOff>
    </xdr:to>
    <xdr:sp macro="" textlink="">
      <xdr:nvSpPr>
        <xdr:cNvPr id="2" name="片側の 2 つの角を丸めた四角形 18" descr="Rounded rectangle">
          <a:extLst>
            <a:ext uri="{FF2B5EF4-FFF2-40B4-BE49-F238E27FC236}">
              <a16:creationId xmlns:a16="http://schemas.microsoft.com/office/drawing/2014/main" id="{00000000-0008-0000-0500-000002000000}"/>
            </a:ext>
          </a:extLst>
        </xdr:cNvPr>
        <xdr:cNvSpPr/>
      </xdr:nvSpPr>
      <xdr:spPr>
        <a:xfrm>
          <a:off x="171449" y="504824"/>
          <a:ext cx="6286501" cy="41630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19049</xdr:colOff>
      <xdr:row>0</xdr:row>
      <xdr:rowOff>19050</xdr:rowOff>
    </xdr:from>
    <xdr:to>
      <xdr:col>8</xdr:col>
      <xdr:colOff>3824</xdr:colOff>
      <xdr:row>0</xdr:row>
      <xdr:rowOff>514350</xdr:rowOff>
    </xdr:to>
    <xdr:sp macro="" textlink="">
      <xdr:nvSpPr>
        <xdr:cNvPr id="10" name="長方形 9" descr="Navigation button to cell A1 in this worksheet">
          <a:hlinkClick xmlns:r="http://schemas.openxmlformats.org/officeDocument/2006/relationships" r:id="rId1" tooltip="選択するとこのワークシートのセル A1 に移動します"/>
          <a:extLst>
            <a:ext uri="{FF2B5EF4-FFF2-40B4-BE49-F238E27FC236}">
              <a16:creationId xmlns:a16="http://schemas.microsoft.com/office/drawing/2014/main" id="{00000000-0008-0000-0500-00000A000000}"/>
            </a:ext>
          </a:extLst>
        </xdr:cNvPr>
        <xdr:cNvSpPr/>
      </xdr:nvSpPr>
      <xdr:spPr>
        <a:xfrm>
          <a:off x="9315449" y="19050"/>
          <a:ext cx="1404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200" b="1">
              <a:solidFill>
                <a:schemeClr val="accent1">
                  <a:lumMod val="40000"/>
                  <a:lumOff val="60000"/>
                </a:schemeClr>
              </a:solidFill>
              <a:latin typeface="Meiryo UI" panose="020B0604030504040204" pitchFamily="34" charset="-128"/>
              <a:ea typeface="Meiryo UI" panose="020B0604030504040204" pitchFamily="34" charset="-128"/>
            </a:rPr>
            <a:t>支出</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1766</xdr:colOff>
      <xdr:row>0</xdr:row>
      <xdr:rowOff>476744</xdr:rowOff>
    </xdr:from>
    <xdr:to>
      <xdr:col>5</xdr:col>
      <xdr:colOff>0</xdr:colOff>
      <xdr:row>1</xdr:row>
      <xdr:rowOff>389894</xdr:rowOff>
    </xdr:to>
    <xdr:sp macro="" textlink="">
      <xdr:nvSpPr>
        <xdr:cNvPr id="2" name="片側の 2 つの角を丸めた四角形 18" descr="Rounded rectangle">
          <a:extLst>
            <a:ext uri="{FF2B5EF4-FFF2-40B4-BE49-F238E27FC236}">
              <a16:creationId xmlns:a16="http://schemas.microsoft.com/office/drawing/2014/main" id="{00000000-0008-0000-0600-000002000000}"/>
            </a:ext>
          </a:extLst>
        </xdr:cNvPr>
        <xdr:cNvSpPr/>
      </xdr:nvSpPr>
      <xdr:spPr>
        <a:xfrm>
          <a:off x="173216" y="476744"/>
          <a:ext cx="6284734" cy="44655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31749</xdr:colOff>
      <xdr:row>0</xdr:row>
      <xdr:rowOff>19050</xdr:rowOff>
    </xdr:from>
    <xdr:to>
      <xdr:col>7</xdr:col>
      <xdr:colOff>1615749</xdr:colOff>
      <xdr:row>0</xdr:row>
      <xdr:rowOff>514350</xdr:rowOff>
    </xdr:to>
    <xdr:sp macro="" textlink="">
      <xdr:nvSpPr>
        <xdr:cNvPr id="14" name="長方形 13" descr="Navigation button to cell A1 in this worksheet">
          <a:hlinkClick xmlns:r="http://schemas.openxmlformats.org/officeDocument/2006/relationships" r:id="rId1" tooltip="選択するとこのワークシートのセル A1 に移動します"/>
          <a:extLst>
            <a:ext uri="{FF2B5EF4-FFF2-40B4-BE49-F238E27FC236}">
              <a16:creationId xmlns:a16="http://schemas.microsoft.com/office/drawing/2014/main" id="{00000000-0008-0000-0600-00000E000000}"/>
            </a:ext>
          </a:extLst>
        </xdr:cNvPr>
        <xdr:cNvSpPr/>
      </xdr:nvSpPr>
      <xdr:spPr>
        <a:xfrm>
          <a:off x="9328149" y="19050"/>
          <a:ext cx="1584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200" b="1">
              <a:solidFill>
                <a:schemeClr val="accent1">
                  <a:lumMod val="40000"/>
                  <a:lumOff val="60000"/>
                </a:schemeClr>
              </a:solidFill>
              <a:latin typeface="Meiryo UI" panose="020B0604030504040204" pitchFamily="34" charset="-128"/>
              <a:ea typeface="Meiryo UI" panose="020B0604030504040204" pitchFamily="34" charset="-128"/>
            </a:rPr>
            <a:t>自由に使えるお金</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168275</xdr:colOff>
      <xdr:row>0</xdr:row>
      <xdr:rowOff>473076</xdr:rowOff>
    </xdr:from>
    <xdr:to>
      <xdr:col>5</xdr:col>
      <xdr:colOff>0</xdr:colOff>
      <xdr:row>1</xdr:row>
      <xdr:rowOff>387732</xdr:rowOff>
    </xdr:to>
    <xdr:sp macro="" textlink="">
      <xdr:nvSpPr>
        <xdr:cNvPr id="2" name="片側の 2 つの角を丸めた四角形 18" descr="Rounded rectangle">
          <a:extLst>
            <a:ext uri="{FF2B5EF4-FFF2-40B4-BE49-F238E27FC236}">
              <a16:creationId xmlns:a16="http://schemas.microsoft.com/office/drawing/2014/main" id="{00000000-0008-0000-0700-000002000000}"/>
            </a:ext>
          </a:extLst>
        </xdr:cNvPr>
        <xdr:cNvSpPr/>
      </xdr:nvSpPr>
      <xdr:spPr>
        <a:xfrm>
          <a:off x="168275" y="473076"/>
          <a:ext cx="6289675"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22225</xdr:colOff>
      <xdr:row>0</xdr:row>
      <xdr:rowOff>19050</xdr:rowOff>
    </xdr:from>
    <xdr:to>
      <xdr:col>7</xdr:col>
      <xdr:colOff>1408225</xdr:colOff>
      <xdr:row>0</xdr:row>
      <xdr:rowOff>514350</xdr:rowOff>
    </xdr:to>
    <xdr:sp macro="" textlink="">
      <xdr:nvSpPr>
        <xdr:cNvPr id="12" name="長方形 11" descr="Navigation button to cell A1 in this worksheet">
          <a:hlinkClick xmlns:r="http://schemas.openxmlformats.org/officeDocument/2006/relationships" r:id="rId1" tooltip="選択するとこのワークシートのセル A1 に移動します"/>
          <a:extLst>
            <a:ext uri="{FF2B5EF4-FFF2-40B4-BE49-F238E27FC236}">
              <a16:creationId xmlns:a16="http://schemas.microsoft.com/office/drawing/2014/main" id="{00000000-0008-0000-0700-00000C000000}"/>
            </a:ext>
          </a:extLst>
        </xdr:cNvPr>
        <xdr:cNvSpPr/>
      </xdr:nvSpPr>
      <xdr:spPr>
        <a:xfrm>
          <a:off x="9318625" y="19050"/>
          <a:ext cx="1386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200" b="1">
              <a:solidFill>
                <a:schemeClr val="accent1">
                  <a:lumMod val="40000"/>
                  <a:lumOff val="60000"/>
                </a:schemeClr>
              </a:solidFill>
              <a:latin typeface="Meiryo UI" panose="020B0604030504040204" pitchFamily="34" charset="-128"/>
              <a:ea typeface="Meiryo UI" panose="020B0604030504040204" pitchFamily="34" charset="-128"/>
            </a:rPr>
            <a:t>貯蓄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毎月" displayName="毎月" ref="B3:P47" totalsRowCount="1" headerRowDxfId="88" dataDxfId="87" totalsRowDxfId="86">
  <autoFilter ref="B3:P46" xr:uid="{00000000-0009-0000-0100-00000B000000}"/>
  <tableColumns count="15">
    <tableColumn id="1" xr3:uid="{00000000-0010-0000-0000-000001000000}" name="種類" totalsRowLabel=" 集計" dataDxfId="85" totalsRowDxfId="84"/>
    <tableColumn id="2" xr3:uid="{00000000-0010-0000-0000-000002000000}" name="内容" dataDxfId="83" totalsRowDxfId="82"/>
    <tableColumn id="3" xr3:uid="{00000000-0010-0000-0000-000003000000}" name="1 月" totalsRowFunction="custom" dataDxfId="81" totalsRowDxfId="80">
      <totalsRowFormula>SUMIF(毎月[種類],"収入",毎月[1 月])-SUMIF(毎月[種類],"&lt;&gt;収入",毎月[1 月])</totalsRowFormula>
    </tableColumn>
    <tableColumn id="4" xr3:uid="{00000000-0010-0000-0000-000004000000}" name="2 月" totalsRowFunction="custom" dataDxfId="79" totalsRowDxfId="78">
      <totalsRowFormula>SUMIF(毎月[種類],"収入",毎月[2 月])-SUMIF(毎月[種類],"&lt;&gt;収入",毎月[2 月])</totalsRowFormula>
    </tableColumn>
    <tableColumn id="5" xr3:uid="{00000000-0010-0000-0000-000005000000}" name="3 月" totalsRowFunction="custom" dataDxfId="77" totalsRowDxfId="76">
      <totalsRowFormula>SUMIF(毎月[種類],"収入",毎月[3 月])-SUMIF(毎月[種類],"&lt;&gt;収入",毎月[3 月])</totalsRowFormula>
    </tableColumn>
    <tableColumn id="6" xr3:uid="{00000000-0010-0000-0000-000006000000}" name="4 月" totalsRowFunction="custom" dataDxfId="75" totalsRowDxfId="74">
      <totalsRowFormula>SUMIF(毎月[種類],"収入",毎月[4 月])-SUMIF(毎月[種類],"&lt;&gt;収入",毎月[4 月])</totalsRowFormula>
    </tableColumn>
    <tableColumn id="7" xr3:uid="{00000000-0010-0000-0000-000007000000}" name="5 月" totalsRowFunction="custom" dataDxfId="73" totalsRowDxfId="72">
      <totalsRowFormula>SUMIF(毎月[種類],"収入",毎月[5 月])-SUMIF(毎月[種類],"&lt;&gt;収入",毎月[5 月])</totalsRowFormula>
    </tableColumn>
    <tableColumn id="8" xr3:uid="{00000000-0010-0000-0000-000008000000}" name="6 月" totalsRowFunction="custom" dataDxfId="71" totalsRowDxfId="70">
      <totalsRowFormula>SUMIF(毎月[種類],"収入",毎月[6 月])-SUMIF(毎月[種類],"&lt;&gt;収入",毎月[6 月])</totalsRowFormula>
    </tableColumn>
    <tableColumn id="9" xr3:uid="{00000000-0010-0000-0000-000009000000}" name="7 月" totalsRowFunction="custom" dataDxfId="69" totalsRowDxfId="68">
      <totalsRowFormula>SUMIF(毎月[種類],"収入",毎月[7 月])-SUMIF(毎月[種類],"&lt;&gt;収入",毎月[7 月])</totalsRowFormula>
    </tableColumn>
    <tableColumn id="10" xr3:uid="{00000000-0010-0000-0000-00000A000000}" name="8 月" totalsRowFunction="custom" dataDxfId="67" totalsRowDxfId="66">
      <totalsRowFormula>SUMIF(毎月[種類],"収入",毎月[8 月])-SUMIF(毎月[種類],"&lt;&gt;収入",毎月[8 月])</totalsRowFormula>
    </tableColumn>
    <tableColumn id="11" xr3:uid="{00000000-0010-0000-0000-00000B000000}" name="9 月" totalsRowFunction="custom" dataDxfId="65" totalsRowDxfId="64">
      <totalsRowFormula>SUMIF(毎月[種類],"収入",毎月[9 月])-SUMIF(毎月[種類],"&lt;&gt;収入",毎月[9 月])</totalsRowFormula>
    </tableColumn>
    <tableColumn id="12" xr3:uid="{00000000-0010-0000-0000-00000C000000}" name="10 月" totalsRowFunction="custom" dataDxfId="63" totalsRowDxfId="62">
      <totalsRowFormula>SUMIF(毎月[種類],"収入",毎月[10 月])-SUMIF(毎月[種類],"&lt;&gt;収入",毎月[10 月])</totalsRowFormula>
    </tableColumn>
    <tableColumn id="13" xr3:uid="{00000000-0010-0000-0000-00000D000000}" name="11 月" totalsRowFunction="custom" dataDxfId="61" totalsRowDxfId="60">
      <totalsRowFormula>SUMIF(毎月[種類],"収入",毎月[11 月])-SUMIF(毎月[種類],"&lt;&gt;収入",毎月[11 月])</totalsRowFormula>
    </tableColumn>
    <tableColumn id="14" xr3:uid="{00000000-0010-0000-0000-00000E000000}" name="12 月" totalsRowFunction="custom" dataDxfId="59" totalsRowDxfId="58">
      <totalsRowFormula>SUMIF(毎月[種類],"収入",毎月[12 月])-SUMIF(毎月[種類],"&lt;&gt;収入",毎月[12 月])</totalsRowFormula>
    </tableColumn>
    <tableColumn id="15" xr3:uid="{00000000-0010-0000-0000-00000F000000}" name="集計" totalsRowFunction="custom" dataDxfId="57" totalsRowDxfId="56">
      <calculatedColumnFormula>SUM(毎月[[#This Row],[1 月]:[12 月]])</calculatedColumnFormula>
      <totalsRowFormula>SUMIF(毎月[種類],"収入",毎月[集計])-SUMIF(毎月[種類],"&lt;&gt;収入",毎月[集計])</totalsRowFormula>
    </tableColumn>
  </tableColumns>
  <tableStyleInfo name="毎月のキャッシュ フロー" showFirstColumn="0" showLastColumn="0" showRowStripes="1" showColumnStripes="0"/>
  <extLst>
    <ext xmlns:x14="http://schemas.microsoft.com/office/spreadsheetml/2009/9/main" uri="{504A1905-F514-4f6f-8877-14C23A59335A}">
      <x14:table altTextSummary="種類を選択し、次の表に各月の説明およびキャッシュ フローを入力します。合計およびスパークラインは自動的に更新され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毎日" displayName="毎日" ref="B9:F53" totalsRowCount="1" headerRowDxfId="45">
  <autoFilter ref="B9:F52" xr:uid="{00000000-0009-0000-0100-00000C000000}"/>
  <tableColumns count="5">
    <tableColumn id="1" xr3:uid="{00000000-0010-0000-0100-000001000000}" name="種類" totalsRowLabel=" 集計 " dataDxfId="44" totalsRowDxfId="43"/>
    <tableColumn id="2" xr3:uid="{00000000-0010-0000-0100-000002000000}" name="内容" totalsRowDxfId="42"/>
    <tableColumn id="3" xr3:uid="{00000000-0010-0000-0100-000003000000}" name="毎日" totalsRowFunction="custom" dataDxfId="41" totalsRowDxfId="40">
      <totalsRowFormula>SUMIF(毎日[種類],"収入",毎日[毎日])-SUMIF(毎日[種類],"&lt;&gt;収入",毎日[毎日])</totalsRowFormula>
    </tableColumn>
    <tableColumn id="14" xr3:uid="{00000000-0010-0000-0100-00000E000000}" name="毎月" totalsRowFunction="custom" dataDxfId="39" totalsRowDxfId="38">
      <calculatedColumnFormula>毎日[[#This Row],[年間]]/12</calculatedColumnFormula>
      <totalsRowFormula>SUMIF(毎日[種類],"収入",毎日[毎月])-SUMIF(毎日[種類],"&lt;&gt;収入",毎日[毎月])</totalsRowFormula>
    </tableColumn>
    <tableColumn id="15" xr3:uid="{00000000-0010-0000-0100-00000F000000}" name="年間" totalsRowFunction="custom" dataDxfId="37" totalsRowDxfId="36">
      <calculatedColumnFormula>毎日[[#This Row],[毎日]]*365</calculatedColumnFormula>
      <totalsRowFormula>SUMIF(毎日[種類],"収入",毎日[年間])-SUMIF(毎日[種類],"&lt;&gt;収入",毎日[年間])</totalsRowFormula>
    </tableColumn>
  </tableColumns>
  <tableStyleInfo name="毎日の概要" showFirstColumn="0" showLastColumn="0" showRowStripes="1" showColumnStripes="0"/>
  <extLst>
    <ext xmlns:x14="http://schemas.microsoft.com/office/spreadsheetml/2009/9/main" uri="{504A1905-F514-4f6f-8877-14C23A59335A}">
      <x14:table altTextSummary="種類を選択し、説明と毎日のキャッシュ フローを入力します。毎月や年間のキャッシュ フローはこの表で自動的に計算され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収入" displayName="収入" ref="B3:D10" totalsRowCount="1" headerRowDxfId="35" dataDxfId="34" totalsRowDxfId="33">
  <tableColumns count="3">
    <tableColumn id="1" xr3:uid="{00000000-0010-0000-0200-000001000000}" name="収入" totalsRowLabel=" 集計" dataDxfId="32" totalsRowDxfId="31"/>
    <tableColumn id="2" xr3:uid="{00000000-0010-0000-0200-000002000000}" name="年間  " totalsRowFunction="sum" dataDxfId="30" totalsRowDxfId="29"/>
    <tableColumn id="3" xr3:uid="{00000000-0010-0000-0200-000003000000}" name="毎月 " totalsRowFunction="sum" dataDxfId="28" totalsRowDxfId="27">
      <calculatedColumnFormula>収入[[#This Row],[年間  ]]/12</calculatedColumnFormula>
    </tableColumn>
  </tableColumns>
  <tableStyleInfo name="個人のキャッシュ フロー計算書" showFirstColumn="1" showLastColumn="1" showRowStripes="0" showColumnStripes="0"/>
  <extLst>
    <ext xmlns:x14="http://schemas.microsoft.com/office/spreadsheetml/2009/9/main" uri="{504A1905-F514-4f6f-8877-14C23A59335A}">
      <x14:table altTextSummary="この表に、収入項目と年間収入を入力します。毎月の収入は自動的に計算されます"/>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支出" displayName="支出" ref="B3:D22" totalsRowCount="1" headerRowDxfId="26" dataDxfId="25" totalsRowDxfId="24">
  <tableColumns count="3">
    <tableColumn id="1" xr3:uid="{00000000-0010-0000-0300-000001000000}" name="支出" totalsRowLabel=" 集計" dataDxfId="23" totalsRowDxfId="22"/>
    <tableColumn id="2" xr3:uid="{00000000-0010-0000-0300-000002000000}" name="年間  " totalsRowFunction="sum" dataDxfId="21" totalsRowDxfId="20"/>
    <tableColumn id="3" xr3:uid="{00000000-0010-0000-0300-000003000000}" name="毎月 " totalsRowFunction="sum" dataDxfId="19" totalsRowDxfId="18">
      <calculatedColumnFormula>支出[[#This Row],[年間  ]]/12</calculatedColumnFormula>
    </tableColumn>
  </tableColumns>
  <tableStyleInfo name="個人のキャッシュ フロー計算書" showFirstColumn="1" showLastColumn="1" showRowStripes="0" showColumnStripes="0"/>
  <extLst>
    <ext xmlns:x14="http://schemas.microsoft.com/office/spreadsheetml/2009/9/main" uri="{504A1905-F514-4f6f-8877-14C23A59335A}">
      <x14:table altTextSummary="この表に、支出項目と年間支出を入力します。毎月の支出は自動的に計算されます"/>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自由に使えるお金" displayName="自由に使えるお金" ref="B3:D15" totalsRowCount="1" headerRowDxfId="17" dataDxfId="16" totalsRowDxfId="15">
  <tableColumns count="3">
    <tableColumn id="1" xr3:uid="{00000000-0010-0000-0400-000001000000}" name="自由に使えるお金の支出" totalsRowLabel=" 集計" dataDxfId="14" totalsRowDxfId="13"/>
    <tableColumn id="2" xr3:uid="{00000000-0010-0000-0400-000002000000}" name="年間  " totalsRowFunction="sum" dataDxfId="12" totalsRowDxfId="11"/>
    <tableColumn id="3" xr3:uid="{00000000-0010-0000-0400-000003000000}" name="毎月 " totalsRowFunction="sum" dataDxfId="10" totalsRowDxfId="9">
      <calculatedColumnFormula>自由に使えるお金[[#This Row],[年間  ]]/12</calculatedColumnFormula>
    </tableColumn>
  </tableColumns>
  <tableStyleInfo name="個人のキャッシュ フロー計算書" showFirstColumn="1" showLastColumn="1" showRowStripes="0" showColumnStripes="0"/>
  <extLst>
    <ext xmlns:x14="http://schemas.microsoft.com/office/spreadsheetml/2009/9/main" uri="{504A1905-F514-4f6f-8877-14C23A59335A}">
      <x14:table altTextSummary="この表に、自由に使えるお金の支出項目と年間の自由に使えるお金の支出を入力します。毎月の自由に使えるお金の支出は自動的に計算されます"/>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貯蓄" displayName="貯蓄" ref="B3:D9" totalsRowCount="1" headerRowDxfId="8" dataDxfId="7" totalsRowDxfId="6">
  <tableColumns count="3">
    <tableColumn id="1" xr3:uid="{00000000-0010-0000-0500-000001000000}" name="貯蓄" totalsRowLabel=" 集計" dataDxfId="5" totalsRowDxfId="4"/>
    <tableColumn id="2" xr3:uid="{00000000-0010-0000-0500-000002000000}" name="年間  " totalsRowFunction="sum" dataDxfId="3" totalsRowDxfId="2"/>
    <tableColumn id="3" xr3:uid="{00000000-0010-0000-0500-000003000000}" name="毎月 " totalsRowFunction="sum" dataDxfId="1" totalsRowDxfId="0">
      <calculatedColumnFormula>貯蓄[[#This Row],[年間  ]]/12</calculatedColumnFormula>
    </tableColumn>
  </tableColumns>
  <tableStyleInfo name="個人のキャッシュ フロー計算書" showFirstColumn="1" showLastColumn="1" showRowStripes="0" showColumnStripes="0"/>
  <extLst>
    <ext xmlns:x14="http://schemas.microsoft.com/office/spreadsheetml/2009/9/main" uri="{504A1905-F514-4f6f-8877-14C23A59335A}">
      <x14:table altTextSummary="この表に、貯蓄項目と年間貯蓄を入力します。毎月の貯蓄は自動的に計算されます"/>
    </ext>
  </extLst>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autoPageBreaks="0" fitToPage="1"/>
  </sheetPr>
  <dimension ref="B1:H6"/>
  <sheetViews>
    <sheetView showGridLines="0" tabSelected="1" zoomScaleNormal="100" workbookViewId="0"/>
  </sheetViews>
  <sheetFormatPr defaultRowHeight="15.75" x14ac:dyDescent="0.25"/>
  <cols>
    <col min="1" max="1" width="2" style="22" customWidth="1"/>
    <col min="2" max="2" width="34.5546875" style="22" customWidth="1"/>
    <col min="3" max="3" width="3.5546875" style="22" customWidth="1"/>
    <col min="4" max="4" width="34.5546875" style="22" customWidth="1"/>
    <col min="5" max="5" width="3.5546875" style="22" customWidth="1"/>
    <col min="6" max="6" width="34.5546875" style="22" customWidth="1"/>
    <col min="7" max="8" width="16.5546875" style="22" customWidth="1"/>
    <col min="9" max="16384" width="8.88671875" style="22"/>
  </cols>
  <sheetData>
    <row r="1" spans="2:8" s="21" customFormat="1" ht="42" customHeight="1" x14ac:dyDescent="0.25">
      <c r="B1" s="45"/>
      <c r="C1" s="45"/>
      <c r="D1" s="45"/>
      <c r="E1" s="45"/>
      <c r="F1" s="46"/>
      <c r="G1" s="33" t="s">
        <v>6</v>
      </c>
      <c r="H1" s="20" t="s">
        <v>7</v>
      </c>
    </row>
    <row r="2" spans="2:8" ht="75.599999999999994" customHeight="1" x14ac:dyDescent="0.7">
      <c r="B2" s="44" t="s">
        <v>0</v>
      </c>
      <c r="C2" s="44"/>
      <c r="D2" s="44"/>
      <c r="E2" s="44"/>
      <c r="F2" s="44"/>
    </row>
    <row r="3" spans="2:8" ht="47.45" customHeight="1" x14ac:dyDescent="0.25">
      <c r="B3" s="43" t="s">
        <v>96</v>
      </c>
      <c r="C3" s="43"/>
      <c r="D3" s="43"/>
      <c r="E3" s="43"/>
      <c r="F3" s="43"/>
    </row>
    <row r="5" spans="2:8" ht="33.75" customHeight="1" x14ac:dyDescent="0.25">
      <c r="B5" s="23" t="s">
        <v>93</v>
      </c>
      <c r="D5" s="24" t="s">
        <v>94</v>
      </c>
      <c r="F5" s="25" t="s">
        <v>95</v>
      </c>
    </row>
    <row r="6" spans="2:8" ht="92.25" customHeight="1" x14ac:dyDescent="0.25">
      <c r="B6" s="26" t="s">
        <v>2</v>
      </c>
      <c r="D6" s="27" t="s">
        <v>4</v>
      </c>
      <c r="F6" s="28" t="s">
        <v>5</v>
      </c>
    </row>
  </sheetData>
  <mergeCells count="3">
    <mergeCell ref="B3:F3"/>
    <mergeCell ref="B2:F2"/>
    <mergeCell ref="B1:F1"/>
  </mergeCells>
  <phoneticPr fontId="33"/>
  <dataValidations count="6">
    <dataValidation allowBlank="1" showInputMessage="1" showErrorMessage="1" prompt="このブックでシンプルな個人用のキャッシュ フロー計算書を作成します。この [ガイド] ワークシートを使用し、さまざまなキャッシュ フローについて理解します。セル H1 を選択し、[収入] ワークシートに移動します" sqref="A1" xr:uid="{00000000-0002-0000-0000-000000000000}"/>
    <dataValidation allowBlank="1" showInputMessage="1" showErrorMessage="1" prompt="[収入] ワークシートに移動するナビゲーション リンク" sqref="H1" xr:uid="{00000000-0002-0000-0000-000001000000}"/>
    <dataValidation allowBlank="1" showInputMessage="1" showErrorMessage="1" prompt="このワークシートのタイトルは、このセルに表示されます。下のセルにヒント、行 5 に年間のキャッシュ フロー、毎月のキャッシュ フロー、毎日のキャッシュ フローの手順が表示されます" sqref="B2:F2" xr:uid="{00000000-0002-0000-0000-000002000000}"/>
    <dataValidation allowBlank="1" showInputMessage="1" showErrorMessage="1" prompt="下のセルに年間のキャッシュ フローを作成する方法が表示されます" sqref="B5" xr:uid="{00000000-0002-0000-0000-000003000000}"/>
    <dataValidation allowBlank="1" showInputMessage="1" showErrorMessage="1" prompt="下のセルに毎月のキャッシュ フローを作成する方法が表示されます" sqref="D5" xr:uid="{00000000-0002-0000-0000-000004000000}"/>
    <dataValidation allowBlank="1" showInputMessage="1" showErrorMessage="1" prompt="下のセルに毎日のキャッシュ フローを作成する方法が表示されます" sqref="F5" xr:uid="{00000000-0002-0000-0000-000005000000}"/>
  </dataValidations>
  <hyperlinks>
    <hyperlink ref="H1" location="収入!A1" tooltip="選択すると [収入] ワークシートに移動します" display="INCOME" xr:uid="{00000000-0004-0000-0000-000000000000}"/>
    <hyperlink ref="G1" location="ガイド!A1" tooltip="選択するとこのワークシートのセル A1 に移動します" display="GUIDE" xr:uid="{E68A774C-93D6-483A-9386-8E5FD2297001}"/>
  </hyperlinks>
  <printOptions horizontalCentered="1"/>
  <pageMargins left="0.4" right="0.4" top="0.4" bottom="0.4" header="0.5" footer="0.5"/>
  <pageSetup paperSize="9"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autoPageBreaks="0" fitToPage="1"/>
  </sheetPr>
  <dimension ref="B1:P6"/>
  <sheetViews>
    <sheetView showGridLines="0" zoomScaleNormal="100" workbookViewId="0"/>
  </sheetViews>
  <sheetFormatPr defaultColWidth="8.6640625" defaultRowHeight="30" customHeight="1" x14ac:dyDescent="0.25"/>
  <cols>
    <col min="1" max="1" width="2.6640625" style="22" customWidth="1"/>
    <col min="2" max="4" width="15.109375" style="22" customWidth="1"/>
    <col min="5" max="5" width="2.5546875" style="22" customWidth="1"/>
    <col min="6" max="8" width="16.88671875" style="22" customWidth="1"/>
    <col min="9" max="9" width="2.5546875" style="22" customWidth="1"/>
    <col min="10" max="12" width="13.44140625" style="22" customWidth="1"/>
    <col min="13" max="13" width="2.5546875" style="22" customWidth="1"/>
    <col min="14" max="16" width="13.6640625" style="22" customWidth="1"/>
    <col min="17" max="17" width="2.5546875" style="22" customWidth="1"/>
    <col min="18" max="16384" width="8.6640625" style="22"/>
  </cols>
  <sheetData>
    <row r="1" spans="2:16" s="21" customFormat="1" ht="42" customHeight="1" x14ac:dyDescent="0.25">
      <c r="B1" s="45" t="s">
        <v>0</v>
      </c>
      <c r="C1" s="45"/>
      <c r="D1" s="45"/>
      <c r="E1" s="45"/>
      <c r="F1" s="46"/>
      <c r="G1" s="29" t="s">
        <v>6</v>
      </c>
      <c r="H1" s="53" t="s">
        <v>1</v>
      </c>
      <c r="I1" s="53"/>
      <c r="J1" s="20" t="s">
        <v>16</v>
      </c>
    </row>
    <row r="2" spans="2:16" ht="31.5" customHeight="1" x14ac:dyDescent="0.25">
      <c r="B2" s="51" t="s">
        <v>8</v>
      </c>
      <c r="C2" s="51"/>
      <c r="D2" s="49">
        <f>AnnualCashFlowToDate</f>
        <v>39750</v>
      </c>
      <c r="E2" s="49"/>
      <c r="F2" s="49"/>
      <c r="G2" s="54" t="s">
        <v>15</v>
      </c>
      <c r="H2" s="54"/>
      <c r="I2" s="54"/>
      <c r="J2" s="54"/>
      <c r="K2" s="54"/>
      <c r="L2" s="54"/>
      <c r="M2" s="54"/>
      <c r="N2" s="54"/>
      <c r="O2" s="54"/>
      <c r="P2" s="54"/>
    </row>
    <row r="3" spans="2:16" ht="50.1" customHeight="1" x14ac:dyDescent="0.3">
      <c r="B3" s="50" t="s">
        <v>9</v>
      </c>
      <c r="C3" s="50"/>
      <c r="D3" s="50"/>
      <c r="F3" s="50" t="s">
        <v>13</v>
      </c>
      <c r="G3" s="50"/>
      <c r="H3" s="50"/>
      <c r="J3" s="50" t="s">
        <v>17</v>
      </c>
      <c r="K3" s="50"/>
      <c r="L3" s="50"/>
      <c r="N3" s="50" t="s">
        <v>19</v>
      </c>
      <c r="O3" s="50"/>
      <c r="P3" s="50"/>
    </row>
    <row r="4" spans="2:16" ht="16.5" customHeight="1" x14ac:dyDescent="0.25">
      <c r="B4" s="30" t="s">
        <v>10</v>
      </c>
      <c r="C4" s="47">
        <f>収入!C10</f>
        <v>125000</v>
      </c>
      <c r="D4" s="47"/>
      <c r="F4" s="30" t="s">
        <v>10</v>
      </c>
      <c r="G4" s="47">
        <f>支出[[#Totals],[年間  ]]</f>
        <v>49000</v>
      </c>
      <c r="H4" s="47"/>
      <c r="J4" s="30" t="s">
        <v>10</v>
      </c>
      <c r="K4" s="47">
        <f>自由に使えるお金[[#Totals],[年間  ]]</f>
        <v>13250</v>
      </c>
      <c r="L4" s="47"/>
      <c r="N4" s="31" t="s">
        <v>10</v>
      </c>
      <c r="O4" s="52">
        <f>貯蓄[[#Totals],[年間  ]]</f>
        <v>23000</v>
      </c>
      <c r="P4" s="52"/>
    </row>
    <row r="5" spans="2:16" ht="323.10000000000002" customHeight="1" x14ac:dyDescent="0.25">
      <c r="B5" s="48" t="s">
        <v>11</v>
      </c>
      <c r="C5" s="48"/>
      <c r="D5" s="48"/>
      <c r="F5" s="48" t="s">
        <v>14</v>
      </c>
      <c r="G5" s="48"/>
      <c r="H5" s="48"/>
      <c r="J5" s="48" t="s">
        <v>18</v>
      </c>
      <c r="K5" s="48"/>
      <c r="L5" s="48"/>
      <c r="N5" s="48" t="s">
        <v>20</v>
      </c>
      <c r="O5" s="48"/>
      <c r="P5" s="48"/>
    </row>
    <row r="6" spans="2:16" ht="16.5" customHeight="1" x14ac:dyDescent="0.25">
      <c r="B6" s="30" t="s">
        <v>12</v>
      </c>
      <c r="C6" s="47">
        <f>収入!D10</f>
        <v>10416.666666666668</v>
      </c>
      <c r="D6" s="47"/>
      <c r="F6" s="30" t="s">
        <v>12</v>
      </c>
      <c r="G6" s="47">
        <f>支出[[#Totals],[毎月 ]]</f>
        <v>4083.333333333333</v>
      </c>
      <c r="H6" s="47"/>
      <c r="J6" s="30" t="s">
        <v>12</v>
      </c>
      <c r="K6" s="47">
        <f>自由に使えるお金[[#Totals],[毎月 ]]</f>
        <v>1104.1666666666665</v>
      </c>
      <c r="L6" s="47"/>
      <c r="N6" s="32" t="s">
        <v>12</v>
      </c>
      <c r="O6" s="52">
        <f>貯蓄!D9</f>
        <v>1916.6666666666667</v>
      </c>
      <c r="P6" s="52"/>
    </row>
  </sheetData>
  <mergeCells count="21">
    <mergeCell ref="N3:P3"/>
    <mergeCell ref="O6:P6"/>
    <mergeCell ref="O4:P4"/>
    <mergeCell ref="N5:P5"/>
    <mergeCell ref="H1:I1"/>
    <mergeCell ref="G2:P2"/>
    <mergeCell ref="D2:F2"/>
    <mergeCell ref="B1:F1"/>
    <mergeCell ref="B3:D3"/>
    <mergeCell ref="F3:H3"/>
    <mergeCell ref="J3:L3"/>
    <mergeCell ref="B2:C2"/>
    <mergeCell ref="C6:D6"/>
    <mergeCell ref="F5:H5"/>
    <mergeCell ref="G6:H6"/>
    <mergeCell ref="G4:H4"/>
    <mergeCell ref="K6:L6"/>
    <mergeCell ref="K4:L4"/>
    <mergeCell ref="J5:L5"/>
    <mergeCell ref="C4:D4"/>
    <mergeCell ref="B5:D5"/>
  </mergeCells>
  <phoneticPr fontId="33"/>
  <dataValidations count="26">
    <dataValidation allowBlank="1" showInputMessage="1" showErrorMessage="1" prompt="このワークシートで、[年間のキャッシュ フロー] 計算書を作成します。年間収入、支出、自由に使えるお金の支出、貯蓄の合計とグラフは自動的に更新されます。セル G2 にヒントが表示されます" sqref="A1" xr:uid="{00000000-0002-0000-0100-000000000000}"/>
    <dataValidation allowBlank="1" showInputMessage="1" showErrorMessage="1" prompt="[ガイド] ワークシートに移動するナビゲーション リンク" sqref="G1" xr:uid="{00000000-0002-0000-0100-000001000000}"/>
    <dataValidation allowBlank="1" showInputMessage="1" showErrorMessage="1" prompt="右のセルで年間収入合計が自動的に計算されます" sqref="B4" xr:uid="{00000000-0002-0000-0100-000002000000}"/>
    <dataValidation allowBlank="1" showInputMessage="1" showErrorMessage="1" prompt="このセルで年間収入合計が自動的に計算されます" sqref="C4:D4" xr:uid="{00000000-0002-0000-0100-000003000000}"/>
    <dataValidation allowBlank="1" showInputMessage="1" showErrorMessage="1" prompt="右のセルで毎月の収入合計が自動的に計算されます" sqref="B6" xr:uid="{00000000-0002-0000-0100-000004000000}"/>
    <dataValidation allowBlank="1" showInputMessage="1" showErrorMessage="1" prompt="このセルで毎月の収入合計が自動的に計算されます" sqref="C6:D6" xr:uid="{00000000-0002-0000-0100-000005000000}"/>
    <dataValidation allowBlank="1" showInputMessage="1" showErrorMessage="1" prompt="右のセルで年間支出合計が自動的に計算されます" sqref="F4" xr:uid="{00000000-0002-0000-0100-000006000000}"/>
    <dataValidation allowBlank="1" showInputMessage="1" showErrorMessage="1" prompt="このセルで年間支出合計が自動的に計算されます" sqref="G4:H4" xr:uid="{00000000-0002-0000-0100-000007000000}"/>
    <dataValidation allowBlank="1" showInputMessage="1" showErrorMessage="1" prompt="右のセルで毎月の支出合計が自動的に計算されます" sqref="F6" xr:uid="{00000000-0002-0000-0100-000008000000}"/>
    <dataValidation allowBlank="1" showInputMessage="1" showErrorMessage="1" prompt="このセルで毎月の支出合計が自動的に計算されます" sqref="G6:H6" xr:uid="{00000000-0002-0000-0100-000009000000}"/>
    <dataValidation allowBlank="1" showInputMessage="1" showErrorMessage="1" prompt="右のセルで年間の自由に使えるお金の支出合計が自動的に計算されます" sqref="J4" xr:uid="{00000000-0002-0000-0100-00000A000000}"/>
    <dataValidation allowBlank="1" showInputMessage="1" showErrorMessage="1" prompt="このセルで年間の自由に使えるお金の支出合計が自動的に計算されます" sqref="K4:L4" xr:uid="{00000000-0002-0000-0100-00000B000000}"/>
    <dataValidation allowBlank="1" showInputMessage="1" showErrorMessage="1" prompt="右のセルで毎月の自由に使えるお金の支出合計が自動的に計算されます" sqref="J6" xr:uid="{00000000-0002-0000-0100-00000C000000}"/>
    <dataValidation allowBlank="1" showInputMessage="1" showErrorMessage="1" prompt="このセルで毎月の自由に使えるお金の支出合計が自動的に計算されます" sqref="K6:L6" xr:uid="{00000000-0002-0000-0100-00000D000000}"/>
    <dataValidation allowBlank="1" showInputMessage="1" showErrorMessage="1" prompt="右のセルで年間貯蓄合計が自動的に計算されます" sqref="N4" xr:uid="{00000000-0002-0000-0100-00000E000000}"/>
    <dataValidation allowBlank="1" showInputMessage="1" showErrorMessage="1" prompt="このセルで年間貯蓄合計が自動的に計算されます" sqref="O4:P4" xr:uid="{00000000-0002-0000-0100-00000F000000}"/>
    <dataValidation allowBlank="1" showInputMessage="1" showErrorMessage="1" prompt="右のセルで毎月の貯蓄合計が自動的に計算されます" sqref="N6" xr:uid="{00000000-0002-0000-0100-000010000000}"/>
    <dataValidation allowBlank="1" showInputMessage="1" showErrorMessage="1" prompt="このセルで毎月の貯蓄合計が自動的に計算されます" sqref="O6:P6" xr:uid="{00000000-0002-0000-0100-000011000000}"/>
    <dataValidation allowBlank="1" showInputMessage="1" showErrorMessage="1" prompt="[毎月のキャッシュ フロー] ワークシートに移動するナビゲーション リンク" sqref="J1" xr:uid="{00000000-0002-0000-0100-000012000000}"/>
    <dataValidation allowBlank="1" showInputMessage="1" showErrorMessage="1" prompt="このセルで現在のキャッシュ フロー合計が自動的に計算され、グラフは、セル B5、F5、J5、N5 で更新されます。右側のセルにヒントが表示され、セル B3、F3、J3、N3 に概要ラベルが表示されます" sqref="D2:F2" xr:uid="{00000000-0002-0000-0100-000013000000}"/>
    <dataValidation allowBlank="1" showInputMessage="1" showErrorMessage="1" prompt="このセルにこのワークシートのタイトルが表示され、他のワークシートに移動するナビゲーション リンクは右側のセル、セル G1 と J1 に表示されます。現在のキャッシュ フロー合計は、セル D2 で自動的に計算されます。" sqref="B1:F1" xr:uid="{00000000-0002-0000-0100-000014000000}"/>
    <dataValidation allowBlank="1" showInputMessage="1" showErrorMessage="1" prompt="現在のキャッシュ フローは、右のセルで自動的に計算されます。下のセルに収入の概要のラベルが表示されます" sqref="B2:C2" xr:uid="{00000000-0002-0000-0100-000015000000}"/>
    <dataValidation allowBlank="1" showInputMessage="1" showErrorMessage="1" prompt="年間の収入の合計がセル C4 で、毎月の収入がセル C6 で自動的に計算されます。円グラフがセル B5 に表示されます" sqref="B3:D3" xr:uid="{00000000-0002-0000-0100-000016000000}"/>
    <dataValidation allowBlank="1" showInputMessage="1" showErrorMessage="1" prompt="年間の支出の合計がセル G4 で、毎月の支出がセル G6 で自動的に計算されます。円グラフがセル F5 に表示されます" sqref="F3:H3" xr:uid="{00000000-0002-0000-0100-000017000000}"/>
    <dataValidation allowBlank="1" showInputMessage="1" showErrorMessage="1" prompt="年間の自由に使えるお金の支出の合計がセル K4 で、毎月の支出はセル K6 で自動的に計算されます。円グラフがセル J5 に表示されます" sqref="J3:L3" xr:uid="{00000000-0002-0000-0100-000018000000}"/>
    <dataValidation allowBlank="1" showInputMessage="1" showErrorMessage="1" prompt="年間の貯蓄の合計がセル O4 で、毎月の貯蓄がセル O6 で自動的に計算されます。円グラフがセル N5 に表示されます" sqref="N3:P3" xr:uid="{00000000-0002-0000-0100-000019000000}"/>
  </dataValidations>
  <hyperlinks>
    <hyperlink ref="G1" location="ガイド!A1" tooltip="選択すると [ガイド] ワークシートに移動します" display="Navigation button for Guide worksheet is in this cell." xr:uid="{00000000-0004-0000-0100-000000000000}"/>
    <hyperlink ref="J1" location="'毎月のキャッシュ フロー'!A1" tooltip="選択すると [毎月のキャッシュ フロー] ワークシートに移動します" display="'Monthly Cash Flow'!A1" xr:uid="{00000000-0004-0000-0100-000001000000}"/>
    <hyperlink ref="H1:I1" location="'年間のキャッシュ フロー'!A1" tooltip="選択するとこのワークシートのセル A1 に移動します" display="ANNUAL CASH FLOW" xr:uid="{B18D9D8E-013E-4805-A1FF-91D2F52D3FC2}"/>
  </hyperlinks>
  <printOptions horizontalCentered="1"/>
  <pageMargins left="0.25" right="0.25" top="0.75" bottom="0.75" header="0.3" footer="0.3"/>
  <pageSetup paperSize="9"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autoPageBreaks="0" fitToPage="1"/>
  </sheetPr>
  <dimension ref="B1:P48"/>
  <sheetViews>
    <sheetView showGridLines="0" zoomScaleNormal="100" workbookViewId="0"/>
  </sheetViews>
  <sheetFormatPr defaultRowHeight="30" customHeight="1" x14ac:dyDescent="0.25"/>
  <cols>
    <col min="1" max="1" width="2.109375" style="22" customWidth="1"/>
    <col min="2" max="2" width="14.33203125" style="22" bestFit="1" customWidth="1"/>
    <col min="3" max="3" width="22.33203125" style="22" bestFit="1" customWidth="1"/>
    <col min="4" max="17" width="16.5546875" style="22" customWidth="1"/>
    <col min="18" max="16384" width="8.88671875" style="22"/>
  </cols>
  <sheetData>
    <row r="1" spans="2:16" s="21" customFormat="1" ht="42" customHeight="1" thickBot="1" x14ac:dyDescent="0.3">
      <c r="B1" s="56" t="s">
        <v>0</v>
      </c>
      <c r="C1" s="56"/>
      <c r="D1" s="56"/>
      <c r="E1" s="56"/>
      <c r="F1" s="56"/>
      <c r="G1" s="56"/>
      <c r="H1" s="33" t="s">
        <v>6</v>
      </c>
      <c r="I1" s="20" t="s">
        <v>1</v>
      </c>
      <c r="J1" s="20" t="s">
        <v>3</v>
      </c>
      <c r="K1" s="20" t="s">
        <v>72</v>
      </c>
    </row>
    <row r="2" spans="2:16" ht="31.5" customHeight="1" x14ac:dyDescent="0.25">
      <c r="B2" s="57" t="s">
        <v>21</v>
      </c>
      <c r="C2" s="57"/>
      <c r="D2" s="58">
        <f>MonthlyCashFlowToDate</f>
        <v>18380</v>
      </c>
      <c r="E2" s="58"/>
      <c r="F2" s="59" t="s">
        <v>66</v>
      </c>
      <c r="G2" s="59"/>
      <c r="H2" s="59"/>
      <c r="I2" s="59"/>
      <c r="J2" s="59"/>
      <c r="K2" s="59"/>
      <c r="L2" s="59"/>
      <c r="M2" s="59"/>
      <c r="N2" s="59"/>
      <c r="O2" s="59"/>
      <c r="P2" s="59"/>
    </row>
    <row r="3" spans="2:16" ht="50.1" customHeight="1" x14ac:dyDescent="0.3">
      <c r="B3" s="34" t="s">
        <v>22</v>
      </c>
      <c r="C3" s="34" t="s">
        <v>27</v>
      </c>
      <c r="D3" s="34" t="s">
        <v>64</v>
      </c>
      <c r="E3" s="34" t="s">
        <v>65</v>
      </c>
      <c r="F3" s="34" t="s">
        <v>67</v>
      </c>
      <c r="G3" s="34" t="s">
        <v>68</v>
      </c>
      <c r="H3" s="34" t="s">
        <v>69</v>
      </c>
      <c r="I3" s="34" t="s">
        <v>70</v>
      </c>
      <c r="J3" s="34" t="s">
        <v>71</v>
      </c>
      <c r="K3" s="34" t="s">
        <v>73</v>
      </c>
      <c r="L3" s="34" t="s">
        <v>74</v>
      </c>
      <c r="M3" s="34" t="s">
        <v>75</v>
      </c>
      <c r="N3" s="34" t="s">
        <v>76</v>
      </c>
      <c r="O3" s="34" t="s">
        <v>77</v>
      </c>
      <c r="P3" s="34" t="s">
        <v>90</v>
      </c>
    </row>
    <row r="4" spans="2:16" ht="30" customHeight="1" x14ac:dyDescent="0.25">
      <c r="B4" s="35" t="s">
        <v>7</v>
      </c>
      <c r="C4" s="35" t="s">
        <v>28</v>
      </c>
      <c r="D4" s="36">
        <v>7500</v>
      </c>
      <c r="E4" s="36">
        <v>7500</v>
      </c>
      <c r="F4" s="36">
        <v>7500</v>
      </c>
      <c r="G4" s="36">
        <v>7500</v>
      </c>
      <c r="H4" s="36">
        <v>7500</v>
      </c>
      <c r="I4" s="36">
        <v>7500</v>
      </c>
      <c r="J4" s="36"/>
      <c r="K4" s="36"/>
      <c r="L4" s="36"/>
      <c r="M4" s="36"/>
      <c r="N4" s="36"/>
      <c r="O4" s="36"/>
      <c r="P4" s="36">
        <f>SUM(毎月[[#This Row],[1 月]:[12 月]])</f>
        <v>45000</v>
      </c>
    </row>
    <row r="5" spans="2:16" ht="30" customHeight="1" x14ac:dyDescent="0.25">
      <c r="B5" s="35" t="s">
        <v>7</v>
      </c>
      <c r="C5" s="35" t="s">
        <v>29</v>
      </c>
      <c r="D5" s="36">
        <v>400</v>
      </c>
      <c r="E5" s="36">
        <v>400</v>
      </c>
      <c r="F5" s="36">
        <v>500</v>
      </c>
      <c r="G5" s="36">
        <v>200</v>
      </c>
      <c r="H5" s="36">
        <v>0</v>
      </c>
      <c r="I5" s="36">
        <v>600</v>
      </c>
      <c r="J5" s="36"/>
      <c r="K5" s="36"/>
      <c r="L5" s="36"/>
      <c r="M5" s="36"/>
      <c r="N5" s="36"/>
      <c r="O5" s="36"/>
      <c r="P5" s="36">
        <f>SUM(毎月[[#This Row],[1 月]:[12 月]])</f>
        <v>2100</v>
      </c>
    </row>
    <row r="6" spans="2:16" ht="30" customHeight="1" x14ac:dyDescent="0.25">
      <c r="B6" s="35" t="s">
        <v>7</v>
      </c>
      <c r="C6" s="35" t="s">
        <v>30</v>
      </c>
      <c r="D6" s="36">
        <v>2500</v>
      </c>
      <c r="E6" s="36">
        <v>2500</v>
      </c>
      <c r="F6" s="36">
        <v>2500</v>
      </c>
      <c r="G6" s="36">
        <v>2500</v>
      </c>
      <c r="H6" s="36">
        <v>2500</v>
      </c>
      <c r="I6" s="36">
        <v>2500</v>
      </c>
      <c r="J6" s="36"/>
      <c r="K6" s="36"/>
      <c r="L6" s="36"/>
      <c r="M6" s="36"/>
      <c r="N6" s="36"/>
      <c r="O6" s="36"/>
      <c r="P6" s="36">
        <f>SUM(毎月[[#This Row],[1 月]:[12 月]])</f>
        <v>15000</v>
      </c>
    </row>
    <row r="7" spans="2:16" ht="30" customHeight="1" x14ac:dyDescent="0.25">
      <c r="B7" s="35" t="s">
        <v>7</v>
      </c>
      <c r="C7" s="35" t="s">
        <v>31</v>
      </c>
      <c r="D7" s="36">
        <v>0</v>
      </c>
      <c r="E7" s="36">
        <v>0</v>
      </c>
      <c r="F7" s="36">
        <v>0</v>
      </c>
      <c r="G7" s="36">
        <v>0</v>
      </c>
      <c r="H7" s="36">
        <v>0</v>
      </c>
      <c r="I7" s="36">
        <v>0</v>
      </c>
      <c r="J7" s="36"/>
      <c r="K7" s="36"/>
      <c r="L7" s="36"/>
      <c r="M7" s="36"/>
      <c r="N7" s="36"/>
      <c r="O7" s="36"/>
      <c r="P7" s="36">
        <f>SUM(毎月[[#This Row],[1 月]:[12 月]])</f>
        <v>0</v>
      </c>
    </row>
    <row r="8" spans="2:16" ht="30" customHeight="1" x14ac:dyDescent="0.25">
      <c r="B8" s="35" t="s">
        <v>7</v>
      </c>
      <c r="C8" s="35" t="s">
        <v>32</v>
      </c>
      <c r="D8" s="36">
        <v>0</v>
      </c>
      <c r="E8" s="36">
        <v>0</v>
      </c>
      <c r="F8" s="36">
        <v>0</v>
      </c>
      <c r="G8" s="36">
        <v>0</v>
      </c>
      <c r="H8" s="36">
        <v>0</v>
      </c>
      <c r="I8" s="36">
        <v>0</v>
      </c>
      <c r="J8" s="36"/>
      <c r="K8" s="36"/>
      <c r="L8" s="36"/>
      <c r="M8" s="36"/>
      <c r="N8" s="36"/>
      <c r="O8" s="36"/>
      <c r="P8" s="36">
        <f>SUM(毎月[[#This Row],[1 月]:[12 月]])</f>
        <v>0</v>
      </c>
    </row>
    <row r="9" spans="2:16" ht="30" customHeight="1" x14ac:dyDescent="0.25">
      <c r="B9" s="35" t="s">
        <v>7</v>
      </c>
      <c r="C9" s="35" t="s">
        <v>33</v>
      </c>
      <c r="D9" s="36">
        <v>0</v>
      </c>
      <c r="E9" s="36">
        <v>0</v>
      </c>
      <c r="F9" s="36">
        <v>0</v>
      </c>
      <c r="G9" s="36">
        <v>0</v>
      </c>
      <c r="H9" s="36">
        <v>0</v>
      </c>
      <c r="I9" s="36">
        <v>0</v>
      </c>
      <c r="J9" s="36"/>
      <c r="K9" s="36"/>
      <c r="L9" s="36"/>
      <c r="M9" s="36"/>
      <c r="N9" s="36"/>
      <c r="O9" s="36"/>
      <c r="P9" s="36">
        <f>SUM(毎月[[#This Row],[1 月]:[12 月]])</f>
        <v>0</v>
      </c>
    </row>
    <row r="10" spans="2:16" ht="30" customHeight="1" x14ac:dyDescent="0.25">
      <c r="B10" s="35" t="s">
        <v>23</v>
      </c>
      <c r="C10" s="35" t="s">
        <v>34</v>
      </c>
      <c r="D10" s="36">
        <v>1250</v>
      </c>
      <c r="E10" s="36">
        <v>1250</v>
      </c>
      <c r="F10" s="36">
        <v>1250</v>
      </c>
      <c r="G10" s="36">
        <v>1250</v>
      </c>
      <c r="H10" s="36">
        <v>1250</v>
      </c>
      <c r="I10" s="36">
        <v>1250</v>
      </c>
      <c r="J10" s="36"/>
      <c r="K10" s="36"/>
      <c r="L10" s="36"/>
      <c r="M10" s="36"/>
      <c r="N10" s="36"/>
      <c r="O10" s="36"/>
      <c r="P10" s="36">
        <f>SUM(毎月[[#This Row],[1 月]:[12 月]])</f>
        <v>7500</v>
      </c>
    </row>
    <row r="11" spans="2:16" ht="30" customHeight="1" x14ac:dyDescent="0.25">
      <c r="B11" s="35" t="s">
        <v>23</v>
      </c>
      <c r="C11" s="35" t="s">
        <v>35</v>
      </c>
      <c r="D11" s="36">
        <v>208.33333333333334</v>
      </c>
      <c r="E11" s="36">
        <v>208.33333333333334</v>
      </c>
      <c r="F11" s="36">
        <v>208.33333333333334</v>
      </c>
      <c r="G11" s="36">
        <v>208.33333333333334</v>
      </c>
      <c r="H11" s="36">
        <v>208.33333333333334</v>
      </c>
      <c r="I11" s="36">
        <v>208.33333333333334</v>
      </c>
      <c r="J11" s="36"/>
      <c r="K11" s="36"/>
      <c r="L11" s="36"/>
      <c r="M11" s="36"/>
      <c r="N11" s="36"/>
      <c r="O11" s="36"/>
      <c r="P11" s="36">
        <f>SUM(毎月[[#This Row],[1 月]:[12 月]])</f>
        <v>1250</v>
      </c>
    </row>
    <row r="12" spans="2:16" ht="30" customHeight="1" x14ac:dyDescent="0.25">
      <c r="B12" s="35" t="s">
        <v>23</v>
      </c>
      <c r="C12" s="35" t="s">
        <v>36</v>
      </c>
      <c r="D12" s="36">
        <v>16.666666666666668</v>
      </c>
      <c r="E12" s="36">
        <v>16.666666666666668</v>
      </c>
      <c r="F12" s="36">
        <v>16.666666666666668</v>
      </c>
      <c r="G12" s="36">
        <v>16.666666666666668</v>
      </c>
      <c r="H12" s="36">
        <v>16.666666666666668</v>
      </c>
      <c r="I12" s="36">
        <v>16.666666666666668</v>
      </c>
      <c r="J12" s="36"/>
      <c r="K12" s="36"/>
      <c r="L12" s="36"/>
      <c r="M12" s="36"/>
      <c r="N12" s="36"/>
      <c r="O12" s="36"/>
      <c r="P12" s="36">
        <f>SUM(毎月[[#This Row],[1 月]:[12 月]])</f>
        <v>100.00000000000001</v>
      </c>
    </row>
    <row r="13" spans="2:16" ht="30" customHeight="1" x14ac:dyDescent="0.25">
      <c r="B13" s="35" t="s">
        <v>23</v>
      </c>
      <c r="C13" s="35" t="s">
        <v>37</v>
      </c>
      <c r="D13" s="36">
        <v>333.33333333333331</v>
      </c>
      <c r="E13" s="36">
        <v>333.33333333333331</v>
      </c>
      <c r="F13" s="36">
        <v>333.33333333333331</v>
      </c>
      <c r="G13" s="36">
        <v>333.33333333333331</v>
      </c>
      <c r="H13" s="36">
        <v>333.33333333333331</v>
      </c>
      <c r="I13" s="36">
        <v>333.33333333333331</v>
      </c>
      <c r="J13" s="36"/>
      <c r="K13" s="36"/>
      <c r="L13" s="36"/>
      <c r="M13" s="36"/>
      <c r="N13" s="36"/>
      <c r="O13" s="36"/>
      <c r="P13" s="36">
        <f>SUM(毎月[[#This Row],[1 月]:[12 月]])</f>
        <v>1999.9999999999998</v>
      </c>
    </row>
    <row r="14" spans="2:16" ht="30" customHeight="1" x14ac:dyDescent="0.25">
      <c r="B14" s="35" t="s">
        <v>23</v>
      </c>
      <c r="C14" s="35" t="s">
        <v>38</v>
      </c>
      <c r="D14" s="36">
        <v>1250</v>
      </c>
      <c r="E14" s="36">
        <v>1250</v>
      </c>
      <c r="F14" s="36">
        <v>1250</v>
      </c>
      <c r="G14" s="36">
        <v>1250</v>
      </c>
      <c r="H14" s="36">
        <v>1250</v>
      </c>
      <c r="I14" s="36">
        <v>1250</v>
      </c>
      <c r="J14" s="36"/>
      <c r="K14" s="36"/>
      <c r="L14" s="36"/>
      <c r="M14" s="36"/>
      <c r="N14" s="36"/>
      <c r="O14" s="36"/>
      <c r="P14" s="36">
        <f>SUM(毎月[[#This Row],[1 月]:[12 月]])</f>
        <v>7500</v>
      </c>
    </row>
    <row r="15" spans="2:16" ht="30" customHeight="1" x14ac:dyDescent="0.25">
      <c r="B15" s="35" t="s">
        <v>23</v>
      </c>
      <c r="C15" s="35" t="s">
        <v>39</v>
      </c>
      <c r="D15" s="36">
        <v>25</v>
      </c>
      <c r="E15" s="36">
        <v>25</v>
      </c>
      <c r="F15" s="36">
        <v>25</v>
      </c>
      <c r="G15" s="36">
        <v>25</v>
      </c>
      <c r="H15" s="36">
        <v>25</v>
      </c>
      <c r="I15" s="36">
        <v>25</v>
      </c>
      <c r="J15" s="36"/>
      <c r="K15" s="36"/>
      <c r="L15" s="36"/>
      <c r="M15" s="36"/>
      <c r="N15" s="36"/>
      <c r="O15" s="36"/>
      <c r="P15" s="36">
        <f>SUM(毎月[[#This Row],[1 月]:[12 月]])</f>
        <v>150</v>
      </c>
    </row>
    <row r="16" spans="2:16" ht="30" customHeight="1" x14ac:dyDescent="0.25">
      <c r="B16" s="35" t="s">
        <v>23</v>
      </c>
      <c r="C16" s="35" t="s">
        <v>40</v>
      </c>
      <c r="D16" s="36">
        <v>100</v>
      </c>
      <c r="E16" s="36">
        <v>100</v>
      </c>
      <c r="F16" s="36">
        <v>100</v>
      </c>
      <c r="G16" s="36">
        <v>100</v>
      </c>
      <c r="H16" s="36">
        <v>100</v>
      </c>
      <c r="I16" s="36">
        <v>100</v>
      </c>
      <c r="J16" s="36"/>
      <c r="K16" s="36"/>
      <c r="L16" s="36"/>
      <c r="M16" s="36"/>
      <c r="N16" s="36"/>
      <c r="O16" s="36"/>
      <c r="P16" s="36">
        <f>SUM(毎月[[#This Row],[1 月]:[12 月]])</f>
        <v>600</v>
      </c>
    </row>
    <row r="17" spans="2:16" ht="30" customHeight="1" x14ac:dyDescent="0.25">
      <c r="B17" s="35" t="s">
        <v>23</v>
      </c>
      <c r="C17" s="35" t="s">
        <v>41</v>
      </c>
      <c r="D17" s="36">
        <v>50</v>
      </c>
      <c r="E17" s="36">
        <v>50</v>
      </c>
      <c r="F17" s="36">
        <v>50</v>
      </c>
      <c r="G17" s="36">
        <v>50</v>
      </c>
      <c r="H17" s="36">
        <v>50</v>
      </c>
      <c r="I17" s="36">
        <v>50</v>
      </c>
      <c r="J17" s="36"/>
      <c r="K17" s="36"/>
      <c r="L17" s="36"/>
      <c r="M17" s="36"/>
      <c r="N17" s="36"/>
      <c r="O17" s="36"/>
      <c r="P17" s="36">
        <f>SUM(毎月[[#This Row],[1 月]:[12 月]])</f>
        <v>300</v>
      </c>
    </row>
    <row r="18" spans="2:16" ht="30" customHeight="1" x14ac:dyDescent="0.25">
      <c r="B18" s="35" t="s">
        <v>23</v>
      </c>
      <c r="C18" s="35" t="s">
        <v>42</v>
      </c>
      <c r="D18" s="36">
        <v>50</v>
      </c>
      <c r="E18" s="36">
        <v>50</v>
      </c>
      <c r="F18" s="36">
        <v>50</v>
      </c>
      <c r="G18" s="36">
        <v>50</v>
      </c>
      <c r="H18" s="36">
        <v>50</v>
      </c>
      <c r="I18" s="36">
        <v>50</v>
      </c>
      <c r="J18" s="36"/>
      <c r="K18" s="36"/>
      <c r="L18" s="36"/>
      <c r="M18" s="36"/>
      <c r="N18" s="36"/>
      <c r="O18" s="36"/>
      <c r="P18" s="36">
        <f>SUM(毎月[[#This Row],[1 月]:[12 月]])</f>
        <v>300</v>
      </c>
    </row>
    <row r="19" spans="2:16" ht="30" customHeight="1" x14ac:dyDescent="0.25">
      <c r="B19" s="35" t="s">
        <v>23</v>
      </c>
      <c r="C19" s="35" t="s">
        <v>43</v>
      </c>
      <c r="D19" s="36">
        <v>25</v>
      </c>
      <c r="E19" s="36">
        <v>25</v>
      </c>
      <c r="F19" s="36">
        <v>25</v>
      </c>
      <c r="G19" s="36">
        <v>25</v>
      </c>
      <c r="H19" s="36">
        <v>25</v>
      </c>
      <c r="I19" s="36">
        <v>25</v>
      </c>
      <c r="J19" s="36"/>
      <c r="K19" s="36"/>
      <c r="L19" s="36"/>
      <c r="M19" s="36"/>
      <c r="N19" s="36"/>
      <c r="O19" s="36"/>
      <c r="P19" s="36">
        <f>SUM(毎月[[#This Row],[1 月]:[12 月]])</f>
        <v>150</v>
      </c>
    </row>
    <row r="20" spans="2:16" ht="30" customHeight="1" x14ac:dyDescent="0.25">
      <c r="B20" s="35" t="s">
        <v>23</v>
      </c>
      <c r="C20" s="35" t="s">
        <v>44</v>
      </c>
      <c r="D20" s="36">
        <v>12.5</v>
      </c>
      <c r="E20" s="36">
        <v>12.5</v>
      </c>
      <c r="F20" s="36">
        <v>12.5</v>
      </c>
      <c r="G20" s="36">
        <v>12.5</v>
      </c>
      <c r="H20" s="36">
        <v>12.5</v>
      </c>
      <c r="I20" s="36">
        <v>12.5</v>
      </c>
      <c r="J20" s="36"/>
      <c r="K20" s="36"/>
      <c r="L20" s="36"/>
      <c r="M20" s="36"/>
      <c r="N20" s="36"/>
      <c r="O20" s="36"/>
      <c r="P20" s="36">
        <f>SUM(毎月[[#This Row],[1 月]:[12 月]])</f>
        <v>75</v>
      </c>
    </row>
    <row r="21" spans="2:16" ht="30" customHeight="1" x14ac:dyDescent="0.25">
      <c r="B21" s="35" t="s">
        <v>23</v>
      </c>
      <c r="C21" s="35" t="s">
        <v>45</v>
      </c>
      <c r="D21" s="36">
        <v>50</v>
      </c>
      <c r="E21" s="36">
        <v>50</v>
      </c>
      <c r="F21" s="36">
        <v>50</v>
      </c>
      <c r="G21" s="36">
        <v>50</v>
      </c>
      <c r="H21" s="36">
        <v>50</v>
      </c>
      <c r="I21" s="36">
        <v>50</v>
      </c>
      <c r="J21" s="36"/>
      <c r="K21" s="36"/>
      <c r="L21" s="36"/>
      <c r="M21" s="36"/>
      <c r="N21" s="36"/>
      <c r="O21" s="36"/>
      <c r="P21" s="36">
        <f>SUM(毎月[[#This Row],[1 月]:[12 月]])</f>
        <v>300</v>
      </c>
    </row>
    <row r="22" spans="2:16" ht="30" customHeight="1" x14ac:dyDescent="0.25">
      <c r="B22" s="35" t="s">
        <v>23</v>
      </c>
      <c r="C22" s="35" t="s">
        <v>46</v>
      </c>
      <c r="D22" s="36">
        <v>50</v>
      </c>
      <c r="E22" s="36">
        <v>50</v>
      </c>
      <c r="F22" s="36">
        <v>50</v>
      </c>
      <c r="G22" s="36">
        <v>50</v>
      </c>
      <c r="H22" s="36">
        <v>50</v>
      </c>
      <c r="I22" s="36">
        <v>50</v>
      </c>
      <c r="J22" s="36"/>
      <c r="K22" s="36"/>
      <c r="L22" s="36"/>
      <c r="M22" s="36"/>
      <c r="N22" s="36"/>
      <c r="O22" s="36"/>
      <c r="P22" s="36">
        <f>SUM(毎月[[#This Row],[1 月]:[12 月]])</f>
        <v>300</v>
      </c>
    </row>
    <row r="23" spans="2:16" ht="30" customHeight="1" x14ac:dyDescent="0.25">
      <c r="B23" s="35" t="s">
        <v>23</v>
      </c>
      <c r="C23" s="35" t="s">
        <v>47</v>
      </c>
      <c r="D23" s="36">
        <v>125</v>
      </c>
      <c r="E23" s="36">
        <v>125</v>
      </c>
      <c r="F23" s="36">
        <v>125</v>
      </c>
      <c r="G23" s="36">
        <v>125</v>
      </c>
      <c r="H23" s="36">
        <v>125</v>
      </c>
      <c r="I23" s="36">
        <v>125</v>
      </c>
      <c r="J23" s="36"/>
      <c r="K23" s="36"/>
      <c r="L23" s="36"/>
      <c r="M23" s="36"/>
      <c r="N23" s="36"/>
      <c r="O23" s="36"/>
      <c r="P23" s="36">
        <f>SUM(毎月[[#This Row],[1 月]:[12 月]])</f>
        <v>750</v>
      </c>
    </row>
    <row r="24" spans="2:16" ht="30" customHeight="1" x14ac:dyDescent="0.25">
      <c r="B24" s="35" t="s">
        <v>23</v>
      </c>
      <c r="C24" s="35" t="s">
        <v>48</v>
      </c>
      <c r="D24" s="36">
        <v>400</v>
      </c>
      <c r="E24" s="36">
        <v>500</v>
      </c>
      <c r="F24" s="36">
        <v>450</v>
      </c>
      <c r="G24" s="36">
        <v>400</v>
      </c>
      <c r="H24" s="36">
        <v>450</v>
      </c>
      <c r="I24" s="36">
        <v>425</v>
      </c>
      <c r="J24" s="36"/>
      <c r="K24" s="36"/>
      <c r="L24" s="36"/>
      <c r="M24" s="36"/>
      <c r="N24" s="36"/>
      <c r="O24" s="36"/>
      <c r="P24" s="36">
        <f>SUM(毎月[[#This Row],[1 月]:[12 月]])</f>
        <v>2625</v>
      </c>
    </row>
    <row r="25" spans="2:16" ht="30" customHeight="1" x14ac:dyDescent="0.25">
      <c r="B25" s="35" t="s">
        <v>23</v>
      </c>
      <c r="C25" s="35" t="s">
        <v>49</v>
      </c>
      <c r="D25" s="36">
        <v>50</v>
      </c>
      <c r="E25" s="36">
        <v>75</v>
      </c>
      <c r="F25" s="36">
        <v>100</v>
      </c>
      <c r="G25" s="36">
        <v>75</v>
      </c>
      <c r="H25" s="36">
        <v>125</v>
      </c>
      <c r="I25" s="36">
        <v>75</v>
      </c>
      <c r="J25" s="36"/>
      <c r="K25" s="36"/>
      <c r="L25" s="36"/>
      <c r="M25" s="36"/>
      <c r="N25" s="36"/>
      <c r="O25" s="36"/>
      <c r="P25" s="36">
        <f>SUM(毎月[[#This Row],[1 月]:[12 月]])</f>
        <v>500</v>
      </c>
    </row>
    <row r="26" spans="2:16" ht="30" customHeight="1" x14ac:dyDescent="0.25">
      <c r="B26" s="35" t="s">
        <v>23</v>
      </c>
      <c r="C26" s="35" t="s">
        <v>50</v>
      </c>
      <c r="D26" s="36">
        <v>50</v>
      </c>
      <c r="E26" s="36">
        <v>10</v>
      </c>
      <c r="F26" s="36">
        <v>25</v>
      </c>
      <c r="G26" s="36">
        <v>25</v>
      </c>
      <c r="H26" s="36">
        <v>20</v>
      </c>
      <c r="I26" s="36">
        <v>70</v>
      </c>
      <c r="J26" s="36"/>
      <c r="K26" s="36"/>
      <c r="L26" s="36"/>
      <c r="M26" s="36"/>
      <c r="N26" s="36"/>
      <c r="O26" s="36"/>
      <c r="P26" s="36">
        <f>SUM(毎月[[#This Row],[1 月]:[12 月]])</f>
        <v>200</v>
      </c>
    </row>
    <row r="27" spans="2:16" ht="30" customHeight="1" x14ac:dyDescent="0.25">
      <c r="B27" s="35" t="s">
        <v>23</v>
      </c>
      <c r="C27" s="35" t="s">
        <v>51</v>
      </c>
      <c r="D27" s="36">
        <v>30</v>
      </c>
      <c r="E27" s="36">
        <v>30</v>
      </c>
      <c r="F27" s="36">
        <v>30</v>
      </c>
      <c r="G27" s="36">
        <v>20</v>
      </c>
      <c r="H27" s="36">
        <v>30</v>
      </c>
      <c r="I27" s="36">
        <v>30</v>
      </c>
      <c r="J27" s="36"/>
      <c r="K27" s="36"/>
      <c r="L27" s="36"/>
      <c r="M27" s="36"/>
      <c r="N27" s="36"/>
      <c r="O27" s="36"/>
      <c r="P27" s="36">
        <f>SUM(毎月[[#This Row],[1 月]:[12 月]])</f>
        <v>170</v>
      </c>
    </row>
    <row r="28" spans="2:16" ht="30" customHeight="1" x14ac:dyDescent="0.25">
      <c r="B28" s="35" t="s">
        <v>23</v>
      </c>
      <c r="C28" s="35" t="s">
        <v>31</v>
      </c>
      <c r="D28" s="36">
        <v>0</v>
      </c>
      <c r="E28" s="36">
        <v>0</v>
      </c>
      <c r="F28" s="36">
        <v>0</v>
      </c>
      <c r="G28" s="36">
        <v>0</v>
      </c>
      <c r="H28" s="36">
        <v>0</v>
      </c>
      <c r="I28" s="36">
        <v>0</v>
      </c>
      <c r="J28" s="36"/>
      <c r="K28" s="36"/>
      <c r="L28" s="36"/>
      <c r="M28" s="36"/>
      <c r="N28" s="36"/>
      <c r="O28" s="36"/>
      <c r="P28" s="36">
        <f>SUM(毎月[[#This Row],[1 月]:[12 月]])</f>
        <v>0</v>
      </c>
    </row>
    <row r="29" spans="2:16" ht="30" customHeight="1" x14ac:dyDescent="0.25">
      <c r="B29" s="35" t="s">
        <v>23</v>
      </c>
      <c r="C29" s="35" t="s">
        <v>32</v>
      </c>
      <c r="D29" s="36">
        <v>0</v>
      </c>
      <c r="E29" s="36">
        <v>0</v>
      </c>
      <c r="F29" s="36">
        <v>0</v>
      </c>
      <c r="G29" s="36">
        <v>0</v>
      </c>
      <c r="H29" s="36">
        <v>0</v>
      </c>
      <c r="I29" s="36">
        <v>0</v>
      </c>
      <c r="J29" s="36"/>
      <c r="K29" s="36"/>
      <c r="L29" s="36"/>
      <c r="M29" s="36"/>
      <c r="N29" s="36"/>
      <c r="O29" s="36"/>
      <c r="P29" s="36">
        <f>SUM(毎月[[#This Row],[1 月]:[12 月]])</f>
        <v>0</v>
      </c>
    </row>
    <row r="30" spans="2:16" ht="30" customHeight="1" x14ac:dyDescent="0.25">
      <c r="B30" s="35" t="s">
        <v>23</v>
      </c>
      <c r="C30" s="35" t="s">
        <v>33</v>
      </c>
      <c r="D30" s="36">
        <v>0</v>
      </c>
      <c r="E30" s="36">
        <v>0</v>
      </c>
      <c r="F30" s="36">
        <v>0</v>
      </c>
      <c r="G30" s="36">
        <v>0</v>
      </c>
      <c r="H30" s="36">
        <v>0</v>
      </c>
      <c r="I30" s="36">
        <v>0</v>
      </c>
      <c r="J30" s="36"/>
      <c r="K30" s="36"/>
      <c r="L30" s="36"/>
      <c r="M30" s="36"/>
      <c r="N30" s="36"/>
      <c r="O30" s="36"/>
      <c r="P30" s="36">
        <f>SUM(毎月[[#This Row],[1 月]:[12 月]])</f>
        <v>0</v>
      </c>
    </row>
    <row r="31" spans="2:16" ht="30" customHeight="1" x14ac:dyDescent="0.25">
      <c r="B31" s="35" t="s">
        <v>24</v>
      </c>
      <c r="C31" s="35" t="s">
        <v>52</v>
      </c>
      <c r="D31" s="36">
        <v>50</v>
      </c>
      <c r="E31" s="36">
        <v>150</v>
      </c>
      <c r="F31" s="36">
        <v>100</v>
      </c>
      <c r="G31" s="36">
        <v>50</v>
      </c>
      <c r="H31" s="36">
        <v>150</v>
      </c>
      <c r="I31" s="36">
        <v>100</v>
      </c>
      <c r="J31" s="36"/>
      <c r="K31" s="36"/>
      <c r="L31" s="36"/>
      <c r="M31" s="36"/>
      <c r="N31" s="36"/>
      <c r="O31" s="36"/>
      <c r="P31" s="36">
        <f>SUM(毎月[[#This Row],[1 月]:[12 月]])</f>
        <v>600</v>
      </c>
    </row>
    <row r="32" spans="2:16" ht="30" customHeight="1" x14ac:dyDescent="0.25">
      <c r="B32" s="35" t="s">
        <v>24</v>
      </c>
      <c r="C32" s="35" t="s">
        <v>53</v>
      </c>
      <c r="D32" s="36">
        <v>25</v>
      </c>
      <c r="E32" s="36">
        <v>75</v>
      </c>
      <c r="F32" s="36">
        <v>50</v>
      </c>
      <c r="G32" s="36">
        <v>25</v>
      </c>
      <c r="H32" s="36">
        <v>75</v>
      </c>
      <c r="I32" s="36">
        <v>50</v>
      </c>
      <c r="J32" s="36"/>
      <c r="K32" s="36"/>
      <c r="L32" s="36"/>
      <c r="M32" s="36"/>
      <c r="N32" s="36"/>
      <c r="O32" s="36"/>
      <c r="P32" s="36">
        <f>SUM(毎月[[#This Row],[1 月]:[12 月]])</f>
        <v>300</v>
      </c>
    </row>
    <row r="33" spans="2:16" ht="30" customHeight="1" x14ac:dyDescent="0.25">
      <c r="B33" s="35" t="s">
        <v>24</v>
      </c>
      <c r="C33" s="35" t="s">
        <v>54</v>
      </c>
      <c r="D33" s="36">
        <v>0</v>
      </c>
      <c r="E33" s="36">
        <v>0</v>
      </c>
      <c r="F33" s="36">
        <v>1000</v>
      </c>
      <c r="G33" s="36">
        <v>0</v>
      </c>
      <c r="H33" s="36">
        <v>0</v>
      </c>
      <c r="I33" s="36">
        <v>1000</v>
      </c>
      <c r="J33" s="36"/>
      <c r="K33" s="36"/>
      <c r="L33" s="36"/>
      <c r="M33" s="36"/>
      <c r="N33" s="36"/>
      <c r="O33" s="36"/>
      <c r="P33" s="36">
        <f>SUM(毎月[[#This Row],[1 月]:[12 月]])</f>
        <v>2000</v>
      </c>
    </row>
    <row r="34" spans="2:16" ht="30" customHeight="1" x14ac:dyDescent="0.25">
      <c r="B34" s="35" t="s">
        <v>24</v>
      </c>
      <c r="C34" s="35" t="s">
        <v>55</v>
      </c>
      <c r="D34" s="36">
        <v>50</v>
      </c>
      <c r="E34" s="36">
        <v>150</v>
      </c>
      <c r="F34" s="36">
        <v>100</v>
      </c>
      <c r="G34" s="36">
        <v>50</v>
      </c>
      <c r="H34" s="36">
        <v>150</v>
      </c>
      <c r="I34" s="36">
        <v>100</v>
      </c>
      <c r="J34" s="36"/>
      <c r="K34" s="36"/>
      <c r="L34" s="36"/>
      <c r="M34" s="36"/>
      <c r="N34" s="36"/>
      <c r="O34" s="36"/>
      <c r="P34" s="36">
        <f>SUM(毎月[[#This Row],[1 月]:[12 月]])</f>
        <v>600</v>
      </c>
    </row>
    <row r="35" spans="2:16" ht="30" customHeight="1" x14ac:dyDescent="0.25">
      <c r="B35" s="35" t="s">
        <v>24</v>
      </c>
      <c r="C35" s="35" t="s">
        <v>56</v>
      </c>
      <c r="D35" s="36">
        <v>15</v>
      </c>
      <c r="E35" s="36">
        <v>25</v>
      </c>
      <c r="F35" s="36">
        <v>35</v>
      </c>
      <c r="G35" s="36">
        <v>15</v>
      </c>
      <c r="H35" s="36">
        <v>25</v>
      </c>
      <c r="I35" s="36">
        <v>35</v>
      </c>
      <c r="J35" s="36"/>
      <c r="K35" s="36"/>
      <c r="L35" s="36"/>
      <c r="M35" s="36"/>
      <c r="N35" s="36"/>
      <c r="O35" s="36"/>
      <c r="P35" s="36">
        <f>SUM(毎月[[#This Row],[1 月]:[12 月]])</f>
        <v>150</v>
      </c>
    </row>
    <row r="36" spans="2:16" ht="30" customHeight="1" x14ac:dyDescent="0.25">
      <c r="B36" s="35" t="s">
        <v>24</v>
      </c>
      <c r="C36" s="35" t="s">
        <v>57</v>
      </c>
      <c r="D36" s="36">
        <v>100</v>
      </c>
      <c r="E36" s="36">
        <v>200</v>
      </c>
      <c r="F36" s="36">
        <v>150</v>
      </c>
      <c r="G36" s="36">
        <v>175</v>
      </c>
      <c r="H36" s="36">
        <v>150</v>
      </c>
      <c r="I36" s="36">
        <v>175</v>
      </c>
      <c r="J36" s="36"/>
      <c r="K36" s="36"/>
      <c r="L36" s="36"/>
      <c r="M36" s="36"/>
      <c r="N36" s="36"/>
      <c r="O36" s="36"/>
      <c r="P36" s="36">
        <f>SUM(毎月[[#This Row],[1 月]:[12 月]])</f>
        <v>950</v>
      </c>
    </row>
    <row r="37" spans="2:16" ht="30" customHeight="1" x14ac:dyDescent="0.25">
      <c r="B37" s="35" t="s">
        <v>24</v>
      </c>
      <c r="C37" s="35" t="s">
        <v>58</v>
      </c>
      <c r="D37" s="36">
        <v>50</v>
      </c>
      <c r="E37" s="36">
        <v>50</v>
      </c>
      <c r="F37" s="36">
        <v>50</v>
      </c>
      <c r="G37" s="36">
        <v>50</v>
      </c>
      <c r="H37" s="36">
        <v>50</v>
      </c>
      <c r="I37" s="36">
        <v>50</v>
      </c>
      <c r="J37" s="36"/>
      <c r="K37" s="36"/>
      <c r="L37" s="36"/>
      <c r="M37" s="36"/>
      <c r="N37" s="36"/>
      <c r="O37" s="36"/>
      <c r="P37" s="36">
        <f>SUM(毎月[[#This Row],[1 月]:[12 月]])</f>
        <v>300</v>
      </c>
    </row>
    <row r="38" spans="2:16" ht="30" customHeight="1" x14ac:dyDescent="0.25">
      <c r="B38" s="35" t="s">
        <v>24</v>
      </c>
      <c r="C38" s="35" t="s">
        <v>59</v>
      </c>
      <c r="D38" s="36">
        <v>25</v>
      </c>
      <c r="E38" s="36">
        <v>25</v>
      </c>
      <c r="F38" s="36">
        <v>25</v>
      </c>
      <c r="G38" s="36">
        <v>25</v>
      </c>
      <c r="H38" s="36">
        <v>25</v>
      </c>
      <c r="I38" s="36">
        <v>25</v>
      </c>
      <c r="J38" s="36"/>
      <c r="K38" s="36"/>
      <c r="L38" s="36"/>
      <c r="M38" s="36"/>
      <c r="N38" s="36"/>
      <c r="O38" s="36"/>
      <c r="P38" s="36">
        <f>SUM(毎月[[#This Row],[1 月]:[12 月]])</f>
        <v>150</v>
      </c>
    </row>
    <row r="39" spans="2:16" ht="30" customHeight="1" x14ac:dyDescent="0.25">
      <c r="B39" s="35" t="s">
        <v>24</v>
      </c>
      <c r="C39" s="35" t="s">
        <v>60</v>
      </c>
      <c r="D39" s="36">
        <v>400</v>
      </c>
      <c r="E39" s="36">
        <v>400</v>
      </c>
      <c r="F39" s="36">
        <v>400</v>
      </c>
      <c r="G39" s="36">
        <v>400</v>
      </c>
      <c r="H39" s="36">
        <v>400</v>
      </c>
      <c r="I39" s="36">
        <v>400</v>
      </c>
      <c r="J39" s="36"/>
      <c r="K39" s="36"/>
      <c r="L39" s="36"/>
      <c r="M39" s="36"/>
      <c r="N39" s="36"/>
      <c r="O39" s="36"/>
      <c r="P39" s="36">
        <f>SUM(毎月[[#This Row],[1 月]:[12 月]])</f>
        <v>2400</v>
      </c>
    </row>
    <row r="40" spans="2:16" ht="30" customHeight="1" x14ac:dyDescent="0.25">
      <c r="B40" s="35" t="s">
        <v>24</v>
      </c>
      <c r="C40" s="35" t="s">
        <v>30</v>
      </c>
      <c r="D40" s="36">
        <v>0</v>
      </c>
      <c r="E40" s="36">
        <v>0</v>
      </c>
      <c r="F40" s="36">
        <v>0</v>
      </c>
      <c r="G40" s="36">
        <v>0</v>
      </c>
      <c r="H40" s="36">
        <v>0</v>
      </c>
      <c r="I40" s="36">
        <v>0</v>
      </c>
      <c r="J40" s="36"/>
      <c r="K40" s="36"/>
      <c r="L40" s="36"/>
      <c r="M40" s="36"/>
      <c r="N40" s="36"/>
      <c r="O40" s="36"/>
      <c r="P40" s="36">
        <f>SUM(毎月[[#This Row],[1 月]:[12 月]])</f>
        <v>0</v>
      </c>
    </row>
    <row r="41" spans="2:16" ht="30" customHeight="1" x14ac:dyDescent="0.25">
      <c r="B41" s="35" t="s">
        <v>24</v>
      </c>
      <c r="C41" s="35" t="s">
        <v>31</v>
      </c>
      <c r="D41" s="36">
        <v>0</v>
      </c>
      <c r="E41" s="36">
        <v>0</v>
      </c>
      <c r="F41" s="36">
        <v>0</v>
      </c>
      <c r="G41" s="36">
        <v>0</v>
      </c>
      <c r="H41" s="36">
        <v>0</v>
      </c>
      <c r="I41" s="36">
        <v>0</v>
      </c>
      <c r="J41" s="36"/>
      <c r="K41" s="36"/>
      <c r="L41" s="36"/>
      <c r="M41" s="36"/>
      <c r="N41" s="36"/>
      <c r="O41" s="36"/>
      <c r="P41" s="36">
        <f>SUM(毎月[[#This Row],[1 月]:[12 月]])</f>
        <v>0</v>
      </c>
    </row>
    <row r="42" spans="2:16" ht="30" customHeight="1" x14ac:dyDescent="0.25">
      <c r="B42" s="35" t="s">
        <v>25</v>
      </c>
      <c r="C42" s="35" t="s">
        <v>61</v>
      </c>
      <c r="D42" s="36">
        <v>416.66666666666669</v>
      </c>
      <c r="E42" s="36">
        <v>416.66666666666669</v>
      </c>
      <c r="F42" s="36">
        <v>416.66666666666669</v>
      </c>
      <c r="G42" s="36">
        <v>416.66666666666669</v>
      </c>
      <c r="H42" s="36">
        <v>416.66666666666669</v>
      </c>
      <c r="I42" s="36">
        <v>416.66666666666669</v>
      </c>
      <c r="J42" s="36"/>
      <c r="K42" s="36"/>
      <c r="L42" s="36"/>
      <c r="M42" s="36"/>
      <c r="N42" s="36"/>
      <c r="O42" s="36"/>
      <c r="P42" s="36">
        <f>SUM(毎月[[#This Row],[1 月]:[12 月]])</f>
        <v>2500</v>
      </c>
    </row>
    <row r="43" spans="2:16" ht="30" customHeight="1" x14ac:dyDescent="0.25">
      <c r="B43" s="35" t="s">
        <v>25</v>
      </c>
      <c r="C43" s="35" t="s">
        <v>62</v>
      </c>
      <c r="D43" s="36">
        <v>1000</v>
      </c>
      <c r="E43" s="36">
        <v>1000</v>
      </c>
      <c r="F43" s="36">
        <v>1000</v>
      </c>
      <c r="G43" s="36">
        <v>1000</v>
      </c>
      <c r="H43" s="36">
        <v>1000</v>
      </c>
      <c r="I43" s="36">
        <v>1000</v>
      </c>
      <c r="J43" s="36"/>
      <c r="K43" s="36"/>
      <c r="L43" s="36"/>
      <c r="M43" s="36"/>
      <c r="N43" s="36"/>
      <c r="O43" s="36"/>
      <c r="P43" s="36">
        <f>SUM(毎月[[#This Row],[1 月]:[12 月]])</f>
        <v>6000</v>
      </c>
    </row>
    <row r="44" spans="2:16" ht="30" customHeight="1" x14ac:dyDescent="0.25">
      <c r="B44" s="35" t="s">
        <v>25</v>
      </c>
      <c r="C44" s="35" t="s">
        <v>63</v>
      </c>
      <c r="D44" s="36">
        <v>500</v>
      </c>
      <c r="E44" s="36">
        <v>500</v>
      </c>
      <c r="F44" s="36">
        <v>500</v>
      </c>
      <c r="G44" s="36">
        <v>500</v>
      </c>
      <c r="H44" s="36">
        <v>500</v>
      </c>
      <c r="I44" s="36">
        <v>500</v>
      </c>
      <c r="J44" s="36"/>
      <c r="K44" s="36"/>
      <c r="L44" s="36"/>
      <c r="M44" s="36"/>
      <c r="N44" s="36"/>
      <c r="O44" s="36"/>
      <c r="P44" s="36">
        <f>SUM(毎月[[#This Row],[1 月]:[12 月]])</f>
        <v>3000</v>
      </c>
    </row>
    <row r="45" spans="2:16" ht="30" customHeight="1" x14ac:dyDescent="0.25">
      <c r="B45" s="35" t="s">
        <v>25</v>
      </c>
      <c r="C45" s="35" t="s">
        <v>30</v>
      </c>
      <c r="D45" s="36">
        <v>0</v>
      </c>
      <c r="E45" s="36">
        <v>0</v>
      </c>
      <c r="F45" s="36">
        <v>0</v>
      </c>
      <c r="G45" s="36">
        <v>0</v>
      </c>
      <c r="H45" s="36">
        <v>0</v>
      </c>
      <c r="I45" s="36">
        <v>0</v>
      </c>
      <c r="J45" s="36"/>
      <c r="K45" s="36"/>
      <c r="L45" s="36"/>
      <c r="M45" s="36"/>
      <c r="N45" s="36"/>
      <c r="O45" s="36"/>
      <c r="P45" s="36">
        <f>SUM(毎月[[#This Row],[1 月]:[12 月]])</f>
        <v>0</v>
      </c>
    </row>
    <row r="46" spans="2:16" ht="30" customHeight="1" x14ac:dyDescent="0.25">
      <c r="B46" s="35" t="s">
        <v>25</v>
      </c>
      <c r="C46" s="35" t="s">
        <v>31</v>
      </c>
      <c r="D46" s="36">
        <v>0</v>
      </c>
      <c r="E46" s="36">
        <v>0</v>
      </c>
      <c r="F46" s="36">
        <v>0</v>
      </c>
      <c r="G46" s="36">
        <v>0</v>
      </c>
      <c r="H46" s="36">
        <v>0</v>
      </c>
      <c r="I46" s="36">
        <v>0</v>
      </c>
      <c r="J46" s="36"/>
      <c r="K46" s="36"/>
      <c r="L46" s="36"/>
      <c r="M46" s="36"/>
      <c r="N46" s="36"/>
      <c r="O46" s="36"/>
      <c r="P46" s="36">
        <f>SUM(毎月[[#This Row],[1 月]:[12 月]])</f>
        <v>0</v>
      </c>
    </row>
    <row r="47" spans="2:16" ht="30" customHeight="1" x14ac:dyDescent="0.25">
      <c r="B47" s="35" t="s">
        <v>91</v>
      </c>
      <c r="C47" s="37"/>
      <c r="D47" s="36">
        <f>SUMIF(毎月[種類],"収入",毎月[1 月])-SUMIF(毎月[種類],"&lt;&gt;収入",毎月[1 月])</f>
        <v>3692.5</v>
      </c>
      <c r="E47" s="36">
        <f>SUMIF(毎月[種類],"収入",毎月[2 月])-SUMIF(毎月[種類],"&lt;&gt;収入",毎月[2 月])</f>
        <v>3247.5</v>
      </c>
      <c r="F47" s="36">
        <f>SUMIF(毎月[種類],"収入",毎月[3 月])-SUMIF(毎月[種類],"&lt;&gt;収入",毎月[3 月])</f>
        <v>2522.5</v>
      </c>
      <c r="G47" s="36">
        <f>SUMIF(毎月[種類],"収入",毎月[4 月])-SUMIF(毎月[種類],"&lt;&gt;収入",毎月[4 月])</f>
        <v>3427.5</v>
      </c>
      <c r="H47" s="36">
        <f>SUMIF(毎月[種類],"収入",毎月[5 月])-SUMIF(毎月[種類],"&lt;&gt;収入",毎月[5 月])</f>
        <v>2887.5</v>
      </c>
      <c r="I47" s="36">
        <f>SUMIF(毎月[種類],"収入",毎月[6 月])-SUMIF(毎月[種類],"&lt;&gt;収入",毎月[6 月])</f>
        <v>2602.5</v>
      </c>
      <c r="J47" s="36">
        <f>SUMIF(毎月[種類],"収入",毎月[7 月])-SUMIF(毎月[種類],"&lt;&gt;収入",毎月[7 月])</f>
        <v>0</v>
      </c>
      <c r="K47" s="36">
        <f>SUMIF(毎月[種類],"収入",毎月[8 月])-SUMIF(毎月[種類],"&lt;&gt;収入",毎月[8 月])</f>
        <v>0</v>
      </c>
      <c r="L47" s="36">
        <f>SUMIF(毎月[種類],"収入",毎月[9 月])-SUMIF(毎月[種類],"&lt;&gt;収入",毎月[9 月])</f>
        <v>0</v>
      </c>
      <c r="M47" s="36">
        <f>SUMIF(毎月[種類],"収入",毎月[10 月])-SUMIF(毎月[種類],"&lt;&gt;収入",毎月[10 月])</f>
        <v>0</v>
      </c>
      <c r="N47" s="36">
        <f>SUMIF(毎月[種類],"収入",毎月[11 月])-SUMIF(毎月[種類],"&lt;&gt;収入",毎月[11 月])</f>
        <v>0</v>
      </c>
      <c r="O47" s="36">
        <f>SUMIF(毎月[種類],"収入",毎月[12 月])-SUMIF(毎月[種類],"&lt;&gt;収入",毎月[12 月])</f>
        <v>0</v>
      </c>
      <c r="P47" s="36">
        <f>SUMIF(毎月[種類],"収入",毎月[集計])-SUMIF(毎月[種類],"&lt;&gt;収入",毎月[集計])</f>
        <v>18380</v>
      </c>
    </row>
    <row r="48" spans="2:16" ht="30" customHeight="1" x14ac:dyDescent="0.25">
      <c r="B48" s="55"/>
      <c r="C48" s="55"/>
      <c r="D48" s="55"/>
      <c r="E48" s="55"/>
      <c r="F48" s="55"/>
      <c r="G48" s="55"/>
      <c r="H48" s="55"/>
      <c r="I48" s="55"/>
      <c r="J48" s="55"/>
      <c r="K48" s="55"/>
      <c r="L48" s="55"/>
      <c r="M48" s="55"/>
      <c r="N48" s="55"/>
      <c r="O48" s="55"/>
      <c r="P48" s="55"/>
    </row>
  </sheetData>
  <mergeCells count="5">
    <mergeCell ref="B48:P48"/>
    <mergeCell ref="B1:G1"/>
    <mergeCell ref="B2:C2"/>
    <mergeCell ref="D2:E2"/>
    <mergeCell ref="F2:P2"/>
  </mergeCells>
  <phoneticPr fontId="33"/>
  <conditionalFormatting sqref="B4:P46">
    <cfRule type="expression" dxfId="90" priority="1">
      <formula>(MOD(ROW(),2)&lt;&gt;0)*($B4="収入")</formula>
    </cfRule>
    <cfRule type="expression" dxfId="89" priority="2">
      <formula>(MOD(ROW(),2)=0)*($B4="収入")</formula>
    </cfRule>
  </conditionalFormatting>
  <dataValidations count="13">
    <dataValidation type="list" errorStyle="warning" allowBlank="1" showInputMessage="1" showErrorMessage="1" error="リストから種類を選択します。[キャンセル] を選択して、Alt キーを押しながら下矢印キーを押し、オプションを表示します。下矢印キーで移動し、Enter キーを押して選択します" sqref="B4:B46" xr:uid="{00000000-0002-0000-0200-000000000000}">
      <formula1>"収入,支出,自由に使えるお金,貯蓄"</formula1>
    </dataValidation>
    <dataValidation allowBlank="1" showInputMessage="1" showErrorMessage="1" prompt="このシートでは、毎月のキャッシュ フロー計算書を作成します。毎月の表に詳細を入力します。合計の毎月のキャッシュ フローはセル D2 で自動的に計算されます。ヒントがセル F2 に表示されます" sqref="A1" xr:uid="{00000000-0002-0000-0200-000001000000}"/>
    <dataValidation allowBlank="1" showInputMessage="1" showErrorMessage="1" prompt="このワークシートのタイトルは、このセルに表示されます。毎月のキャッシュ フロー合計は下のセルで自動的に計算されます" sqref="B1" xr:uid="{00000000-0002-0000-0200-000002000000}"/>
    <dataValidation allowBlank="1" showInputMessage="1" showErrorMessage="1" prompt="[ガイド] ワークシートに移動するナビゲーション リンク" sqref="H1" xr:uid="{00000000-0002-0000-0200-000003000000}"/>
    <dataValidation allowBlank="1" showInputMessage="1" showErrorMessage="1" prompt="[年間のキャッシュ フロー] ワークシートに移動するナビゲーション リンク" sqref="I1" xr:uid="{00000000-0002-0000-0200-000004000000}"/>
    <dataValidation allowBlank="1" showInputMessage="1" showErrorMessage="1" prompt="[毎日の概要] ワークシートに移動するナビゲーション リンク" sqref="K1" xr:uid="{00000000-0002-0000-0200-000005000000}"/>
    <dataValidation allowBlank="1" showInputMessage="1" showErrorMessage="1" prompt="この見出しの下の列で種類を選択します。Alt キーを押しながら下矢印キーを押し、オプションを表示します。下矢印キーで移動し、Enter キーを押して選択します。見出しのフィルターを使用して、特定のエントリを検索します" sqref="B3" xr:uid="{00000000-0002-0000-0200-000006000000}"/>
    <dataValidation allowBlank="1" showInputMessage="1" showErrorMessage="1" prompt="この見出しの下にあるこの列に説明を入力します" sqref="C3" xr:uid="{00000000-0002-0000-0200-000007000000}"/>
    <dataValidation allowBlank="1" showInputMessage="1" showErrorMessage="1" prompt="この見出しの下にあるこの列に今月の値を入力します" sqref="D3 E3:O3" xr:uid="{00000000-0002-0000-0200-000008000000}"/>
    <dataValidation allowBlank="1" showInputMessage="1" showErrorMessage="1" prompt="合計はこの見出しの下にあるこの列で自動的に計算されます" sqref="P3" xr:uid="{00000000-0002-0000-0200-000009000000}"/>
    <dataValidation allowBlank="1" showInputMessage="1" showErrorMessage="1" prompt="スパークラインはこの見出しの下にあるこの列で自動的に更新されます" sqref="Q3" xr:uid="{00000000-0002-0000-0200-00000A000000}"/>
    <dataValidation allowBlank="1" showInputMessage="1" showErrorMessage="1" prompt="毎月のキャッシュ フロー合計がこのセルで自動的に計算されます。他のワークシートに移動するには、セル H1、I1、K1 を選択します。セル B3 から始まる表に詳細を入力します" sqref="D2:E2" xr:uid="{00000000-0002-0000-0200-00000B000000}"/>
    <dataValidation allowBlank="1" showInputMessage="1" showErrorMessage="1" prompt="毎月のキャッシュ フロー合計は右のセルで自動的に計算されます" sqref="B2:C2" xr:uid="{00000000-0002-0000-0200-00000C000000}"/>
  </dataValidations>
  <hyperlinks>
    <hyperlink ref="H1" location="ガイド!A1" tooltip="選択すると [ガイド] ワークシートに移動します" display="Navigation button for Guide worksheet is in this cell." xr:uid="{00000000-0004-0000-0200-000000000000}"/>
    <hyperlink ref="K1" location="'毎日の概要'!A1" tooltip="選択すると [毎日の概要] ワークシートに移動します" display="DAILY SUMMARY" xr:uid="{00000000-0004-0000-0200-000001000000}"/>
    <hyperlink ref="I1" location="'年間のキャッシュ フロー'!A1" tooltip="選択すると [年間のキャッシュ フロー] ワークシートに移動します" display="ANNUAL CASH FLOW" xr:uid="{00000000-0004-0000-0200-000002000000}"/>
    <hyperlink ref="J1" location="'毎月のキャッシュ フロー'!A1" tooltip="選択するとこのワークシートのセル A1 に移動します" display="MONTHLY CASH FLOW" xr:uid="{B98F1722-4006-46CC-920D-AB5CA7FB3D6C}"/>
  </hyperlinks>
  <printOptions horizontalCentered="1"/>
  <pageMargins left="0.25" right="0.25" top="0.75" bottom="0.75" header="0.3" footer="0.3"/>
  <pageSetup paperSize="9" fitToHeight="0" orientation="landscape" r:id="rId1"/>
  <headerFooter differentFirst="1">
    <oddFooter>Page &amp;P of &amp;N</oddFooter>
  </headerFooter>
  <rowBreaks count="1" manualBreakCount="1">
    <brk id="47" max="16383" man="1"/>
  </rowBreaks>
  <ignoredErrors>
    <ignoredError sqref="P4:P12 P13:P20 P21:P27 P28:P38 P39:P46"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'毎月のキャッシュ フロー'!D4:O4</xm:f>
              <xm:sqref>Q4</xm:sqref>
            </x14:sparkline>
            <x14:sparkline>
              <xm:f>'毎月のキャッシュ フロー'!D5:O5</xm:f>
              <xm:sqref>Q5</xm:sqref>
            </x14:sparkline>
            <x14:sparkline>
              <xm:f>'毎月のキャッシュ フロー'!D6:O6</xm:f>
              <xm:sqref>Q6</xm:sqref>
            </x14:sparkline>
            <x14:sparkline>
              <xm:f>'毎月のキャッシュ フロー'!D7:O7</xm:f>
              <xm:sqref>Q7</xm:sqref>
            </x14:sparkline>
            <x14:sparkline>
              <xm:f>'毎月のキャッシュ フロー'!D8:O8</xm:f>
              <xm:sqref>Q8</xm:sqref>
            </x14:sparkline>
            <x14:sparkline>
              <xm:f>'毎月のキャッシュ フロー'!D9:O9</xm:f>
              <xm:sqref>Q9</xm:sqref>
            </x14:sparkline>
            <x14:sparkline>
              <xm:f>'毎月のキャッシュ フロー'!D10:O10</xm:f>
              <xm:sqref>Q10</xm:sqref>
            </x14:sparkline>
            <x14:sparkline>
              <xm:f>'毎月のキャッシュ フロー'!D11:O11</xm:f>
              <xm:sqref>Q11</xm:sqref>
            </x14:sparkline>
            <x14:sparkline>
              <xm:f>'毎月のキャッシュ フロー'!D12:O12</xm:f>
              <xm:sqref>Q12</xm:sqref>
            </x14:sparkline>
            <x14:sparkline>
              <xm:f>'毎月のキャッシュ フロー'!D13:O13</xm:f>
              <xm:sqref>Q13</xm:sqref>
            </x14:sparkline>
            <x14:sparkline>
              <xm:f>'毎月のキャッシュ フロー'!D14:O14</xm:f>
              <xm:sqref>Q14</xm:sqref>
            </x14:sparkline>
            <x14:sparkline>
              <xm:f>'毎月のキャッシュ フロー'!D15:O15</xm:f>
              <xm:sqref>Q15</xm:sqref>
            </x14:sparkline>
            <x14:sparkline>
              <xm:f>'毎月のキャッシュ フロー'!D16:O16</xm:f>
              <xm:sqref>Q16</xm:sqref>
            </x14:sparkline>
            <x14:sparkline>
              <xm:f>'毎月のキャッシュ フロー'!D17:O17</xm:f>
              <xm:sqref>Q17</xm:sqref>
            </x14:sparkline>
            <x14:sparkline>
              <xm:f>'毎月のキャッシュ フロー'!D18:O18</xm:f>
              <xm:sqref>Q18</xm:sqref>
            </x14:sparkline>
            <x14:sparkline>
              <xm:f>'毎月のキャッシュ フロー'!D19:O19</xm:f>
              <xm:sqref>Q19</xm:sqref>
            </x14:sparkline>
            <x14:sparkline>
              <xm:f>'毎月のキャッシュ フロー'!D20:O20</xm:f>
              <xm:sqref>Q20</xm:sqref>
            </x14:sparkline>
            <x14:sparkline>
              <xm:f>'毎月のキャッシュ フロー'!D21:O21</xm:f>
              <xm:sqref>Q21</xm:sqref>
            </x14:sparkline>
            <x14:sparkline>
              <xm:f>'毎月のキャッシュ フロー'!D22:O22</xm:f>
              <xm:sqref>Q22</xm:sqref>
            </x14:sparkline>
            <x14:sparkline>
              <xm:f>'毎月のキャッシュ フロー'!D23:O23</xm:f>
              <xm:sqref>Q23</xm:sqref>
            </x14:sparkline>
            <x14:sparkline>
              <xm:f>'毎月のキャッシュ フロー'!D24:O24</xm:f>
              <xm:sqref>Q24</xm:sqref>
            </x14:sparkline>
            <x14:sparkline>
              <xm:f>'毎月のキャッシュ フロー'!D25:O25</xm:f>
              <xm:sqref>Q25</xm:sqref>
            </x14:sparkline>
            <x14:sparkline>
              <xm:f>'毎月のキャッシュ フロー'!D26:O26</xm:f>
              <xm:sqref>Q26</xm:sqref>
            </x14:sparkline>
            <x14:sparkline>
              <xm:f>'毎月のキャッシュ フロー'!D27:O27</xm:f>
              <xm:sqref>Q27</xm:sqref>
            </x14:sparkline>
            <x14:sparkline>
              <xm:f>'毎月のキャッシュ フロー'!D28:O28</xm:f>
              <xm:sqref>Q28</xm:sqref>
            </x14:sparkline>
            <x14:sparkline>
              <xm:f>'毎月のキャッシュ フロー'!D29:O29</xm:f>
              <xm:sqref>Q29</xm:sqref>
            </x14:sparkline>
            <x14:sparkline>
              <xm:f>'毎月のキャッシュ フロー'!D30:O30</xm:f>
              <xm:sqref>Q30</xm:sqref>
            </x14:sparkline>
            <x14:sparkline>
              <xm:f>'毎月のキャッシュ フロー'!D31:O31</xm:f>
              <xm:sqref>Q31</xm:sqref>
            </x14:sparkline>
            <x14:sparkline>
              <xm:f>'毎月のキャッシュ フロー'!D32:O32</xm:f>
              <xm:sqref>Q32</xm:sqref>
            </x14:sparkline>
            <x14:sparkline>
              <xm:f>'毎月のキャッシュ フロー'!D33:O33</xm:f>
              <xm:sqref>Q33</xm:sqref>
            </x14:sparkline>
            <x14:sparkline>
              <xm:f>'毎月のキャッシュ フロー'!D34:O34</xm:f>
              <xm:sqref>Q34</xm:sqref>
            </x14:sparkline>
            <x14:sparkline>
              <xm:f>'毎月のキャッシュ フロー'!D35:O35</xm:f>
              <xm:sqref>Q35</xm:sqref>
            </x14:sparkline>
            <x14:sparkline>
              <xm:f>'毎月のキャッシュ フロー'!D36:O36</xm:f>
              <xm:sqref>Q36</xm:sqref>
            </x14:sparkline>
            <x14:sparkline>
              <xm:f>'毎月のキャッシュ フロー'!D37:O37</xm:f>
              <xm:sqref>Q37</xm:sqref>
            </x14:sparkline>
            <x14:sparkline>
              <xm:f>'毎月のキャッシュ フロー'!D38:O38</xm:f>
              <xm:sqref>Q38</xm:sqref>
            </x14:sparkline>
            <x14:sparkline>
              <xm:f>'毎月のキャッシュ フロー'!D39:O39</xm:f>
              <xm:sqref>Q39</xm:sqref>
            </x14:sparkline>
            <x14:sparkline>
              <xm:f>'毎月のキャッシュ フロー'!D40:O40</xm:f>
              <xm:sqref>Q40</xm:sqref>
            </x14:sparkline>
            <x14:sparkline>
              <xm:f>'毎月のキャッシュ フロー'!D41:O41</xm:f>
              <xm:sqref>Q41</xm:sqref>
            </x14:sparkline>
            <x14:sparkline>
              <xm:f>'毎月のキャッシュ フロー'!D42:O42</xm:f>
              <xm:sqref>Q42</xm:sqref>
            </x14:sparkline>
            <x14:sparkline>
              <xm:f>'毎月のキャッシュ フロー'!D43:O43</xm:f>
              <xm:sqref>Q43</xm:sqref>
            </x14:sparkline>
            <x14:sparkline>
              <xm:f>'毎月のキャッシュ フロー'!D44:O44</xm:f>
              <xm:sqref>Q44</xm:sqref>
            </x14:sparkline>
            <x14:sparkline>
              <xm:f>'毎月のキャッシュ フロー'!D45:O45</xm:f>
              <xm:sqref>Q45</xm:sqref>
            </x14:sparkline>
            <x14:sparkline>
              <xm:f>'毎月のキャッシュ フロー'!D46:O46</xm:f>
              <xm:sqref>Q46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autoPageBreaks="0" fitToPage="1"/>
  </sheetPr>
  <dimension ref="B1:M53"/>
  <sheetViews>
    <sheetView showGridLines="0" zoomScaleNormal="100" workbookViewId="0"/>
  </sheetViews>
  <sheetFormatPr defaultColWidth="16.5546875" defaultRowHeight="30" customHeight="1" x14ac:dyDescent="0.25"/>
  <cols>
    <col min="1" max="1" width="2" customWidth="1"/>
    <col min="2" max="2" width="14.6640625" bestFit="1" customWidth="1"/>
    <col min="3" max="3" width="25.5546875" customWidth="1"/>
  </cols>
  <sheetData>
    <row r="1" spans="2:13" s="6" customFormat="1" ht="42" customHeight="1" x14ac:dyDescent="0.25">
      <c r="B1" s="60" t="s">
        <v>0</v>
      </c>
      <c r="C1" s="60"/>
      <c r="D1" s="60"/>
      <c r="E1" s="60"/>
      <c r="F1" s="10" t="s">
        <v>6</v>
      </c>
      <c r="G1" s="11" t="s">
        <v>16</v>
      </c>
      <c r="H1" s="7" t="s">
        <v>72</v>
      </c>
      <c r="I1" s="7" t="s">
        <v>7</v>
      </c>
      <c r="J1" s="8"/>
      <c r="K1" s="8"/>
      <c r="L1" s="8"/>
    </row>
    <row r="2" spans="2:13" ht="31.5" customHeight="1" x14ac:dyDescent="0.25">
      <c r="B2" s="62" t="s">
        <v>78</v>
      </c>
      <c r="C2" s="63"/>
      <c r="D2" s="61">
        <f>DailyCashFlow</f>
        <v>577.83999999999992</v>
      </c>
      <c r="E2" s="61"/>
      <c r="F2" s="64" t="s">
        <v>82</v>
      </c>
      <c r="G2" s="64"/>
      <c r="H2" s="64"/>
      <c r="I2" s="64"/>
      <c r="J2" s="64"/>
      <c r="K2" s="64"/>
      <c r="L2" s="64"/>
      <c r="M2" s="64"/>
    </row>
    <row r="3" spans="2:13" ht="50.1" customHeight="1" thickBot="1" x14ac:dyDescent="0.3">
      <c r="B3" s="9" t="s">
        <v>72</v>
      </c>
      <c r="C3" s="9"/>
      <c r="D3" s="9"/>
      <c r="E3" s="9"/>
      <c r="F3" s="14"/>
      <c r="G3" s="14"/>
      <c r="H3" s="14"/>
    </row>
    <row r="4" spans="2:13" ht="30" customHeight="1" x14ac:dyDescent="0.25">
      <c r="B4" s="15" t="s">
        <v>26</v>
      </c>
      <c r="C4" s="16" t="s">
        <v>79</v>
      </c>
      <c r="D4" s="16" t="s">
        <v>80</v>
      </c>
      <c r="E4" s="16" t="s">
        <v>81</v>
      </c>
      <c r="I4" s="5"/>
    </row>
    <row r="5" spans="2:13" ht="30" customHeight="1" x14ac:dyDescent="0.25">
      <c r="B5" s="17" t="s">
        <v>7</v>
      </c>
      <c r="C5" s="18">
        <f>SUMIF(毎日[種類],$B5,毎日[毎日])</f>
        <v>342.47</v>
      </c>
      <c r="D5" s="18">
        <f>SUMIF(毎日[種類],$B5,毎日[毎月])</f>
        <v>10416.795833333334</v>
      </c>
      <c r="E5" s="18">
        <f>SUMIF(毎日[種類],$B5,毎日[年間])</f>
        <v>125001.55000000002</v>
      </c>
    </row>
    <row r="6" spans="2:13" ht="30" customHeight="1" x14ac:dyDescent="0.25">
      <c r="B6" s="19" t="s">
        <v>23</v>
      </c>
      <c r="C6" s="18">
        <f>SUMIF(毎日[種類],$B6,毎日[毎日])</f>
        <v>136.05999999999997</v>
      </c>
      <c r="D6" s="18">
        <f>SUMIF(毎日[種類],$B6,毎日[毎月])</f>
        <v>4138.4916666666668</v>
      </c>
      <c r="E6" s="18">
        <f>SUMIF(毎日[種類],$B6,毎日[年間])</f>
        <v>49661.899999999994</v>
      </c>
    </row>
    <row r="7" spans="2:13" ht="30" customHeight="1" x14ac:dyDescent="0.25">
      <c r="B7" s="19" t="s">
        <v>24</v>
      </c>
      <c r="C7" s="18">
        <f>SUMIF(毎日[種類],$B7,毎日[毎日])</f>
        <v>36.29</v>
      </c>
      <c r="D7" s="18">
        <f>SUMIF(毎日[種類],$B7,毎日[毎月])</f>
        <v>1103.8208333333334</v>
      </c>
      <c r="E7" s="18">
        <f>SUMIF(毎日[種類],$B7,毎日[年間])</f>
        <v>13245.849999999999</v>
      </c>
    </row>
    <row r="8" spans="2:13" ht="30" customHeight="1" x14ac:dyDescent="0.25">
      <c r="B8" s="19" t="s">
        <v>25</v>
      </c>
      <c r="C8" s="18">
        <f>SUMIF(毎日[種類],$B8,毎日[毎日])</f>
        <v>63.019999999999996</v>
      </c>
      <c r="D8" s="18">
        <f>SUMIF(毎日[種類],$B8,毎日[毎月])</f>
        <v>1916.8583333333333</v>
      </c>
      <c r="E8" s="18">
        <f>SUMIF(毎日[種類],$B8,毎日[年間])</f>
        <v>23002.300000000003</v>
      </c>
    </row>
    <row r="9" spans="2:13" ht="50.1" customHeight="1" x14ac:dyDescent="0.25">
      <c r="B9" s="2" t="s">
        <v>22</v>
      </c>
      <c r="C9" s="4" t="s">
        <v>27</v>
      </c>
      <c r="D9" s="4" t="s">
        <v>79</v>
      </c>
      <c r="E9" s="4" t="s">
        <v>80</v>
      </c>
      <c r="F9" s="4" t="s">
        <v>83</v>
      </c>
    </row>
    <row r="10" spans="2:13" ht="30" customHeight="1" x14ac:dyDescent="0.25">
      <c r="B10" s="2" t="s">
        <v>7</v>
      </c>
      <c r="C10" s="1" t="s">
        <v>28</v>
      </c>
      <c r="D10" s="12">
        <v>246.58</v>
      </c>
      <c r="E10" s="12">
        <f>毎日[[#This Row],[年間]]/12</f>
        <v>7500.1416666666673</v>
      </c>
      <c r="F10" s="12">
        <f>毎日[[#This Row],[毎日]]*365</f>
        <v>90001.700000000012</v>
      </c>
    </row>
    <row r="11" spans="2:13" ht="30" customHeight="1" x14ac:dyDescent="0.25">
      <c r="B11" s="2" t="s">
        <v>7</v>
      </c>
      <c r="C11" s="1" t="s">
        <v>29</v>
      </c>
      <c r="D11" s="12">
        <v>13.7</v>
      </c>
      <c r="E11" s="12">
        <f>毎日[[#This Row],[年間]]/12</f>
        <v>416.70833333333331</v>
      </c>
      <c r="F11" s="12">
        <f>毎日[[#This Row],[毎日]]*365</f>
        <v>5000.5</v>
      </c>
    </row>
    <row r="12" spans="2:13" ht="30" customHeight="1" x14ac:dyDescent="0.25">
      <c r="B12" s="2" t="s">
        <v>7</v>
      </c>
      <c r="C12" s="1" t="s">
        <v>30</v>
      </c>
      <c r="D12" s="12">
        <v>82.19</v>
      </c>
      <c r="E12" s="12">
        <f>毎日[[#This Row],[年間]]/12</f>
        <v>2499.9458333333332</v>
      </c>
      <c r="F12" s="12">
        <f>毎日[[#This Row],[毎日]]*365</f>
        <v>29999.35</v>
      </c>
    </row>
    <row r="13" spans="2:13" ht="30" customHeight="1" x14ac:dyDescent="0.25">
      <c r="B13" s="2" t="s">
        <v>7</v>
      </c>
      <c r="C13" s="1" t="s">
        <v>31</v>
      </c>
      <c r="D13" s="12">
        <v>0</v>
      </c>
      <c r="E13" s="12">
        <f>毎日[[#This Row],[年間]]/12</f>
        <v>0</v>
      </c>
      <c r="F13" s="12">
        <f>毎日[[#This Row],[毎日]]*365</f>
        <v>0</v>
      </c>
    </row>
    <row r="14" spans="2:13" ht="30" customHeight="1" x14ac:dyDescent="0.25">
      <c r="B14" s="2" t="s">
        <v>7</v>
      </c>
      <c r="C14" s="1" t="s">
        <v>32</v>
      </c>
      <c r="D14" s="12">
        <v>0</v>
      </c>
      <c r="E14" s="12">
        <f>毎日[[#This Row],[年間]]/12</f>
        <v>0</v>
      </c>
      <c r="F14" s="12">
        <f>毎日[[#This Row],[毎日]]*365</f>
        <v>0</v>
      </c>
    </row>
    <row r="15" spans="2:13" ht="30" customHeight="1" x14ac:dyDescent="0.25">
      <c r="B15" s="2" t="s">
        <v>7</v>
      </c>
      <c r="C15" s="1" t="s">
        <v>33</v>
      </c>
      <c r="D15" s="12">
        <v>0</v>
      </c>
      <c r="E15" s="12">
        <f>毎日[[#This Row],[年間]]/12</f>
        <v>0</v>
      </c>
      <c r="F15" s="12">
        <f>毎日[[#This Row],[毎日]]*365</f>
        <v>0</v>
      </c>
    </row>
    <row r="16" spans="2:13" ht="30" customHeight="1" x14ac:dyDescent="0.25">
      <c r="B16" s="2" t="s">
        <v>23</v>
      </c>
      <c r="C16" s="1" t="s">
        <v>34</v>
      </c>
      <c r="D16" s="12">
        <v>41.1</v>
      </c>
      <c r="E16" s="12">
        <f>毎日[[#This Row],[年間]]/12</f>
        <v>1250.125</v>
      </c>
      <c r="F16" s="12">
        <f>毎日[[#This Row],[毎日]]*365</f>
        <v>15001.5</v>
      </c>
    </row>
    <row r="17" spans="2:6" ht="30" customHeight="1" x14ac:dyDescent="0.25">
      <c r="B17" s="2" t="s">
        <v>23</v>
      </c>
      <c r="C17" s="1" t="s">
        <v>35</v>
      </c>
      <c r="D17" s="12">
        <v>6.85</v>
      </c>
      <c r="E17" s="12">
        <f>毎日[[#This Row],[年間]]/12</f>
        <v>208.35416666666666</v>
      </c>
      <c r="F17" s="12">
        <f>毎日[[#This Row],[毎日]]*365</f>
        <v>2500.25</v>
      </c>
    </row>
    <row r="18" spans="2:6" ht="30" customHeight="1" x14ac:dyDescent="0.25">
      <c r="B18" s="2" t="s">
        <v>23</v>
      </c>
      <c r="C18" s="1" t="s">
        <v>36</v>
      </c>
      <c r="D18" s="12">
        <v>0.55000000000000004</v>
      </c>
      <c r="E18" s="12">
        <f>毎日[[#This Row],[年間]]/12</f>
        <v>16.729166666666668</v>
      </c>
      <c r="F18" s="12">
        <f>毎日[[#This Row],[毎日]]*365</f>
        <v>200.75000000000003</v>
      </c>
    </row>
    <row r="19" spans="2:6" ht="30" customHeight="1" x14ac:dyDescent="0.25">
      <c r="B19" s="2" t="s">
        <v>23</v>
      </c>
      <c r="C19" s="1" t="s">
        <v>37</v>
      </c>
      <c r="D19" s="12">
        <v>10.96</v>
      </c>
      <c r="E19" s="12">
        <f>毎日[[#This Row],[年間]]/12</f>
        <v>333.36666666666667</v>
      </c>
      <c r="F19" s="12">
        <f>毎日[[#This Row],[毎日]]*365</f>
        <v>4000.4</v>
      </c>
    </row>
    <row r="20" spans="2:6" ht="30" customHeight="1" x14ac:dyDescent="0.25">
      <c r="B20" s="2" t="s">
        <v>23</v>
      </c>
      <c r="C20" s="1" t="s">
        <v>38</v>
      </c>
      <c r="D20" s="12">
        <v>41.1</v>
      </c>
      <c r="E20" s="12">
        <f>毎日[[#This Row],[年間]]/12</f>
        <v>1250.125</v>
      </c>
      <c r="F20" s="12">
        <f>毎日[[#This Row],[毎日]]*365</f>
        <v>15001.5</v>
      </c>
    </row>
    <row r="21" spans="2:6" ht="30" customHeight="1" x14ac:dyDescent="0.25">
      <c r="B21" s="2" t="s">
        <v>23</v>
      </c>
      <c r="C21" s="1" t="s">
        <v>39</v>
      </c>
      <c r="D21" s="12">
        <v>0.68</v>
      </c>
      <c r="E21" s="12">
        <f>毎日[[#This Row],[年間]]/12</f>
        <v>20.683333333333334</v>
      </c>
      <c r="F21" s="12">
        <f>毎日[[#This Row],[毎日]]*365</f>
        <v>248.20000000000002</v>
      </c>
    </row>
    <row r="22" spans="2:6" ht="30" customHeight="1" x14ac:dyDescent="0.25">
      <c r="B22" s="2" t="s">
        <v>23</v>
      </c>
      <c r="C22" s="1" t="s">
        <v>40</v>
      </c>
      <c r="D22" s="12">
        <v>3.29</v>
      </c>
      <c r="E22" s="12">
        <f>毎日[[#This Row],[年間]]/12</f>
        <v>100.07083333333333</v>
      </c>
      <c r="F22" s="12">
        <f>毎日[[#This Row],[毎日]]*365</f>
        <v>1200.8499999999999</v>
      </c>
    </row>
    <row r="23" spans="2:6" ht="30" customHeight="1" x14ac:dyDescent="0.25">
      <c r="B23" s="2" t="s">
        <v>23</v>
      </c>
      <c r="C23" s="1" t="s">
        <v>41</v>
      </c>
      <c r="D23" s="12">
        <v>1.64</v>
      </c>
      <c r="E23" s="12">
        <f>毎日[[#This Row],[年間]]/12</f>
        <v>49.883333333333326</v>
      </c>
      <c r="F23" s="12">
        <f>毎日[[#This Row],[毎日]]*365</f>
        <v>598.59999999999991</v>
      </c>
    </row>
    <row r="24" spans="2:6" ht="30" customHeight="1" x14ac:dyDescent="0.25">
      <c r="B24" s="2" t="s">
        <v>23</v>
      </c>
      <c r="C24" s="1" t="s">
        <v>42</v>
      </c>
      <c r="D24" s="12">
        <v>1.64</v>
      </c>
      <c r="E24" s="12">
        <f>毎日[[#This Row],[年間]]/12</f>
        <v>49.883333333333326</v>
      </c>
      <c r="F24" s="12">
        <f>毎日[[#This Row],[毎日]]*365</f>
        <v>598.59999999999991</v>
      </c>
    </row>
    <row r="25" spans="2:6" ht="30" customHeight="1" x14ac:dyDescent="0.25">
      <c r="B25" s="2" t="s">
        <v>23</v>
      </c>
      <c r="C25" s="1" t="s">
        <v>43</v>
      </c>
      <c r="D25" s="12">
        <v>0.82</v>
      </c>
      <c r="E25" s="12">
        <f>毎日[[#This Row],[年間]]/12</f>
        <v>24.941666666666663</v>
      </c>
      <c r="F25" s="12">
        <f>毎日[[#This Row],[毎日]]*365</f>
        <v>299.29999999999995</v>
      </c>
    </row>
    <row r="26" spans="2:6" ht="30" customHeight="1" x14ac:dyDescent="0.25">
      <c r="B26" s="2" t="s">
        <v>23</v>
      </c>
      <c r="C26" s="1" t="s">
        <v>44</v>
      </c>
      <c r="D26" s="12">
        <v>0.41</v>
      </c>
      <c r="E26" s="12">
        <f>毎日[[#This Row],[年間]]/12</f>
        <v>12.470833333333331</v>
      </c>
      <c r="F26" s="12">
        <f>毎日[[#This Row],[毎日]]*365</f>
        <v>149.64999999999998</v>
      </c>
    </row>
    <row r="27" spans="2:6" ht="30" customHeight="1" x14ac:dyDescent="0.25">
      <c r="B27" s="2" t="s">
        <v>23</v>
      </c>
      <c r="C27" s="1" t="s">
        <v>45</v>
      </c>
      <c r="D27" s="12">
        <v>1.64</v>
      </c>
      <c r="E27" s="12">
        <f>毎日[[#This Row],[年間]]/12</f>
        <v>49.883333333333326</v>
      </c>
      <c r="F27" s="12">
        <f>毎日[[#This Row],[毎日]]*365</f>
        <v>598.59999999999991</v>
      </c>
    </row>
    <row r="28" spans="2:6" ht="30" customHeight="1" x14ac:dyDescent="0.25">
      <c r="B28" s="2" t="s">
        <v>23</v>
      </c>
      <c r="C28" s="1" t="s">
        <v>46</v>
      </c>
      <c r="D28" s="12">
        <v>1.64</v>
      </c>
      <c r="E28" s="12">
        <f>毎日[[#This Row],[年間]]/12</f>
        <v>49.883333333333326</v>
      </c>
      <c r="F28" s="12">
        <f>毎日[[#This Row],[毎日]]*365</f>
        <v>598.59999999999991</v>
      </c>
    </row>
    <row r="29" spans="2:6" ht="30" customHeight="1" x14ac:dyDescent="0.25">
      <c r="B29" s="2" t="s">
        <v>23</v>
      </c>
      <c r="C29" s="1" t="s">
        <v>47</v>
      </c>
      <c r="D29" s="12">
        <v>4.1100000000000003</v>
      </c>
      <c r="E29" s="12">
        <f>毎日[[#This Row],[年間]]/12</f>
        <v>125.0125</v>
      </c>
      <c r="F29" s="12">
        <f>毎日[[#This Row],[毎日]]*365</f>
        <v>1500.15</v>
      </c>
    </row>
    <row r="30" spans="2:6" ht="30" customHeight="1" x14ac:dyDescent="0.25">
      <c r="B30" s="2" t="s">
        <v>23</v>
      </c>
      <c r="C30" s="1" t="s">
        <v>48</v>
      </c>
      <c r="D30" s="12">
        <v>13.7</v>
      </c>
      <c r="E30" s="12">
        <f>毎日[[#This Row],[年間]]/12</f>
        <v>416.70833333333331</v>
      </c>
      <c r="F30" s="12">
        <f>毎日[[#This Row],[毎日]]*365</f>
        <v>5000.5</v>
      </c>
    </row>
    <row r="31" spans="2:6" ht="30" customHeight="1" x14ac:dyDescent="0.25">
      <c r="B31" s="2" t="s">
        <v>23</v>
      </c>
      <c r="C31" s="1" t="s">
        <v>49</v>
      </c>
      <c r="D31" s="12">
        <v>3.29</v>
      </c>
      <c r="E31" s="12">
        <f>毎日[[#This Row],[年間]]/12</f>
        <v>100.07083333333333</v>
      </c>
      <c r="F31" s="12">
        <f>毎日[[#This Row],[毎日]]*365</f>
        <v>1200.8499999999999</v>
      </c>
    </row>
    <row r="32" spans="2:6" ht="30" customHeight="1" x14ac:dyDescent="0.25">
      <c r="B32" s="2" t="s">
        <v>23</v>
      </c>
      <c r="C32" s="1" t="s">
        <v>50</v>
      </c>
      <c r="D32" s="12">
        <v>1.64</v>
      </c>
      <c r="E32" s="12">
        <f>毎日[[#This Row],[年間]]/12</f>
        <v>49.883333333333326</v>
      </c>
      <c r="F32" s="12">
        <f>毎日[[#This Row],[毎日]]*365</f>
        <v>598.59999999999991</v>
      </c>
    </row>
    <row r="33" spans="2:6" ht="30" customHeight="1" x14ac:dyDescent="0.25">
      <c r="B33" s="2" t="s">
        <v>23</v>
      </c>
      <c r="C33" s="1" t="s">
        <v>51</v>
      </c>
      <c r="D33" s="12">
        <v>1</v>
      </c>
      <c r="E33" s="12">
        <f>毎日[[#This Row],[年間]]/12</f>
        <v>30.416666666666668</v>
      </c>
      <c r="F33" s="12">
        <f>毎日[[#This Row],[毎日]]*365</f>
        <v>365</v>
      </c>
    </row>
    <row r="34" spans="2:6" ht="30" customHeight="1" x14ac:dyDescent="0.25">
      <c r="B34" s="2" t="s">
        <v>23</v>
      </c>
      <c r="C34" s="1" t="s">
        <v>31</v>
      </c>
      <c r="D34" s="12">
        <v>0</v>
      </c>
      <c r="E34" s="12">
        <f>毎日[[#This Row],[年間]]/12</f>
        <v>0</v>
      </c>
      <c r="F34" s="12">
        <f>毎日[[#This Row],[毎日]]*365</f>
        <v>0</v>
      </c>
    </row>
    <row r="35" spans="2:6" ht="30" customHeight="1" x14ac:dyDescent="0.25">
      <c r="B35" s="2" t="s">
        <v>23</v>
      </c>
      <c r="C35" s="1" t="s">
        <v>32</v>
      </c>
      <c r="D35" s="12">
        <v>0</v>
      </c>
      <c r="E35" s="12">
        <f>毎日[[#This Row],[年間]]/12</f>
        <v>0</v>
      </c>
      <c r="F35" s="12">
        <f>毎日[[#This Row],[毎日]]*365</f>
        <v>0</v>
      </c>
    </row>
    <row r="36" spans="2:6" ht="30" customHeight="1" x14ac:dyDescent="0.25">
      <c r="B36" s="2" t="s">
        <v>23</v>
      </c>
      <c r="C36" s="1" t="s">
        <v>33</v>
      </c>
      <c r="D36" s="12">
        <v>0</v>
      </c>
      <c r="E36" s="12">
        <f>毎日[[#This Row],[年間]]/12</f>
        <v>0</v>
      </c>
      <c r="F36" s="12">
        <f>毎日[[#This Row],[毎日]]*365</f>
        <v>0</v>
      </c>
    </row>
    <row r="37" spans="2:6" ht="30" customHeight="1" x14ac:dyDescent="0.25">
      <c r="B37" s="2" t="s">
        <v>24</v>
      </c>
      <c r="C37" s="1" t="s">
        <v>52</v>
      </c>
      <c r="D37" s="12">
        <v>3.29</v>
      </c>
      <c r="E37" s="12">
        <f>毎日[[#This Row],[年間]]/12</f>
        <v>100.07083333333333</v>
      </c>
      <c r="F37" s="12">
        <f>毎日[[#This Row],[毎日]]*365</f>
        <v>1200.8499999999999</v>
      </c>
    </row>
    <row r="38" spans="2:6" ht="30" customHeight="1" x14ac:dyDescent="0.25">
      <c r="B38" s="2" t="s">
        <v>24</v>
      </c>
      <c r="C38" s="1" t="s">
        <v>53</v>
      </c>
      <c r="D38" s="12">
        <v>1.64</v>
      </c>
      <c r="E38" s="12">
        <f>毎日[[#This Row],[年間]]/12</f>
        <v>49.883333333333326</v>
      </c>
      <c r="F38" s="12">
        <f>毎日[[#This Row],[毎日]]*365</f>
        <v>598.59999999999991</v>
      </c>
    </row>
    <row r="39" spans="2:6" ht="30" customHeight="1" x14ac:dyDescent="0.25">
      <c r="B39" s="2" t="s">
        <v>24</v>
      </c>
      <c r="C39" s="1" t="s">
        <v>54</v>
      </c>
      <c r="D39" s="12">
        <v>6.16</v>
      </c>
      <c r="E39" s="12">
        <f>毎日[[#This Row],[年間]]/12</f>
        <v>187.36666666666667</v>
      </c>
      <c r="F39" s="12">
        <f>毎日[[#This Row],[毎日]]*365</f>
        <v>2248.4</v>
      </c>
    </row>
    <row r="40" spans="2:6" ht="30" customHeight="1" x14ac:dyDescent="0.25">
      <c r="B40" s="2" t="s">
        <v>24</v>
      </c>
      <c r="C40" s="1" t="s">
        <v>55</v>
      </c>
      <c r="D40" s="12">
        <v>3.29</v>
      </c>
      <c r="E40" s="12">
        <f>毎日[[#This Row],[年間]]/12</f>
        <v>100.07083333333333</v>
      </c>
      <c r="F40" s="12">
        <f>毎日[[#This Row],[毎日]]*365</f>
        <v>1200.8499999999999</v>
      </c>
    </row>
    <row r="41" spans="2:6" ht="30" customHeight="1" x14ac:dyDescent="0.25">
      <c r="B41" s="2" t="s">
        <v>24</v>
      </c>
      <c r="C41" s="1" t="s">
        <v>56</v>
      </c>
      <c r="D41" s="12">
        <v>0.82</v>
      </c>
      <c r="E41" s="12">
        <f>毎日[[#This Row],[年間]]/12</f>
        <v>24.941666666666663</v>
      </c>
      <c r="F41" s="12">
        <f>毎日[[#This Row],[毎日]]*365</f>
        <v>299.29999999999995</v>
      </c>
    </row>
    <row r="42" spans="2:6" ht="30" customHeight="1" x14ac:dyDescent="0.25">
      <c r="B42" s="2" t="s">
        <v>24</v>
      </c>
      <c r="C42" s="1" t="s">
        <v>57</v>
      </c>
      <c r="D42" s="12">
        <v>5.48</v>
      </c>
      <c r="E42" s="12">
        <f>毎日[[#This Row],[年間]]/12</f>
        <v>166.68333333333334</v>
      </c>
      <c r="F42" s="12">
        <f>毎日[[#This Row],[毎日]]*365</f>
        <v>2000.2</v>
      </c>
    </row>
    <row r="43" spans="2:6" ht="30" customHeight="1" x14ac:dyDescent="0.25">
      <c r="B43" s="2" t="s">
        <v>24</v>
      </c>
      <c r="C43" s="1" t="s">
        <v>58</v>
      </c>
      <c r="D43" s="12">
        <v>1.64</v>
      </c>
      <c r="E43" s="12">
        <f>毎日[[#This Row],[年間]]/12</f>
        <v>49.883333333333326</v>
      </c>
      <c r="F43" s="12">
        <f>毎日[[#This Row],[毎日]]*365</f>
        <v>598.59999999999991</v>
      </c>
    </row>
    <row r="44" spans="2:6" ht="30" customHeight="1" x14ac:dyDescent="0.25">
      <c r="B44" s="2" t="s">
        <v>24</v>
      </c>
      <c r="C44" s="1" t="s">
        <v>59</v>
      </c>
      <c r="D44" s="12">
        <v>0.82</v>
      </c>
      <c r="E44" s="12">
        <f>毎日[[#This Row],[年間]]/12</f>
        <v>24.941666666666663</v>
      </c>
      <c r="F44" s="12">
        <f>毎日[[#This Row],[毎日]]*365</f>
        <v>299.29999999999995</v>
      </c>
    </row>
    <row r="45" spans="2:6" ht="30" customHeight="1" x14ac:dyDescent="0.25">
      <c r="B45" s="2" t="s">
        <v>24</v>
      </c>
      <c r="C45" s="1" t="s">
        <v>60</v>
      </c>
      <c r="D45" s="12">
        <v>13.15</v>
      </c>
      <c r="E45" s="12">
        <f>毎日[[#This Row],[年間]]/12</f>
        <v>399.97916666666669</v>
      </c>
      <c r="F45" s="12">
        <f>毎日[[#This Row],[毎日]]*365</f>
        <v>4799.75</v>
      </c>
    </row>
    <row r="46" spans="2:6" ht="30" customHeight="1" x14ac:dyDescent="0.25">
      <c r="B46" s="2" t="s">
        <v>24</v>
      </c>
      <c r="C46" s="1" t="s">
        <v>30</v>
      </c>
      <c r="D46" s="12">
        <v>0</v>
      </c>
      <c r="E46" s="12">
        <f>毎日[[#This Row],[年間]]/12</f>
        <v>0</v>
      </c>
      <c r="F46" s="12">
        <f>毎日[[#This Row],[毎日]]*365</f>
        <v>0</v>
      </c>
    </row>
    <row r="47" spans="2:6" ht="30" customHeight="1" x14ac:dyDescent="0.25">
      <c r="B47" s="2" t="s">
        <v>24</v>
      </c>
      <c r="C47" s="1" t="s">
        <v>31</v>
      </c>
      <c r="D47" s="12">
        <v>0</v>
      </c>
      <c r="E47" s="12">
        <f>毎日[[#This Row],[年間]]/12</f>
        <v>0</v>
      </c>
      <c r="F47" s="12">
        <f>毎日[[#This Row],[毎日]]*365</f>
        <v>0</v>
      </c>
    </row>
    <row r="48" spans="2:6" ht="30" customHeight="1" x14ac:dyDescent="0.25">
      <c r="B48" s="2" t="s">
        <v>25</v>
      </c>
      <c r="C48" s="1" t="s">
        <v>61</v>
      </c>
      <c r="D48" s="12">
        <v>13.7</v>
      </c>
      <c r="E48" s="12">
        <f>毎日[[#This Row],[年間]]/12</f>
        <v>416.70833333333331</v>
      </c>
      <c r="F48" s="12">
        <f>毎日[[#This Row],[毎日]]*365</f>
        <v>5000.5</v>
      </c>
    </row>
    <row r="49" spans="2:6" ht="30" customHeight="1" x14ac:dyDescent="0.25">
      <c r="B49" s="2" t="s">
        <v>25</v>
      </c>
      <c r="C49" s="1" t="s">
        <v>62</v>
      </c>
      <c r="D49" s="12">
        <v>32.880000000000003</v>
      </c>
      <c r="E49" s="12">
        <f>毎日[[#This Row],[年間]]/12</f>
        <v>1000.1</v>
      </c>
      <c r="F49" s="12">
        <f>毎日[[#This Row],[毎日]]*365</f>
        <v>12001.2</v>
      </c>
    </row>
    <row r="50" spans="2:6" ht="30" customHeight="1" x14ac:dyDescent="0.25">
      <c r="B50" s="2" t="s">
        <v>25</v>
      </c>
      <c r="C50" s="1" t="s">
        <v>63</v>
      </c>
      <c r="D50" s="12">
        <v>16.440000000000001</v>
      </c>
      <c r="E50" s="12">
        <f>毎日[[#This Row],[年間]]/12</f>
        <v>500.05</v>
      </c>
      <c r="F50" s="12">
        <f>毎日[[#This Row],[毎日]]*365</f>
        <v>6000.6</v>
      </c>
    </row>
    <row r="51" spans="2:6" ht="30" customHeight="1" x14ac:dyDescent="0.25">
      <c r="B51" s="2" t="s">
        <v>25</v>
      </c>
      <c r="C51" s="1" t="s">
        <v>30</v>
      </c>
      <c r="D51" s="12">
        <v>0</v>
      </c>
      <c r="E51" s="12">
        <f>毎日[[#This Row],[年間]]/12</f>
        <v>0</v>
      </c>
      <c r="F51" s="12">
        <f>毎日[[#This Row],[毎日]]*365</f>
        <v>0</v>
      </c>
    </row>
    <row r="52" spans="2:6" ht="30" customHeight="1" x14ac:dyDescent="0.25">
      <c r="B52" s="2" t="s">
        <v>25</v>
      </c>
      <c r="C52" s="1" t="s">
        <v>31</v>
      </c>
      <c r="D52" s="12">
        <v>0</v>
      </c>
      <c r="E52" s="12">
        <f>毎日[[#This Row],[年間]]/12</f>
        <v>0</v>
      </c>
      <c r="F52" s="12">
        <f>毎日[[#This Row],[毎日]]*365</f>
        <v>0</v>
      </c>
    </row>
    <row r="53" spans="2:6" ht="30" customHeight="1" x14ac:dyDescent="0.25">
      <c r="B53" s="3" t="s">
        <v>92</v>
      </c>
      <c r="C53" s="13"/>
      <c r="D53" s="12">
        <f>SUMIF(毎日[種類],"収入",毎日[毎日])-SUMIF(毎日[種類],"&lt;&gt;収入",毎日[毎日])</f>
        <v>107.10000000000014</v>
      </c>
      <c r="E53" s="12">
        <f>SUMIF(毎日[種類],"収入",毎日[毎月])-SUMIF(毎日[種類],"&lt;&gt;収入",毎日[毎月])</f>
        <v>3257.625</v>
      </c>
      <c r="F53" s="12">
        <f>SUMIF(毎日[種類],"収入",毎日[年間])-SUMIF(毎日[種類],"&lt;&gt;収入",毎日[年間])</f>
        <v>39091.500000000015</v>
      </c>
    </row>
  </sheetData>
  <mergeCells count="4">
    <mergeCell ref="B1:E1"/>
    <mergeCell ref="D2:E2"/>
    <mergeCell ref="B2:C2"/>
    <mergeCell ref="F2:M2"/>
  </mergeCells>
  <phoneticPr fontId="33"/>
  <conditionalFormatting sqref="D10:F53">
    <cfRule type="expression" dxfId="55" priority="1">
      <formula>(MOD(ROW(),2)=0)*($B10&lt;&gt;"収入")</formula>
    </cfRule>
    <cfRule type="expression" dxfId="54" priority="8">
      <formula>(MOD(ROW(),2)=0)*($B10="収入")</formula>
    </cfRule>
  </conditionalFormatting>
  <conditionalFormatting sqref="F10:F53">
    <cfRule type="expression" dxfId="53" priority="2">
      <formula>(MOD(ROW(),2)&lt;&gt;0)*($B10&lt;&gt;"収入")</formula>
    </cfRule>
    <cfRule type="expression" dxfId="52" priority="5">
      <formula>(MOD(ROW(),2)&lt;&gt;0)*($B10="収入")</formula>
    </cfRule>
  </conditionalFormatting>
  <conditionalFormatting sqref="E10:E53">
    <cfRule type="expression" dxfId="51" priority="3">
      <formula>(MOD(ROW(),2)&lt;&gt;0)*($B10&lt;&gt;"収入")</formula>
    </cfRule>
    <cfRule type="expression" dxfId="50" priority="6">
      <formula>(MOD(ROW(),2)&lt;&gt;0)*($B10="収入")</formula>
    </cfRule>
  </conditionalFormatting>
  <conditionalFormatting sqref="D10:D53">
    <cfRule type="expression" dxfId="49" priority="4">
      <formula>(MOD(ROW(),2)&lt;&gt;0)*($B10&lt;&gt;"収入")</formula>
    </cfRule>
    <cfRule type="expression" dxfId="48" priority="7">
      <formula>(MOD(ROW(),2)&lt;&gt;0)*($B10="収入")</formula>
    </cfRule>
  </conditionalFormatting>
  <conditionalFormatting sqref="B10:C53">
    <cfRule type="expression" dxfId="47" priority="9">
      <formula>(MOD(ROW(),2)&lt;&gt;0)*($B10="収入")</formula>
    </cfRule>
    <cfRule type="expression" dxfId="46" priority="10">
      <formula>(MOD(ROW(),2)=0)*($B10="収入")</formula>
    </cfRule>
  </conditionalFormatting>
  <dataValidations count="18">
    <dataValidation allowBlank="1" showInputMessage="1" showErrorMessage="1" prompt="[毎月のキャッシュ フロー] ワークシートに移動するナビゲーション リンク" sqref="G1" xr:uid="{00000000-0002-0000-0300-000000000000}"/>
    <dataValidation allowBlank="1" showInputMessage="1" showErrorMessage="1" prompt="[ガイド] ワークシートに移動するナビゲーション リンク" sqref="F1" xr:uid="{00000000-0002-0000-0300-000001000000}"/>
    <dataValidation allowBlank="1" showInputMessage="1" showErrorMessage="1" prompt="毎日の概要は下のセルで自動的に更新されます" sqref="B3" xr:uid="{00000000-0002-0000-0300-000002000000}"/>
    <dataValidation allowBlank="1" showInputMessage="1" showErrorMessage="1" prompt="このワークシートでは、毎日の概要を作成します。セル B9 から始まる毎日の表に詳細を入力します。合計は、セル C5 から E8 で自動的に計算されます。ヒントがセル G2 に表示されます" sqref="A1" xr:uid="{00000000-0002-0000-0300-000003000000}"/>
    <dataValidation allowBlank="1" showInputMessage="1" showErrorMessage="1" prompt="年間のキャッシュ フローは、この見出しの下にあるこの列で自動的に計算されます" sqref="F9" xr:uid="{00000000-0002-0000-0300-000004000000}"/>
    <dataValidation allowBlank="1" showInputMessage="1" showErrorMessage="1" prompt="毎月のキャッシュ フローは、この見出しの下にあるこの列で自動的に計算されます" sqref="E9" xr:uid="{00000000-0002-0000-0300-000005000000}"/>
    <dataValidation allowBlank="1" showInputMessage="1" showErrorMessage="1" prompt="この見出しの下にあるこの列に毎日のキャッシュ フローの値を入力します" sqref="D9" xr:uid="{00000000-0002-0000-0300-000006000000}"/>
    <dataValidation allowBlank="1" showInputMessage="1" showErrorMessage="1" prompt="この見出しの下にあるこの列に説明を入力します" sqref="C9" xr:uid="{00000000-0002-0000-0300-000007000000}"/>
    <dataValidation allowBlank="1" showInputMessage="1" showErrorMessage="1" prompt="この見出しの下の列で種類を選択します。Alt キーを押しながら下矢印キーを押し、オプションを表示します。下矢印キーで移動し、Enter キーを押して選択します。見出しのフィルターを使用して、特定のエントリを検索します" sqref="B9" xr:uid="{00000000-0002-0000-0300-000008000000}"/>
    <dataValidation type="list" errorStyle="warning" allowBlank="1" showInputMessage="1" showErrorMessage="1" error="リストから種類を選択します。[キャンセル] を選択して、Alt キーを押しながら下矢印キーを押し、オプションを表示します。下矢印キーで移動し、Enter キーを押して選択します" sqref="B10:B52" xr:uid="{00000000-0002-0000-0300-000009000000}">
      <formula1>"収入,支出,自由に使えるお金,貯蓄"</formula1>
    </dataValidation>
    <dataValidation allowBlank="1" showInputMessage="1" showErrorMessage="1" prompt="このワークシートのタイトルはこのセルに表示され、他のワークシートに移動するナビゲーション リンクは右のセル、セル F1、G1、I1 に表示されます。使える現金の合計は、セル D2 で自動的に計算されます" sqref="B1:E1" xr:uid="{00000000-0002-0000-0300-00000A000000}"/>
    <dataValidation allowBlank="1" showInputMessage="1" showErrorMessage="1" prompt="使える現金の合計は、右のセルで自動的に計算されます。下のセルに毎日の概要のラベルが表示されます" sqref="B2:C2" xr:uid="{00000000-0002-0000-0300-00000B000000}"/>
    <dataValidation allowBlank="1" showInputMessage="1" showErrorMessage="1" prompt="使える現金の合計は、このセルで自動的に計算されます。右のセルにヒントが、セル B3 に毎日の概要のラベルが表示されます" sqref="D2:E2" xr:uid="{00000000-0002-0000-0300-00000C000000}"/>
    <dataValidation allowBlank="1" showInputMessage="1" showErrorMessage="1" prompt="合計が計算される項目は、この見出しの下にあるこの列、セル B5 から B8 に表示されます" sqref="B4" xr:uid="{00000000-0002-0000-0300-00000D000000}"/>
    <dataValidation allowBlank="1" showInputMessage="1" showErrorMessage="1" prompt="C5 から C8 までの、この見出しの下にあるこの列で毎日の金額が自動的に計算されます" sqref="C4" xr:uid="{00000000-0002-0000-0300-00000E000000}"/>
    <dataValidation allowBlank="1" showInputMessage="1" showErrorMessage="1" prompt="D5 から D8 までの、この見出しの下にあるこの列で毎月の金額が自動的に計算されます" sqref="D4" xr:uid="{00000000-0002-0000-0300-00000F000000}"/>
    <dataValidation allowBlank="1" showInputMessage="1" showErrorMessage="1" prompt="E5 から E8 までの、この見出しの下にあるこの列で毎月間の金額が自動的に計算されます" sqref="E4" xr:uid="{00000000-0002-0000-0300-000010000000}"/>
    <dataValidation allowBlank="1" showInputMessage="1" showErrorMessage="1" prompt="[収入] ワークシートに移動するナビゲーション リンク" sqref="I1" xr:uid="{00000000-0002-0000-0300-000011000000}"/>
  </dataValidations>
  <hyperlinks>
    <hyperlink ref="F1" location="ガイド!A1" tooltip="選択すると [ガイド] ワークシートに移動します" display="Navigation button for Guide worksheet is in this cell." xr:uid="{00000000-0004-0000-0300-000000000000}"/>
    <hyperlink ref="G1" location="'毎月のキャッシュ フロー'!A1" tooltip="選択すると [毎月のキャッシュ フロー] ワークシートに移動します" display="Navigation button for Monthly Cash Flow worksheet is in this cell. " xr:uid="{00000000-0004-0000-0300-000001000000}"/>
    <hyperlink ref="I1" location="収入!A1" tooltip="選択すると [収入] ワークシートに移動します" display="INCOME" xr:uid="{00000000-0004-0000-0300-000002000000}"/>
    <hyperlink ref="H1" location="'毎日の概要'!A1" tooltip="選択するとこのワークシートのセル A1 に移動します" display="DAILY SUMMARY" xr:uid="{F4C1E942-5462-4544-BDE1-CB917D4DDF69}"/>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autoPageBreaks="0" fitToPage="1"/>
  </sheetPr>
  <dimension ref="B1:K10"/>
  <sheetViews>
    <sheetView showGridLines="0" zoomScaleNormal="100" workbookViewId="0"/>
  </sheetViews>
  <sheetFormatPr defaultColWidth="16.5546875" defaultRowHeight="30" customHeight="1" x14ac:dyDescent="0.25"/>
  <cols>
    <col min="1" max="1" width="2" style="22" customWidth="1"/>
    <col min="2" max="2" width="23.6640625" style="22" customWidth="1"/>
    <col min="3" max="16384" width="16.5546875" style="22"/>
  </cols>
  <sheetData>
    <row r="1" spans="2:11" s="21" customFormat="1" ht="42" customHeight="1" thickBot="1" x14ac:dyDescent="0.3">
      <c r="B1" s="56" t="s">
        <v>0</v>
      </c>
      <c r="C1" s="56"/>
      <c r="D1" s="56"/>
      <c r="E1" s="56"/>
      <c r="F1" s="33" t="s">
        <v>6</v>
      </c>
      <c r="G1" s="20" t="s">
        <v>72</v>
      </c>
      <c r="H1" s="20" t="s">
        <v>7</v>
      </c>
      <c r="I1" s="20" t="s">
        <v>23</v>
      </c>
    </row>
    <row r="2" spans="2:11" ht="31.5" customHeight="1" x14ac:dyDescent="0.25">
      <c r="B2" s="66" t="s">
        <v>8</v>
      </c>
      <c r="C2" s="66"/>
      <c r="D2" s="67">
        <f>AnnualCashFlowToDate</f>
        <v>39750</v>
      </c>
      <c r="E2" s="67"/>
      <c r="F2" s="65" t="s">
        <v>86</v>
      </c>
      <c r="G2" s="65"/>
      <c r="H2" s="65"/>
      <c r="I2" s="65"/>
      <c r="J2" s="65"/>
      <c r="K2" s="65"/>
    </row>
    <row r="3" spans="2:11" ht="50.1" customHeight="1" x14ac:dyDescent="0.25">
      <c r="B3" s="38" t="s">
        <v>7</v>
      </c>
      <c r="C3" s="39" t="s">
        <v>84</v>
      </c>
      <c r="D3" s="39" t="s">
        <v>85</v>
      </c>
      <c r="F3" s="65"/>
      <c r="G3" s="65"/>
      <c r="H3" s="65"/>
      <c r="I3" s="65"/>
      <c r="J3" s="65"/>
      <c r="K3" s="65"/>
    </row>
    <row r="4" spans="2:11" ht="30" customHeight="1" x14ac:dyDescent="0.25">
      <c r="B4" s="40" t="s">
        <v>28</v>
      </c>
      <c r="C4" s="41">
        <v>90000</v>
      </c>
      <c r="D4" s="41">
        <f>収入[[#This Row],[年間  ]]/12</f>
        <v>7500</v>
      </c>
    </row>
    <row r="5" spans="2:11" ht="30" customHeight="1" x14ac:dyDescent="0.25">
      <c r="B5" s="40" t="s">
        <v>29</v>
      </c>
      <c r="C5" s="41">
        <v>5000</v>
      </c>
      <c r="D5" s="41">
        <f>収入[[#This Row],[年間  ]]/12</f>
        <v>416.66666666666669</v>
      </c>
    </row>
    <row r="6" spans="2:11" ht="30" customHeight="1" x14ac:dyDescent="0.25">
      <c r="B6" s="40" t="s">
        <v>30</v>
      </c>
      <c r="C6" s="41">
        <v>30000</v>
      </c>
      <c r="D6" s="41">
        <f>収入[[#This Row],[年間  ]]/12</f>
        <v>2500</v>
      </c>
    </row>
    <row r="7" spans="2:11" ht="30" customHeight="1" x14ac:dyDescent="0.25">
      <c r="B7" s="40" t="s">
        <v>31</v>
      </c>
      <c r="C7" s="41"/>
      <c r="D7" s="41">
        <f>収入[[#This Row],[年間  ]]/12</f>
        <v>0</v>
      </c>
    </row>
    <row r="8" spans="2:11" ht="30" customHeight="1" x14ac:dyDescent="0.25">
      <c r="B8" s="40" t="s">
        <v>32</v>
      </c>
      <c r="C8" s="41"/>
      <c r="D8" s="41">
        <f>収入[[#This Row],[年間  ]]/12</f>
        <v>0</v>
      </c>
    </row>
    <row r="9" spans="2:11" ht="30" customHeight="1" x14ac:dyDescent="0.25">
      <c r="B9" s="40" t="s">
        <v>33</v>
      </c>
      <c r="C9" s="41"/>
      <c r="D9" s="41">
        <f>収入[[#This Row],[年間  ]]/12</f>
        <v>0</v>
      </c>
    </row>
    <row r="10" spans="2:11" ht="30" customHeight="1" x14ac:dyDescent="0.25">
      <c r="B10" s="40" t="s">
        <v>91</v>
      </c>
      <c r="C10" s="41">
        <f>SUBTOTAL(109,収入[[年間  ]])</f>
        <v>125000</v>
      </c>
      <c r="D10" s="41">
        <f>SUBTOTAL(109,収入[[毎月 ]])</f>
        <v>10416.666666666668</v>
      </c>
    </row>
  </sheetData>
  <mergeCells count="4">
    <mergeCell ref="F2:K3"/>
    <mergeCell ref="B1:E1"/>
    <mergeCell ref="B2:C2"/>
    <mergeCell ref="D2:E2"/>
  </mergeCells>
  <phoneticPr fontId="33"/>
  <dataValidations xWindow="999" yWindow="322" count="10">
    <dataValidation allowBlank="1" showInputMessage="1" showErrorMessage="1" prompt="毎月の収入は、この見出しの下にあるこの列で自動的に計算されます" sqref="D3" xr:uid="{00000000-0002-0000-0400-000000000000}"/>
    <dataValidation allowBlank="1" showInputMessage="1" showErrorMessage="1" prompt="この見出しの下にあるこの列に年間の収入を入力します" sqref="C3" xr:uid="{00000000-0002-0000-0400-000001000000}"/>
    <dataValidation allowBlank="1" showInputMessage="1" showErrorMessage="1" prompt="この見出しの下にあるこの列に収入の項目を入力します" sqref="B3" xr:uid="{00000000-0002-0000-0400-000002000000}"/>
    <dataValidation allowBlank="1" showInputMessage="1" showErrorMessage="1" prompt="[支出] ワークシートに移動するナビゲーション リンク" sqref="I1" xr:uid="{00000000-0002-0000-0400-000003000000}"/>
    <dataValidation allowBlank="1" showInputMessage="1" showErrorMessage="1" prompt="[ガイド] ワークシートに移動するナビゲーション リンク" sqref="F1" xr:uid="{00000000-0002-0000-0400-000004000000}"/>
    <dataValidation allowBlank="1" showInputMessage="1" showErrorMessage="1" prompt="このセルにこのワークシートのタイトルが表示され、下のセルに、現在のキャッシュ フロー合計が表示されます。右にあるセルを選択すると、[ガイド]、[毎日の概要]、[支出] ワークシートに移動します。" sqref="B1:E1" xr:uid="{00000000-0002-0000-0400-000005000000}"/>
    <dataValidation allowBlank="1" showInputMessage="1" showErrorMessage="1" prompt="このワークシートの収入の表に詳細を入力します。セル F2 にヒントが表示されます。現在のキャッシュ フロー合計はセル D2 で自動的に計算されます" sqref="A1" xr:uid="{00000000-0002-0000-0400-000006000000}"/>
    <dataValidation allowBlank="1" showInputMessage="1" showErrorMessage="1" prompt="現在のキャッシュ フロー合計は、右のセルで自動的に計算されます。下の表に詳細を入力します" sqref="B2:C2" xr:uid="{00000000-0002-0000-0400-000007000000}"/>
    <dataValidation allowBlank="1" showInputMessage="1" showErrorMessage="1" prompt="現在のキャッシュ フロー合計は、このセルで自動的に計算されます。右のセルにヒントが表示されます" sqref="D2:E2" xr:uid="{00000000-0002-0000-0400-000008000000}"/>
    <dataValidation allowBlank="1" showInputMessage="1" showErrorMessage="1" prompt="[毎日の概要] ワークシートに移動するナビゲーション リンク" sqref="G1" xr:uid="{00000000-0002-0000-0400-000009000000}"/>
  </dataValidations>
  <hyperlinks>
    <hyperlink ref="I1" location="支出!A1" tooltip="選択すると [支出] ワークシートに移動します" display="EXPENSES" xr:uid="{00000000-0004-0000-0400-000000000000}"/>
    <hyperlink ref="F1" location="ガイド!A1" tooltip="選択すると [ガイド] ワークシートに移動します" display="Navigation button for Guide worksheet is in this cell." xr:uid="{00000000-0004-0000-0400-000001000000}"/>
    <hyperlink ref="G1" location="'毎日の概要'!A1" tooltip="選択すると [毎日の概要] ワークシートに移動します" display="DAILY SUMMARY" xr:uid="{00000000-0004-0000-0400-000002000000}"/>
    <hyperlink ref="H1" location="収入!A1" tooltip="選択するとこのワークシートのセル A1 に移動します" display="INCOME" xr:uid="{ABD2D8B1-074B-41B3-B747-9B321E3D4D4D}"/>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9"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autoPageBreaks="0" fitToPage="1"/>
  </sheetPr>
  <dimension ref="B1:K22"/>
  <sheetViews>
    <sheetView showGridLines="0" zoomScaleNormal="100" workbookViewId="0"/>
  </sheetViews>
  <sheetFormatPr defaultColWidth="16.5546875" defaultRowHeight="30" customHeight="1" x14ac:dyDescent="0.25"/>
  <cols>
    <col min="1" max="1" width="2" style="22" customWidth="1"/>
    <col min="2" max="2" width="23.6640625" style="22" customWidth="1"/>
    <col min="3" max="16384" width="16.5546875" style="22"/>
  </cols>
  <sheetData>
    <row r="1" spans="2:11" s="21" customFormat="1" ht="42" customHeight="1" thickBot="1" x14ac:dyDescent="0.3">
      <c r="B1" s="56" t="s">
        <v>0</v>
      </c>
      <c r="C1" s="56"/>
      <c r="D1" s="56"/>
      <c r="E1" s="56"/>
      <c r="F1" s="33" t="s">
        <v>6</v>
      </c>
      <c r="G1" s="33" t="s">
        <v>7</v>
      </c>
      <c r="H1" s="20" t="s">
        <v>23</v>
      </c>
      <c r="I1" s="20" t="s">
        <v>24</v>
      </c>
    </row>
    <row r="2" spans="2:11" ht="31.5" customHeight="1" x14ac:dyDescent="0.25">
      <c r="B2" s="66" t="s">
        <v>8</v>
      </c>
      <c r="C2" s="66"/>
      <c r="D2" s="67">
        <f>AnnualCashFlowToDate</f>
        <v>39750</v>
      </c>
      <c r="E2" s="67"/>
      <c r="F2" s="54" t="s">
        <v>86</v>
      </c>
      <c r="G2" s="54"/>
      <c r="H2" s="54"/>
      <c r="I2" s="54"/>
      <c r="J2" s="54"/>
      <c r="K2" s="54"/>
    </row>
    <row r="3" spans="2:11" ht="50.1" customHeight="1" x14ac:dyDescent="0.25">
      <c r="B3" s="38" t="s">
        <v>23</v>
      </c>
      <c r="C3" s="39" t="s">
        <v>84</v>
      </c>
      <c r="D3" s="39" t="s">
        <v>85</v>
      </c>
      <c r="F3" s="54"/>
      <c r="G3" s="54"/>
      <c r="H3" s="54"/>
      <c r="I3" s="54"/>
      <c r="J3" s="54"/>
      <c r="K3" s="54"/>
    </row>
    <row r="4" spans="2:11" ht="30" customHeight="1" x14ac:dyDescent="0.25">
      <c r="B4" s="40" t="s">
        <v>34</v>
      </c>
      <c r="C4" s="41">
        <v>15000</v>
      </c>
      <c r="D4" s="41">
        <f>支出[[#This Row],[年間  ]]/12</f>
        <v>1250</v>
      </c>
    </row>
    <row r="5" spans="2:11" ht="30" customHeight="1" x14ac:dyDescent="0.25">
      <c r="B5" s="40" t="s">
        <v>35</v>
      </c>
      <c r="C5" s="41">
        <v>2500</v>
      </c>
      <c r="D5" s="41">
        <f>支出[[#This Row],[年間  ]]/12</f>
        <v>208.33333333333334</v>
      </c>
    </row>
    <row r="6" spans="2:11" ht="30" customHeight="1" x14ac:dyDescent="0.25">
      <c r="B6" s="40" t="s">
        <v>36</v>
      </c>
      <c r="C6" s="41">
        <v>200</v>
      </c>
      <c r="D6" s="41">
        <f>支出[[#This Row],[年間  ]]/12</f>
        <v>16.666666666666668</v>
      </c>
    </row>
    <row r="7" spans="2:11" ht="30" customHeight="1" x14ac:dyDescent="0.25">
      <c r="B7" s="40" t="s">
        <v>37</v>
      </c>
      <c r="C7" s="41">
        <v>4000</v>
      </c>
      <c r="D7" s="41">
        <f>支出[[#This Row],[年間  ]]/12</f>
        <v>333.33333333333331</v>
      </c>
    </row>
    <row r="8" spans="2:11" ht="30" customHeight="1" x14ac:dyDescent="0.25">
      <c r="B8" s="40" t="s">
        <v>38</v>
      </c>
      <c r="C8" s="41">
        <v>15000</v>
      </c>
      <c r="D8" s="41">
        <f>支出[[#This Row],[年間  ]]/12</f>
        <v>1250</v>
      </c>
    </row>
    <row r="9" spans="2:11" ht="30" customHeight="1" x14ac:dyDescent="0.25">
      <c r="B9" s="40" t="s">
        <v>39</v>
      </c>
      <c r="C9" s="41">
        <v>250</v>
      </c>
      <c r="D9" s="41">
        <f>支出[[#This Row],[年間  ]]/12</f>
        <v>20.833333333333332</v>
      </c>
    </row>
    <row r="10" spans="2:11" ht="30" customHeight="1" x14ac:dyDescent="0.25">
      <c r="B10" s="40" t="s">
        <v>40</v>
      </c>
      <c r="C10" s="41">
        <v>1200</v>
      </c>
      <c r="D10" s="41">
        <f>支出[[#This Row],[年間  ]]/12</f>
        <v>100</v>
      </c>
    </row>
    <row r="11" spans="2:11" ht="30" customHeight="1" x14ac:dyDescent="0.25">
      <c r="B11" s="40" t="s">
        <v>41</v>
      </c>
      <c r="C11" s="41">
        <v>600</v>
      </c>
      <c r="D11" s="41">
        <f>支出[[#This Row],[年間  ]]/12</f>
        <v>50</v>
      </c>
    </row>
    <row r="12" spans="2:11" ht="30" customHeight="1" x14ac:dyDescent="0.25">
      <c r="B12" s="40" t="s">
        <v>87</v>
      </c>
      <c r="C12" s="41">
        <v>600</v>
      </c>
      <c r="D12" s="41">
        <f>支出[[#This Row],[年間  ]]/12</f>
        <v>50</v>
      </c>
    </row>
    <row r="13" spans="2:11" ht="30" customHeight="1" x14ac:dyDescent="0.25">
      <c r="B13" s="40" t="s">
        <v>44</v>
      </c>
      <c r="C13" s="41">
        <v>150</v>
      </c>
      <c r="D13" s="41">
        <f>支出[[#This Row],[年間  ]]/12</f>
        <v>12.5</v>
      </c>
    </row>
    <row r="14" spans="2:11" ht="30" customHeight="1" x14ac:dyDescent="0.25">
      <c r="B14" s="40" t="s">
        <v>45</v>
      </c>
      <c r="C14" s="41">
        <v>600</v>
      </c>
      <c r="D14" s="41">
        <f>支出[[#This Row],[年間  ]]/12</f>
        <v>50</v>
      </c>
    </row>
    <row r="15" spans="2:11" ht="30" customHeight="1" x14ac:dyDescent="0.25">
      <c r="B15" s="40" t="s">
        <v>46</v>
      </c>
      <c r="C15" s="41">
        <v>600</v>
      </c>
      <c r="D15" s="41">
        <f>支出[[#This Row],[年間  ]]/12</f>
        <v>50</v>
      </c>
    </row>
    <row r="16" spans="2:11" ht="30" customHeight="1" x14ac:dyDescent="0.25">
      <c r="B16" s="40" t="s">
        <v>47</v>
      </c>
      <c r="C16" s="41">
        <v>1500</v>
      </c>
      <c r="D16" s="41">
        <f>支出[[#This Row],[年間  ]]/12</f>
        <v>125</v>
      </c>
    </row>
    <row r="17" spans="2:4" ht="30" customHeight="1" x14ac:dyDescent="0.25">
      <c r="B17" s="40" t="s">
        <v>48</v>
      </c>
      <c r="C17" s="41">
        <v>5000</v>
      </c>
      <c r="D17" s="41">
        <f>支出[[#This Row],[年間  ]]/12</f>
        <v>416.66666666666669</v>
      </c>
    </row>
    <row r="18" spans="2:4" ht="30" customHeight="1" x14ac:dyDescent="0.25">
      <c r="B18" s="40" t="s">
        <v>49</v>
      </c>
      <c r="C18" s="41">
        <v>1200</v>
      </c>
      <c r="D18" s="41">
        <f>支出[[#This Row],[年間  ]]/12</f>
        <v>100</v>
      </c>
    </row>
    <row r="19" spans="2:4" ht="30" customHeight="1" x14ac:dyDescent="0.25">
      <c r="B19" s="40" t="s">
        <v>50</v>
      </c>
      <c r="C19" s="41">
        <v>600</v>
      </c>
      <c r="D19" s="41">
        <f>支出[[#This Row],[年間  ]]/12</f>
        <v>50</v>
      </c>
    </row>
    <row r="20" spans="2:4" ht="30" customHeight="1" x14ac:dyDescent="0.25">
      <c r="B20" s="40" t="s">
        <v>30</v>
      </c>
      <c r="C20" s="41"/>
      <c r="D20" s="41">
        <f>支出[[#This Row],[年間  ]]/12</f>
        <v>0</v>
      </c>
    </row>
    <row r="21" spans="2:4" ht="30" customHeight="1" x14ac:dyDescent="0.25">
      <c r="B21" s="40" t="s">
        <v>31</v>
      </c>
      <c r="C21" s="41"/>
      <c r="D21" s="41">
        <f>支出[[#This Row],[年間  ]]/12</f>
        <v>0</v>
      </c>
    </row>
    <row r="22" spans="2:4" ht="30" customHeight="1" x14ac:dyDescent="0.25">
      <c r="B22" s="40" t="s">
        <v>91</v>
      </c>
      <c r="C22" s="41">
        <f>SUBTOTAL(109,支出[[年間  ]])</f>
        <v>49000</v>
      </c>
      <c r="D22" s="41">
        <f>SUBTOTAL(109,支出[[毎月 ]])</f>
        <v>4083.333333333333</v>
      </c>
    </row>
  </sheetData>
  <mergeCells count="4">
    <mergeCell ref="B1:E1"/>
    <mergeCell ref="B2:C2"/>
    <mergeCell ref="D2:E2"/>
    <mergeCell ref="F2:K3"/>
  </mergeCells>
  <phoneticPr fontId="33"/>
  <dataValidations count="10">
    <dataValidation allowBlank="1" showInputMessage="1" showErrorMessage="1" prompt="毎月の支出は、この見出しの下にあるこの列で自動的に計算されます" sqref="D3" xr:uid="{00000000-0002-0000-0500-000000000000}"/>
    <dataValidation allowBlank="1" showInputMessage="1" showErrorMessage="1" prompt="この見出しの下にあるこの列に年間支出を入力します" sqref="C3" xr:uid="{00000000-0002-0000-0500-000001000000}"/>
    <dataValidation allowBlank="1" showInputMessage="1" showErrorMessage="1" prompt="この見出しの下にあるこの列に支出項目を入力します" sqref="B3" xr:uid="{00000000-0002-0000-0500-000002000000}"/>
    <dataValidation allowBlank="1" showInputMessage="1" showErrorMessage="1" prompt="[ガイド] ワークシートに移動するナビゲーション リンク" sqref="F1" xr:uid="{00000000-0002-0000-0500-000003000000}"/>
    <dataValidation allowBlank="1" showInputMessage="1" showErrorMessage="1" prompt="このワークシートの支出の表に詳細を入力します。セル F2 にヒントが表示されます。現在のキャッシュ フロー合計はセル D2 で自動的に計算されます" sqref="A1" xr:uid="{00000000-0002-0000-0500-000004000000}"/>
    <dataValidation allowBlank="1" showInputMessage="1" showErrorMessage="1" prompt="[自由に使えるお金] ワークシートに移動するナビゲーション リンク" sqref="I1" xr:uid="{00000000-0002-0000-0500-000005000000}"/>
    <dataValidation allowBlank="1" showInputMessage="1" showErrorMessage="1" prompt="このワークシートのタイトルは、このセルに表示されます。右側のセルを選択すると他のワークシート、F1 を選択すると [ガイド] ワークシート、G1 を選択すると [収入] ワークシート、I1 を選択すると [自由に使えるお金] ワークシートに移動します" sqref="B1:E1" xr:uid="{00000000-0002-0000-0500-000006000000}"/>
    <dataValidation allowBlank="1" showInputMessage="1" showErrorMessage="1" prompt="現在のキャッシュ フロー合計は、右のセルで自動的に計算されます。下の表に詳細を入力します" sqref="B2:C2" xr:uid="{00000000-0002-0000-0500-000007000000}"/>
    <dataValidation allowBlank="1" showInputMessage="1" showErrorMessage="1" prompt="現在のキャッシュ フロー合計は、このセルで自動的に計算されます。右のセルにヒントが表示されます" sqref="D2:E2" xr:uid="{00000000-0002-0000-0500-000008000000}"/>
    <dataValidation allowBlank="1" showInputMessage="1" showErrorMessage="1" prompt="[収入] ワークシートに移動するナビゲーション リンク" sqref="G1" xr:uid="{00000000-0002-0000-0500-000009000000}"/>
  </dataValidations>
  <hyperlinks>
    <hyperlink ref="I1" location="自由に使えるお金!A1" tooltip="選択すると [自由に使えるお金] ワークシートに移動します" display="DISCRETIONARY" xr:uid="{00000000-0004-0000-0500-000000000000}"/>
    <hyperlink ref="G1" location="収入!A1" tooltip="選択すると [収入] ワークシートに移動します" display="INCOME" xr:uid="{00000000-0004-0000-0500-000001000000}"/>
    <hyperlink ref="F1" location="ガイド!A1" tooltip="選択すると [ガイド] ワークシートに移動します" display="Navigation button for Guide worksheet is in this cell." xr:uid="{00000000-0004-0000-0500-000002000000}"/>
    <hyperlink ref="H1" location="支出!A1" tooltip="選択するとこのワークシートのセル A1 に移動します" display="EXPENSES" xr:uid="{1567EF5B-0762-4E71-9C4E-3F966413D801}"/>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20:D21" emptyCellReference="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autoPageBreaks="0" fitToPage="1"/>
  </sheetPr>
  <dimension ref="B1:K15"/>
  <sheetViews>
    <sheetView showGridLines="0" zoomScaleNormal="100" workbookViewId="0"/>
  </sheetViews>
  <sheetFormatPr defaultColWidth="16.5546875" defaultRowHeight="30" customHeight="1" x14ac:dyDescent="0.25"/>
  <cols>
    <col min="1" max="1" width="2" style="22" customWidth="1"/>
    <col min="2" max="2" width="23.6640625" style="22" customWidth="1"/>
    <col min="3" max="7" width="16.5546875" style="22"/>
    <col min="8" max="8" width="19" style="22" customWidth="1"/>
    <col min="9" max="16384" width="16.5546875" style="22"/>
  </cols>
  <sheetData>
    <row r="1" spans="2:11" s="21" customFormat="1" ht="42" customHeight="1" thickBot="1" x14ac:dyDescent="0.3">
      <c r="B1" s="68" t="s">
        <v>0</v>
      </c>
      <c r="C1" s="68"/>
      <c r="D1" s="68"/>
      <c r="E1" s="68"/>
      <c r="F1" s="33" t="s">
        <v>6</v>
      </c>
      <c r="G1" s="42" t="s">
        <v>23</v>
      </c>
      <c r="H1" s="42" t="s">
        <v>24</v>
      </c>
      <c r="I1" s="42" t="s">
        <v>25</v>
      </c>
    </row>
    <row r="2" spans="2:11" ht="31.5" customHeight="1" x14ac:dyDescent="0.25">
      <c r="B2" s="57" t="s">
        <v>8</v>
      </c>
      <c r="C2" s="57"/>
      <c r="D2" s="69">
        <f>AnnualCashFlowToDate</f>
        <v>39750</v>
      </c>
      <c r="E2" s="69"/>
      <c r="F2" s="70" t="s">
        <v>86</v>
      </c>
      <c r="G2" s="70"/>
      <c r="H2" s="70"/>
      <c r="I2" s="70"/>
      <c r="J2" s="70"/>
      <c r="K2" s="70"/>
    </row>
    <row r="3" spans="2:11" ht="50.1" customHeight="1" x14ac:dyDescent="0.25">
      <c r="B3" s="38" t="s">
        <v>88</v>
      </c>
      <c r="C3" s="39" t="s">
        <v>84</v>
      </c>
      <c r="D3" s="39" t="s">
        <v>85</v>
      </c>
      <c r="F3" s="70"/>
      <c r="G3" s="70"/>
      <c r="H3" s="70"/>
      <c r="I3" s="70"/>
      <c r="J3" s="70"/>
      <c r="K3" s="70"/>
    </row>
    <row r="4" spans="2:11" ht="30" customHeight="1" x14ac:dyDescent="0.25">
      <c r="B4" s="40" t="s">
        <v>52</v>
      </c>
      <c r="C4" s="41">
        <v>1200</v>
      </c>
      <c r="D4" s="41">
        <f>自由に使えるお金[[#This Row],[年間  ]]/12</f>
        <v>100</v>
      </c>
    </row>
    <row r="5" spans="2:11" ht="30" customHeight="1" x14ac:dyDescent="0.25">
      <c r="B5" s="40" t="s">
        <v>53</v>
      </c>
      <c r="C5" s="41">
        <v>600</v>
      </c>
      <c r="D5" s="41">
        <f>自由に使えるお金[[#This Row],[年間  ]]/12</f>
        <v>50</v>
      </c>
    </row>
    <row r="6" spans="2:11" ht="30" customHeight="1" x14ac:dyDescent="0.25">
      <c r="B6" s="40" t="s">
        <v>54</v>
      </c>
      <c r="C6" s="41">
        <v>2250</v>
      </c>
      <c r="D6" s="41">
        <f>自由に使えるお金[[#This Row],[年間  ]]/12</f>
        <v>187.5</v>
      </c>
    </row>
    <row r="7" spans="2:11" ht="30" customHeight="1" x14ac:dyDescent="0.25">
      <c r="B7" s="40" t="s">
        <v>55</v>
      </c>
      <c r="C7" s="41">
        <v>1200</v>
      </c>
      <c r="D7" s="41">
        <f>自由に使えるお金[[#This Row],[年間  ]]/12</f>
        <v>100</v>
      </c>
    </row>
    <row r="8" spans="2:11" ht="30" customHeight="1" x14ac:dyDescent="0.25">
      <c r="B8" s="40" t="s">
        <v>56</v>
      </c>
      <c r="C8" s="41">
        <v>300</v>
      </c>
      <c r="D8" s="41">
        <f>自由に使えるお金[[#This Row],[年間  ]]/12</f>
        <v>25</v>
      </c>
    </row>
    <row r="9" spans="2:11" ht="30" customHeight="1" x14ac:dyDescent="0.25">
      <c r="B9" s="40" t="s">
        <v>57</v>
      </c>
      <c r="C9" s="41">
        <v>2000</v>
      </c>
      <c r="D9" s="41">
        <f>自由に使えるお金[[#This Row],[年間  ]]/12</f>
        <v>166.66666666666666</v>
      </c>
    </row>
    <row r="10" spans="2:11" ht="30" customHeight="1" x14ac:dyDescent="0.25">
      <c r="B10" s="40" t="s">
        <v>58</v>
      </c>
      <c r="C10" s="41">
        <v>600</v>
      </c>
      <c r="D10" s="41">
        <f>自由に使えるお金[[#This Row],[年間  ]]/12</f>
        <v>50</v>
      </c>
    </row>
    <row r="11" spans="2:11" ht="30" customHeight="1" x14ac:dyDescent="0.25">
      <c r="B11" s="40" t="s">
        <v>59</v>
      </c>
      <c r="C11" s="41">
        <v>300</v>
      </c>
      <c r="D11" s="41">
        <f>自由に使えるお金[[#This Row],[年間  ]]/12</f>
        <v>25</v>
      </c>
    </row>
    <row r="12" spans="2:11" ht="30" customHeight="1" x14ac:dyDescent="0.25">
      <c r="B12" s="40" t="s">
        <v>60</v>
      </c>
      <c r="C12" s="41">
        <v>4800</v>
      </c>
      <c r="D12" s="41">
        <f>自由に使えるお金[[#This Row],[年間  ]]/12</f>
        <v>400</v>
      </c>
    </row>
    <row r="13" spans="2:11" ht="30" customHeight="1" x14ac:dyDescent="0.25">
      <c r="B13" s="40" t="s">
        <v>30</v>
      </c>
      <c r="C13" s="41"/>
      <c r="D13" s="41">
        <f>自由に使えるお金[[#This Row],[年間  ]]/12</f>
        <v>0</v>
      </c>
    </row>
    <row r="14" spans="2:11" ht="30" customHeight="1" x14ac:dyDescent="0.25">
      <c r="B14" s="40" t="s">
        <v>31</v>
      </c>
      <c r="C14" s="41"/>
      <c r="D14" s="41">
        <f>自由に使えるお金[[#This Row],[年間  ]]/12</f>
        <v>0</v>
      </c>
    </row>
    <row r="15" spans="2:11" ht="30" customHeight="1" x14ac:dyDescent="0.25">
      <c r="B15" s="40" t="s">
        <v>91</v>
      </c>
      <c r="C15" s="41">
        <f>SUBTOTAL(109,自由に使えるお金[[年間  ]])</f>
        <v>13250</v>
      </c>
      <c r="D15" s="41">
        <f>SUBTOTAL(109,自由に使えるお金[[毎月 ]])</f>
        <v>1104.1666666666665</v>
      </c>
    </row>
  </sheetData>
  <mergeCells count="4">
    <mergeCell ref="B1:E1"/>
    <mergeCell ref="D2:E2"/>
    <mergeCell ref="B2:C2"/>
    <mergeCell ref="F2:K3"/>
  </mergeCells>
  <phoneticPr fontId="33"/>
  <dataValidations count="10">
    <dataValidation allowBlank="1" showInputMessage="1" showErrorMessage="1" prompt="毎月の自由に使えるお金の支出は、この見出しの下にあるこの列で自動的に計算されます" sqref="D3" xr:uid="{00000000-0002-0000-0600-000000000000}"/>
    <dataValidation allowBlank="1" showInputMessage="1" showErrorMessage="1" prompt="この見出しの下にあるこの列に年間の自由に使えるお金の支出を入力します" sqref="C3" xr:uid="{00000000-0002-0000-0600-000001000000}"/>
    <dataValidation allowBlank="1" showInputMessage="1" showErrorMessage="1" prompt="この見出しの下にあるこの列に自由に使えるお金の支出項目を入力します" sqref="B3" xr:uid="{00000000-0002-0000-0600-000002000000}"/>
    <dataValidation allowBlank="1" showInputMessage="1" showErrorMessage="1" prompt="このワークシートの自由に使えるお金の表に詳細を入力します。セル F2 にヒントが表示されます。現在のキャッシュ フロー合計はセル D2 で自動的に計算されます。" sqref="A1" xr:uid="{00000000-0002-0000-0600-000003000000}"/>
    <dataValidation allowBlank="1" showInputMessage="1" showErrorMessage="1" prompt="[支出] ワークシートに移動するナビゲーション リンク" sqref="G1" xr:uid="{00000000-0002-0000-0600-000004000000}"/>
    <dataValidation allowBlank="1" showInputMessage="1" showErrorMessage="1" prompt="[貯蓄] ワークシートに移動するナビゲーション リンク" sqref="I1" xr:uid="{00000000-0002-0000-0600-000005000000}"/>
    <dataValidation allowBlank="1" showInputMessage="1" showErrorMessage="1" prompt="[ガイド] ワークシートに移動するナビゲーション リンク" sqref="F1" xr:uid="{00000000-0002-0000-0600-000006000000}"/>
    <dataValidation allowBlank="1" showInputMessage="1" showErrorMessage="1" prompt="このワークシートのタイトルは、このセルに表示されます。右側のセルを選択すると他のワークシート、F1 を選択すると [ガイド] ワークシート、G1 を選択すると [支出] ワークシート、I1 を選択すると [貯蓄] ワークシートに移動します" sqref="B1:E1" xr:uid="{00000000-0002-0000-0600-000007000000}"/>
    <dataValidation allowBlank="1" showInputMessage="1" showErrorMessage="1" prompt="現在のキャッシュ フロー合計は、右のセルで自動的に計算されます。下の表に詳細を入力します" sqref="B2:C2" xr:uid="{00000000-0002-0000-0600-000008000000}"/>
    <dataValidation allowBlank="1" showInputMessage="1" showErrorMessage="1" prompt="現在のキャッシュ フロー合計は、このセルで自動的に計算されます。右のセルにヒントが表示されます" sqref="D2:E2" xr:uid="{00000000-0002-0000-0600-000009000000}"/>
  </dataValidations>
  <hyperlinks>
    <hyperlink ref="I1" location="貯蓄!A1" tooltip="選択すると [貯蓄] ワークシートに移動します" display="SAVINGS" xr:uid="{00000000-0004-0000-0600-000000000000}"/>
    <hyperlink ref="G1" location="支出!A1" tooltip="選択すると [支出] ワークシートに移動します" display="EXPENSES" xr:uid="{00000000-0004-0000-0600-000001000000}"/>
    <hyperlink ref="F1" location="ガイド!A1" tooltip="選択すると [ガイド] ワークシートに移動します" display="Navigation button for Guide worksheet is in this cell." xr:uid="{00000000-0004-0000-0600-000002000000}"/>
    <hyperlink ref="H1" location="自由に使えるお金!A1" tooltip="選択するとこのワークシートのセル A1 に移動します" display="DISCRETIONARY" xr:uid="{881DB2F2-1DCE-4BBE-BA81-0F210CEB546C}"/>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13:D14" emptyCellReference="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autoPageBreaks="0" fitToPage="1"/>
  </sheetPr>
  <dimension ref="B1:K9"/>
  <sheetViews>
    <sheetView showGridLines="0" zoomScaleNormal="100" workbookViewId="0"/>
  </sheetViews>
  <sheetFormatPr defaultColWidth="16.5546875" defaultRowHeight="30" customHeight="1" x14ac:dyDescent="0.25"/>
  <cols>
    <col min="1" max="1" width="2" style="22" customWidth="1"/>
    <col min="2" max="2" width="23.6640625" style="22" customWidth="1"/>
    <col min="3" max="16384" width="16.5546875" style="22"/>
  </cols>
  <sheetData>
    <row r="1" spans="2:11" s="21" customFormat="1" ht="42" customHeight="1" thickBot="1" x14ac:dyDescent="0.3">
      <c r="B1" s="68" t="s">
        <v>0</v>
      </c>
      <c r="C1" s="68"/>
      <c r="D1" s="68"/>
      <c r="E1" s="68"/>
      <c r="F1" s="33" t="s">
        <v>6</v>
      </c>
      <c r="G1" s="42" t="s">
        <v>24</v>
      </c>
      <c r="H1" s="42" t="s">
        <v>25</v>
      </c>
    </row>
    <row r="2" spans="2:11" ht="31.5" customHeight="1" x14ac:dyDescent="0.25">
      <c r="B2" s="57" t="s">
        <v>8</v>
      </c>
      <c r="C2" s="57"/>
      <c r="D2" s="69">
        <f>AnnualCashFlowToDate</f>
        <v>39750</v>
      </c>
      <c r="E2" s="69"/>
      <c r="F2" s="54" t="s">
        <v>86</v>
      </c>
      <c r="G2" s="54"/>
      <c r="H2" s="54"/>
      <c r="I2" s="54"/>
      <c r="J2" s="54"/>
      <c r="K2" s="54"/>
    </row>
    <row r="3" spans="2:11" ht="50.1" customHeight="1" x14ac:dyDescent="0.25">
      <c r="B3" s="38" t="s">
        <v>25</v>
      </c>
      <c r="C3" s="39" t="s">
        <v>84</v>
      </c>
      <c r="D3" s="39" t="s">
        <v>85</v>
      </c>
      <c r="F3" s="54"/>
      <c r="G3" s="54"/>
      <c r="H3" s="54"/>
      <c r="I3" s="54"/>
      <c r="J3" s="54"/>
      <c r="K3" s="54"/>
    </row>
    <row r="4" spans="2:11" ht="30" customHeight="1" x14ac:dyDescent="0.25">
      <c r="B4" s="40" t="s">
        <v>61</v>
      </c>
      <c r="C4" s="41">
        <v>5000</v>
      </c>
      <c r="D4" s="41">
        <f>貯蓄[[#This Row],[年間  ]]/12</f>
        <v>416.66666666666669</v>
      </c>
    </row>
    <row r="5" spans="2:11" ht="30" customHeight="1" x14ac:dyDescent="0.25">
      <c r="B5" s="40" t="s">
        <v>62</v>
      </c>
      <c r="C5" s="41">
        <v>12000</v>
      </c>
      <c r="D5" s="41">
        <f>貯蓄[[#This Row],[年間  ]]/12</f>
        <v>1000</v>
      </c>
    </row>
    <row r="6" spans="2:11" ht="30" customHeight="1" x14ac:dyDescent="0.25">
      <c r="B6" s="40" t="s">
        <v>89</v>
      </c>
      <c r="C6" s="41">
        <v>6000</v>
      </c>
      <c r="D6" s="41">
        <f>貯蓄[[#This Row],[年間  ]]/12</f>
        <v>500</v>
      </c>
    </row>
    <row r="7" spans="2:11" ht="30" customHeight="1" x14ac:dyDescent="0.25">
      <c r="B7" s="40" t="s">
        <v>30</v>
      </c>
      <c r="C7" s="41"/>
      <c r="D7" s="41">
        <f>貯蓄[[#This Row],[年間  ]]/12</f>
        <v>0</v>
      </c>
    </row>
    <row r="8" spans="2:11" ht="30" customHeight="1" x14ac:dyDescent="0.25">
      <c r="B8" s="40" t="s">
        <v>31</v>
      </c>
      <c r="C8" s="41"/>
      <c r="D8" s="41">
        <f>貯蓄[[#This Row],[年間  ]]/12</f>
        <v>0</v>
      </c>
    </row>
    <row r="9" spans="2:11" ht="30" customHeight="1" x14ac:dyDescent="0.25">
      <c r="B9" s="40" t="s">
        <v>91</v>
      </c>
      <c r="C9" s="41">
        <f>SUBTOTAL(109,貯蓄[[年間  ]])</f>
        <v>23000</v>
      </c>
      <c r="D9" s="41">
        <f>SUBTOTAL(109,貯蓄[[毎月 ]])</f>
        <v>1916.6666666666667</v>
      </c>
    </row>
  </sheetData>
  <mergeCells count="4">
    <mergeCell ref="F2:K3"/>
    <mergeCell ref="B1:E1"/>
    <mergeCell ref="D2:E2"/>
    <mergeCell ref="B2:C2"/>
  </mergeCells>
  <phoneticPr fontId="33"/>
  <dataValidations count="9">
    <dataValidation allowBlank="1" showInputMessage="1" showErrorMessage="1" prompt="毎月の貯蓄は、この見出しの下にあるこの列で自動的に計算されます" sqref="D3" xr:uid="{00000000-0002-0000-0700-000000000000}"/>
    <dataValidation allowBlank="1" showInputMessage="1" showErrorMessage="1" prompt="この見出しの下にあるこの列に年間貯蓄を入力します" sqref="C3" xr:uid="{00000000-0002-0000-0700-000001000000}"/>
    <dataValidation allowBlank="1" showInputMessage="1" showErrorMessage="1" prompt="この見出しの下にあるこの列に貯蓄項目を入力します" sqref="B3" xr:uid="{00000000-0002-0000-0700-000002000000}"/>
    <dataValidation allowBlank="1" showInputMessage="1" showErrorMessage="1" prompt="このワークシートの貯蓄の表に詳細を入力します。セル F2 にヒントが表示されます。現在のキャッシュ フロー合計はセル D2 で自動的に計算されます。" sqref="A1" xr:uid="{00000000-0002-0000-0700-000003000000}"/>
    <dataValidation allowBlank="1" showInputMessage="1" showErrorMessage="1" prompt="[自由に使えるお金] ワークシートに移動するナビゲーション リンク" sqref="G1" xr:uid="{00000000-0002-0000-0700-000004000000}"/>
    <dataValidation allowBlank="1" showInputMessage="1" showErrorMessage="1" prompt="[ガイド] ワークシートに移動するナビゲーション リンク" sqref="F1" xr:uid="{00000000-0002-0000-0700-000005000000}"/>
    <dataValidation allowBlank="1" showInputMessage="1" showErrorMessage="1" prompt="このワークシートのタイトルは、このセルに表示されます。右側のセルを選択すると他のワークシート、F1 を選択すると [ガイド] ワークシート、G1 を選択すると [自由に使えるお金] ワークシートに移動します" sqref="B1:E1" xr:uid="{00000000-0002-0000-0700-000006000000}"/>
    <dataValidation allowBlank="1" showInputMessage="1" showErrorMessage="1" prompt="現在のキャッシュ フロー合計は、右のセルで自動的に計算されます。下の表に詳細を入力します" sqref="B2:C2" xr:uid="{00000000-0002-0000-0700-000007000000}"/>
    <dataValidation allowBlank="1" showInputMessage="1" showErrorMessage="1" prompt="現在のキャッシュ フロー合計は、このセルで自動的に計算されます。右のセルにヒントが表示されます" sqref="D2:E2" xr:uid="{00000000-0002-0000-0700-000008000000}"/>
  </dataValidations>
  <hyperlinks>
    <hyperlink ref="G1" location="'年間のキャッシュ フロー'!A1" tooltip="選択すると [年間のキャッシュ フロー] ワークシートに移動します" display="Navigation button for Annual Cash Flow worksheet is in this cell." xr:uid="{00000000-0004-0000-0700-000000000000}"/>
    <hyperlink ref="G1" location="自由に使えるお金!A1" tooltip="選択すると [自由に使えるお金] ワークシートに移動します" display="DISCRETIONARY" xr:uid="{00000000-0004-0000-0700-000001000000}"/>
    <hyperlink ref="F1" location="ガイド!A1" tooltip="選択すると [ガイド] ワークシートに移動します" display="Navigation button for Guide worksheet is in this cell." xr:uid="{00000000-0004-0000-0700-000002000000}"/>
    <hyperlink ref="H1" location="貯蓄!A1" tooltip="選択するとこのワークシートのセル A1 に移動します" display="SAVINGS" xr:uid="{B33078D2-FB4D-4F66-9D5A-CE5D5B056318}"/>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ガイド</vt:lpstr>
      <vt:lpstr>年間のキャッシュ フロー</vt:lpstr>
      <vt:lpstr>毎月のキャッシュ フロー</vt:lpstr>
      <vt:lpstr>毎日の概要</vt:lpstr>
      <vt:lpstr>収入</vt:lpstr>
      <vt:lpstr>支出</vt:lpstr>
      <vt:lpstr>自由に使えるお金</vt:lpstr>
      <vt:lpstr>貯蓄</vt:lpstr>
      <vt:lpstr>ColumnTitleRegion1..B6.1</vt:lpstr>
      <vt:lpstr>ColumnTitleRegion1..E8.4</vt:lpstr>
      <vt:lpstr>ColumnTitleRegion2..D6.1</vt:lpstr>
      <vt:lpstr>ColumnTitleRegion3..F6.1</vt:lpstr>
      <vt:lpstr>MonthlyCashFlowToDate</vt:lpstr>
      <vt:lpstr>収入!Print_Titles</vt:lpstr>
      <vt:lpstr>支出!Print_Titles</vt:lpstr>
      <vt:lpstr>毎日の概要!Print_Titles</vt:lpstr>
      <vt:lpstr>'毎月のキャッシュ フロー'!Print_Titles</vt:lpstr>
      <vt:lpstr>自由に使えるお金!Print_Titles</vt:lpstr>
      <vt:lpstr>貯蓄!Print_Titles</vt:lpstr>
      <vt:lpstr>RowTitleRegion1..D2.2</vt:lpstr>
      <vt:lpstr>RowTitleRegion1..D2.3</vt:lpstr>
      <vt:lpstr>RowTitleRegion1..D2.4</vt:lpstr>
      <vt:lpstr>RowTitleRegion1..D2.5</vt:lpstr>
      <vt:lpstr>RowTitleRegion1..D2.6</vt:lpstr>
      <vt:lpstr>RowTitleRegion1..D2.7</vt:lpstr>
      <vt:lpstr>RowTitleRegion1..D2.8</vt:lpstr>
      <vt:lpstr>RowTitleRegion2..C4.2</vt:lpstr>
      <vt:lpstr>RowTitleRegion3..G4.2</vt:lpstr>
      <vt:lpstr>RowTitleRegion4..K4.2</vt:lpstr>
      <vt:lpstr>RowTitleRegion5..O4.2</vt:lpstr>
      <vt:lpstr>RowTitleRegion6..C6.2</vt:lpstr>
      <vt:lpstr>RowTitleRegion7..G6.2</vt:lpstr>
      <vt:lpstr>RowTitleRegion8..K6.2</vt:lpstr>
      <vt:lpstr>RowTitleRegion9..O6.2</vt:lpstr>
      <vt:lpstr>Title3</vt:lpstr>
      <vt:lpstr>Title4</vt:lpstr>
      <vt:lpstr>Title5</vt:lpstr>
      <vt:lpstr>Title6</vt:lpstr>
      <vt:lpstr>Title7</vt:lpstr>
      <vt:lpstr>Type8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2018-11-13T12:40:13Z</dcterms:created>
  <dcterms:modified xsi:type="dcterms:W3CDTF">2018-11-13T12:40:13Z</dcterms:modified>
</cp:coreProperties>
</file>