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filterPrivacy="1" codeName="ThisWorkbook"/>
  <bookViews>
    <workbookView xWindow="-120" yWindow="-120" windowWidth="24240" windowHeight="17640" xr2:uid="{00000000-000D-0000-FFFF-FFFF00000000}"/>
  </bookViews>
  <sheets>
    <sheet name="開始" sheetId="5" r:id="rId1"/>
    <sheet name="大学の月次予算" sheetId="3" r:id="rId2"/>
    <sheet name="chart_calcs" sheetId="4" state="hidden" r:id="rId3"/>
  </sheets>
  <definedNames>
    <definedName name="_xlnm._FilterDatabase" localSheetId="1" hidden="1">大学の月次予算!#REF!</definedName>
    <definedName name="CategoriesExpense">{"生活費";"授業料および諸経費";"書籍および必需品";"交通費";"自由に使えるお金";"その他の費用"}</definedName>
    <definedName name="CategoriesIncome">{"学資援助";"報酬 (税引後)";"家族の援助";"預金の引き出し";"その他"}</definedName>
    <definedName name="FirstMonth">UPPER(TEXT(StartDate,"m月"))</definedName>
    <definedName name="income_percent_selected_period">大学の月次予算!$P$32:$P$36</definedName>
    <definedName name="NextMonth">UPPER(TEXT(EOMONTH(VALUE(YEAR(TODAY())&amp;"年"&amp;大学の月次予算!XFD1&amp;"1日"),0)+1,"m月"))</definedName>
    <definedName name="PercentsExpense">大学の月次予算!$P$40,大学の月次予算!$P$45,大学の月次予算!$P$49,大学の月次予算!$P$53,大学の月次予算!$P$59,大学の月次予算!$P$67</definedName>
    <definedName name="PercentsIncome">大学の月次予算!$P$32:$P$36</definedName>
    <definedName name="Periods">大学の月次予算!$C$27:$O$27</definedName>
    <definedName name="ScrollBarValue">chart_calcs!$D$13</definedName>
    <definedName name="SelectedPeriod">INDEX(Periods,,ScrollBarValue)</definedName>
    <definedName name="SelectedPeriodCashFlowNegative">INDEX(大学の月次予算!$C$28:$O$28,,SelectedPeriodColumn) * NOT(SelectedPeriodIsFunded)</definedName>
    <definedName name="SelectedPeriodCashFlowNegative_Mirror">CHOOSE({1,2,3},0,SelectedPeriodCashFlowNegative,-(MAX(ABS(SelectedPeriodCashFlowNegative),SelectedPeriodCashFlowPositive)))</definedName>
    <definedName name="SelectedPeriodCashFlowPositive">INDEX(大学の月次予算!$C$28:$O$28,,SelectedPeriodColumn) * SelectedPeriodIsFunded</definedName>
    <definedName name="SelectedPeriodCashFlowPositive_Mirror">CHOOSE({1,2,3},0,SelectedPeriodCashFlowPositive,(MAX(ABS(SelectedPeriodCashFlowNegative),SelectedPeriodCashFlowPositive)))</definedName>
    <definedName name="SelectedPeriodColumn">MATCH(SelectedPeriod,Periods,0)</definedName>
    <definedName name="SelectedPeriodIsFunded">INDEX(大学の月次予算!$C$37:$O$37,,SelectedPeriodColumn)&gt;=INDEX(大学の月次予算!$C$72:$O$72,,SelectedPeriodColumn)</definedName>
    <definedName name="SelectedStartMonth">大学の月次予算!$B$25</definedName>
    <definedName name="StartDate">DATEVALUE(YEAR(TODAY())&amp;"年"&amp;SelectedStartMonth&amp;"1日")</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3" l="1"/>
  <c r="C31" i="3"/>
  <c r="D27" i="3" l="1"/>
  <c r="E27" i="3" s="1"/>
  <c r="F27" i="3" s="1"/>
  <c r="G27" i="3" s="1"/>
  <c r="H27" i="3" s="1"/>
  <c r="I27" i="3" s="1"/>
  <c r="J27" i="3" s="1"/>
  <c r="K27" i="3" s="1"/>
  <c r="L27" i="3" s="1"/>
  <c r="M27" i="3" s="1"/>
  <c r="N27" i="3" s="1"/>
  <c r="P12" i="4"/>
  <c r="D3" i="4" l="1"/>
  <c r="D8" i="4" s="1"/>
  <c r="F6" i="4"/>
  <c r="F7" i="4"/>
  <c r="D12" i="4"/>
  <c r="C39" i="3"/>
  <c r="D39" i="3" s="1"/>
  <c r="E39" i="3" s="1"/>
  <c r="F39" i="3" s="1"/>
  <c r="G39" i="3" s="1"/>
  <c r="H39" i="3" s="1"/>
  <c r="I39" i="3" s="1"/>
  <c r="J39" i="3" s="1"/>
  <c r="K39" i="3" s="1"/>
  <c r="L39" i="3" s="1"/>
  <c r="M39" i="3" s="1"/>
  <c r="N39" i="3" s="1"/>
  <c r="D7" i="4" l="1"/>
  <c r="E12" i="4"/>
  <c r="D31" i="3"/>
  <c r="E31" i="3" s="1"/>
  <c r="F31" i="3" s="1"/>
  <c r="G31" i="3" s="1"/>
  <c r="H31" i="3" s="1"/>
  <c r="I31" i="3" s="1"/>
  <c r="J31" i="3" s="1"/>
  <c r="K31" i="3" s="1"/>
  <c r="L31" i="3" s="1"/>
  <c r="M31" i="3" s="1"/>
  <c r="N31" i="3" s="1"/>
  <c r="F12" i="4" l="1"/>
  <c r="G12" i="4" l="1"/>
  <c r="N67" i="3" l="1"/>
  <c r="M67" i="3"/>
  <c r="L67" i="3"/>
  <c r="K67" i="3"/>
  <c r="J67" i="3"/>
  <c r="I67" i="3"/>
  <c r="H67" i="3"/>
  <c r="G67" i="3"/>
  <c r="F67" i="3"/>
  <c r="E67" i="3"/>
  <c r="D67" i="3"/>
  <c r="C67" i="3"/>
  <c r="N37" i="3"/>
  <c r="M37" i="3"/>
  <c r="L37" i="3"/>
  <c r="K37" i="3"/>
  <c r="J37" i="3"/>
  <c r="I37" i="3"/>
  <c r="H37" i="3"/>
  <c r="G37" i="3"/>
  <c r="F37" i="3"/>
  <c r="E37" i="3"/>
  <c r="D37" i="3"/>
  <c r="C37" i="3"/>
  <c r="O36" i="3"/>
  <c r="O35" i="3"/>
  <c r="O34" i="3"/>
  <c r="O33" i="3"/>
  <c r="O32" i="3"/>
  <c r="N59" i="3"/>
  <c r="M59" i="3"/>
  <c r="L59" i="3"/>
  <c r="K59" i="3"/>
  <c r="J59" i="3"/>
  <c r="I59" i="3"/>
  <c r="H59" i="3"/>
  <c r="G59" i="3"/>
  <c r="F59" i="3"/>
  <c r="E59" i="3"/>
  <c r="D59" i="3"/>
  <c r="C59" i="3"/>
  <c r="O61" i="3"/>
  <c r="O70" i="3"/>
  <c r="O69" i="3"/>
  <c r="O68" i="3"/>
  <c r="O65" i="3"/>
  <c r="O64" i="3"/>
  <c r="O63" i="3"/>
  <c r="O62" i="3"/>
  <c r="O60" i="3"/>
  <c r="N53" i="3"/>
  <c r="M53" i="3"/>
  <c r="L53" i="3"/>
  <c r="K53" i="3"/>
  <c r="J53" i="3"/>
  <c r="I53" i="3"/>
  <c r="H53" i="3"/>
  <c r="G53" i="3"/>
  <c r="F53" i="3"/>
  <c r="E53" i="3"/>
  <c r="D53" i="3"/>
  <c r="C53" i="3"/>
  <c r="O57" i="3"/>
  <c r="O56" i="3"/>
  <c r="O55" i="3"/>
  <c r="O54" i="3"/>
  <c r="O47" i="3"/>
  <c r="N49" i="3"/>
  <c r="M49" i="3"/>
  <c r="L49" i="3"/>
  <c r="K49" i="3"/>
  <c r="J49" i="3"/>
  <c r="I49" i="3"/>
  <c r="H49" i="3"/>
  <c r="G49" i="3"/>
  <c r="F49" i="3"/>
  <c r="E49" i="3"/>
  <c r="D49" i="3"/>
  <c r="C49" i="3"/>
  <c r="O51" i="3"/>
  <c r="O50" i="3"/>
  <c r="N45" i="3"/>
  <c r="M45" i="3"/>
  <c r="L45" i="3"/>
  <c r="K45" i="3"/>
  <c r="J45" i="3"/>
  <c r="I45" i="3"/>
  <c r="H45" i="3"/>
  <c r="G45" i="3"/>
  <c r="F45" i="3"/>
  <c r="E45" i="3"/>
  <c r="D45" i="3"/>
  <c r="C45" i="3"/>
  <c r="O46" i="3"/>
  <c r="N40" i="3"/>
  <c r="M40" i="3"/>
  <c r="L40" i="3"/>
  <c r="K40" i="3"/>
  <c r="J40" i="3"/>
  <c r="I40" i="3"/>
  <c r="H40" i="3"/>
  <c r="G40" i="3"/>
  <c r="F40" i="3"/>
  <c r="E40" i="3"/>
  <c r="D40" i="3"/>
  <c r="C40" i="3"/>
  <c r="O43" i="3"/>
  <c r="O42" i="3"/>
  <c r="O41" i="3"/>
  <c r="H12" i="4" l="1"/>
  <c r="I12" i="4"/>
  <c r="O37" i="3"/>
  <c r="O45" i="3"/>
  <c r="O53" i="3"/>
  <c r="O49" i="3"/>
  <c r="O59" i="3"/>
  <c r="O40" i="3"/>
  <c r="O67" i="3"/>
  <c r="J72" i="3"/>
  <c r="J28" i="3" s="1"/>
  <c r="D72" i="3"/>
  <c r="D28" i="3" s="1"/>
  <c r="M72" i="3"/>
  <c r="M28" i="3" s="1"/>
  <c r="G72" i="3"/>
  <c r="G28" i="3" s="1"/>
  <c r="H72" i="3"/>
  <c r="H28" i="3" s="1"/>
  <c r="N72" i="3"/>
  <c r="N28" i="3" s="1"/>
  <c r="C72" i="3"/>
  <c r="E72" i="3"/>
  <c r="E28" i="3" s="1"/>
  <c r="K72" i="3"/>
  <c r="K28" i="3" s="1"/>
  <c r="L72" i="3"/>
  <c r="L28" i="3" s="1"/>
  <c r="F72" i="3"/>
  <c r="F28" i="3" s="1"/>
  <c r="I72" i="3"/>
  <c r="I28" i="3" s="1"/>
  <c r="J12" i="4" l="1"/>
  <c r="O72" i="3"/>
  <c r="C28" i="3"/>
  <c r="E8" i="4" l="1"/>
  <c r="K12" i="4"/>
  <c r="O28" i="3"/>
  <c r="M29" i="3"/>
  <c r="L29" i="3"/>
  <c r="F29" i="3"/>
  <c r="K29" i="3"/>
  <c r="E29" i="3"/>
  <c r="G29" i="3"/>
  <c r="J29" i="3"/>
  <c r="D29" i="3"/>
  <c r="I29" i="3"/>
  <c r="C29" i="3"/>
  <c r="N29" i="3"/>
  <c r="H29" i="3"/>
  <c r="F8" i="4" l="1"/>
  <c r="M5" i="3" s="1"/>
  <c r="L12" i="4"/>
  <c r="M12" i="4" l="1"/>
  <c r="N12" i="4" l="1"/>
  <c r="P51" i="3" l="1"/>
  <c r="L15" i="4" l="1"/>
  <c r="P40" i="3"/>
  <c r="L14" i="4"/>
  <c r="B5" i="3"/>
  <c r="D14" i="4"/>
  <c r="P46" i="3"/>
  <c r="K14" i="4"/>
  <c r="P28" i="3"/>
  <c r="P70" i="3"/>
  <c r="P47" i="3"/>
  <c r="O15" i="4"/>
  <c r="O14" i="4"/>
  <c r="P45" i="3"/>
  <c r="I14" i="4"/>
  <c r="G14" i="4"/>
  <c r="P32" i="3"/>
  <c r="D19" i="4" s="1"/>
  <c r="P34" i="3"/>
  <c r="D21" i="4" s="1"/>
  <c r="P33" i="3"/>
  <c r="D20" i="4" s="1"/>
  <c r="P56" i="3"/>
  <c r="P15" i="4"/>
  <c r="P67" i="3"/>
  <c r="E5" i="3"/>
  <c r="P41" i="3"/>
  <c r="O12" i="4"/>
  <c r="J15" i="4"/>
  <c r="P36" i="3"/>
  <c r="D23" i="4" s="1"/>
  <c r="P49" i="3"/>
  <c r="P69" i="3"/>
  <c r="P55" i="3"/>
  <c r="P72" i="3"/>
  <c r="F14" i="4"/>
  <c r="P65" i="3"/>
  <c r="P35" i="3"/>
  <c r="D22" i="4" s="1"/>
  <c r="P64" i="3"/>
  <c r="P61" i="3"/>
  <c r="P43" i="3"/>
  <c r="P54" i="3"/>
  <c r="P59" i="3"/>
  <c r="M14" i="4"/>
  <c r="P57" i="3"/>
  <c r="D15" i="4"/>
  <c r="P14" i="4"/>
  <c r="K15" i="4"/>
  <c r="P50" i="3"/>
  <c r="F15" i="4"/>
  <c r="M15" i="4"/>
  <c r="P63" i="3"/>
  <c r="I15" i="4"/>
  <c r="P37" i="3"/>
  <c r="N15" i="4"/>
  <c r="H14" i="4"/>
  <c r="P68" i="3"/>
  <c r="N14" i="4"/>
  <c r="P26" i="3"/>
  <c r="H15" i="4"/>
  <c r="P53" i="3"/>
  <c r="E14" i="4"/>
  <c r="J14" i="4"/>
  <c r="G15" i="4"/>
  <c r="P62" i="3"/>
  <c r="E15" i="4"/>
  <c r="P42" i="3"/>
  <c r="P60" i="3"/>
  <c r="D6" i="4"/>
  <c r="M4" i="3" l="1"/>
  <c r="B4" i="3"/>
  <c r="E4" i="3"/>
</calcChain>
</file>

<file path=xl/sharedStrings.xml><?xml version="1.0" encoding="utf-8"?>
<sst xmlns="http://schemas.openxmlformats.org/spreadsheetml/2006/main" count="70" uniqueCount="61">
  <si>
    <t>このテンプレートについて</t>
  </si>
  <si>
    <t>合計収入と支出を計算するには、月間の収入と支出を入力します。</t>
  </si>
  <si>
    <t>キャッシュ フローは自動計算され、キャッシュ フローのグラフが更新されます。</t>
  </si>
  <si>
    <t>月間と年間の収入、支出、およびキャッシュ フロー グラフを取得するには、スライダーを選択します。</t>
  </si>
  <si>
    <t>メモ: </t>
  </si>
  <si>
    <t>各ワークシートの列 A に詳細な手順が記載されています。このテキストは意図的に表示されていません。テキストを削除するには、列 A を選択し、[削除] を選択します。テキストを再表示するには、列 A を選択し、フォントの色を変更します。</t>
  </si>
  <si>
    <t>右のセルで月を選択します。Alt + 下矢印キーを押してオプションを表示します。下矢印キーで移動し、Enter キーを押して選択します。</t>
  </si>
  <si>
    <t>このセルには、選択した月または年の収入のサマリーを表すドーナツ グラフが表示されます。</t>
  </si>
  <si>
    <t>このセルには、選択した月または年のキャッシュフローを表す折れ線グラフが表示されます。</t>
  </si>
  <si>
    <t>このセルにはスライダーが表示されます。</t>
  </si>
  <si>
    <t>支出後の月次キャッシュ</t>
  </si>
  <si>
    <t>キャッシュ フロー</t>
  </si>
  <si>
    <t>累計キャッシュ フロー</t>
  </si>
  <si>
    <t>月間の収入</t>
  </si>
  <si>
    <t>受領した資金援助 (補助金、奨学金、ローンなど)</t>
  </si>
  <si>
    <t>仕事の税引後の給与</t>
  </si>
  <si>
    <t>家族からの資金援助</t>
  </si>
  <si>
    <t>貯蓄の引出</t>
  </si>
  <si>
    <t>その他 (育児給付、公的支援、贈与など)</t>
  </si>
  <si>
    <t>収入合計</t>
  </si>
  <si>
    <t>月間の支出</t>
  </si>
  <si>
    <t>生活費</t>
  </si>
  <si>
    <t>授業料および諸経費</t>
  </si>
  <si>
    <t>書籍および必需品</t>
  </si>
  <si>
    <t>交通費</t>
  </si>
  <si>
    <t>自由に使えるお金</t>
  </si>
  <si>
    <t>その他の費用</t>
  </si>
  <si>
    <t>支出合計</t>
  </si>
  <si>
    <t>このセルには、選択した月または年の支出のサマリーを表すドーナツ グラフが表示されます。</t>
  </si>
  <si>
    <t>このセルには、選択した月または年のマイナスのキャッシュフローを表す横棒グラフが表示されます。</t>
  </si>
  <si>
    <t xml:space="preserve">年  </t>
  </si>
  <si>
    <t xml:space="preserve">% 増 </t>
  </si>
  <si>
    <t>*** このシートは非表示のままにする必要があります ***</t>
  </si>
  <si>
    <t xml:space="preserve">スクロール バー 値： </t>
  </si>
  <si>
    <t xml:space="preserve">キャッシュ フロー グラフ： </t>
  </si>
  <si>
    <t xml:space="preserve">累計： </t>
  </si>
  <si>
    <t>収入グラフのデータ</t>
  </si>
  <si>
    <t>動的なグラフ タイトル</t>
  </si>
  <si>
    <t>1月</t>
  </si>
  <si>
    <t>収入ラベルは右のセルに、支出ラベルはセル E4 に、キャッシュフロー ラベル はM4 に表示されます。</t>
    <phoneticPr fontId="5"/>
  </si>
  <si>
    <t>収入は右のセルに、支出はセル E5、キャッシュ フローは M5 に自動で更新されます。</t>
    <phoneticPr fontId="5"/>
  </si>
  <si>
    <t>収入を示すドーナツ グラフは右のセル、支出のサマリーはセル E6、正と負のキャッシュ フローを示す棒グラフは M6 に自動で更新されます。次の説明がセル A17 に表示されます。</t>
    <phoneticPr fontId="5"/>
  </si>
  <si>
    <t>キャッシュフローの折れ線グラフは右のセルに表示されます。次の説明はセル A21 に表示されます。</t>
    <phoneticPr fontId="5"/>
  </si>
  <si>
    <t>月間または年間の収入、支出、およびキャッシュ フローのデータとグラフを表示するには、右にあるスライダーを選択します。次の説明はセル A25 に表示されます。</t>
    <phoneticPr fontId="5"/>
  </si>
  <si>
    <t>選択した期間は、セル P26 で自動更新されます。</t>
    <phoneticPr fontId="5"/>
  </si>
  <si>
    <t>この行でのラベルは、支出後の月次キャッシュのラベルが右のセル、月数はセル C27 から N27 まで、年は O27、増加率が P27 に表示されます。</t>
    <phoneticPr fontId="5"/>
  </si>
  <si>
    <t>大学の月次予算ワークシートを使用すると、収入、支出、およびキャッシュ フローを追跡できます。</t>
    <phoneticPr fontId="5"/>
  </si>
  <si>
    <t>大学の月次予算</t>
    <phoneticPr fontId="5"/>
  </si>
  <si>
    <t>このワークシートに大学の月次予算を作成します。このワークシートのタイトルが右のセルとセル B1に表示されます。このワークシートの使用方法に関する役立つ説明がこの列にある各セルに表示されます。次の説明はセル A4 に表示されます。</t>
    <phoneticPr fontId="5"/>
  </si>
  <si>
    <t>キャッシュ フロー ラベルは右のセルに表示されます。各月のキャッシュ フローは セル C28 から N28、年間金額は O28、増加率は P28 に自動で計算されます。セル Q28 にスパークラインが自動的に更新されます。</t>
    <phoneticPr fontId="5"/>
  </si>
  <si>
    <t>累計キャッシュ フロー ラベルは右のセルに表示されます。各月の累計キャッシュ フローは セル C29 から N29、年間金額は O29、増加率は P29 に自動で計算されます。セル Q29 にスパークラインが自動的に更新されます。次の説明はセル A31 に表示されます。</t>
    <phoneticPr fontId="5"/>
  </si>
  <si>
    <t>収入合計ラベルは右のセルに表示されます。各月の収入合計は C37 からN37に、年間収入は O37、増加率は P37 に自動で計算されます。セル Q37にスパークラインが自動的に更新されます。次の説明がセル A39 に表示されます。</t>
    <phoneticPr fontId="5"/>
  </si>
  <si>
    <t>月間の支出のラベルは右のセルに、月数はセル C39 から N39 に、年は O39 に、増加率のラベルは P39 に表示されます。</t>
    <phoneticPr fontId="5"/>
  </si>
  <si>
    <t>右のセルに支出の項目を、セル C40 から N43に毎月の金額を入力または変更します。年間金額はセル O40 から O43 に自動計算され、セル P40 から P43 に増加率が表示されます。セル Q40 にスパークラインが自動的に更新されます。次の説明はセル A45 に表示されます。</t>
    <phoneticPr fontId="5"/>
  </si>
  <si>
    <t>右のセルに支出の項目を、セル C45 から N47に毎月の金額を入力または変更します。年間金額はセル O45 から O47 に自動計算され、セル P45 から P47 に増加率が表示されます。セル Q45 にスパークラインが自動的に更新されます。次の説明はセル A49 に表示されます。</t>
    <phoneticPr fontId="5"/>
  </si>
  <si>
    <t>右のセルに支出の項目を、セル C49 から N51に毎月の金額を入力または変更します。年間金額はセル O49 から O51 に自動計算され、セル P49 から P51 に増加率が表示されます。セル Q49 にスパークラインが自動的に更新されます。次の説明がセル A53 に表示されます。</t>
    <phoneticPr fontId="5"/>
  </si>
  <si>
    <t>右のセルに支出の項目を、セル C53 から N57に毎月の金額を入力または変更します。年間金額はセル O53 から O57 に自動計算され、セル P53 から P57 に増加率が表示されます。セル Q53 にスパークラインが自動的に更新されます。次の説明がセル A59 に表示されます。</t>
    <phoneticPr fontId="5"/>
  </si>
  <si>
    <t>右のセルに支出の項目を、セル C59 から N65に毎月の金額を入力または変更します。年間金額はセル O59 から O65 に自動計算され、セル P59 から P65 に増加率が表示されます。セル Q59 にスパークラインが自動的に更新されます。次の説明がセル A67 に表示されます。</t>
    <phoneticPr fontId="5"/>
  </si>
  <si>
    <t>右のセルに支出の項目を、セル C67 から N70に毎月の金額を入力または変更します。年間金額はセル O67 から O70 に自動計算され、セル P67 から P70 に増加率が表示されます。セル Q67 にスパークラインが自動的に更新されます。次の説明はセル A72 に表示されます。</t>
    <phoneticPr fontId="5"/>
  </si>
  <si>
    <t>支出合計ラベルは右のセルに表示されます。各月の支出合計はセル C72 から N72 に、年間の支出は O72 に、増加率は P72 に自動で計算されます。スパークラインがセル Q72 に自動的に更新されます。</t>
    <phoneticPr fontId="5"/>
  </si>
  <si>
    <t>月間の収入のラベルは右のセルに、月数はセル C31 から N31 に、年は O31 に、増加率のラベルは P31 に表示されます。月間の収入項目をセル B32 から B36 に、月間の金額を C32 からN36 のセル に入力します。年間収入はセル O32 から O36 に自動計算され、セル P32 から P36 に増加率が表示されます。次の説明はセル A37 に表示されます。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</si>
</sst>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_);[Red]\(#,##0\);\-\ \ "/>
    <numFmt numFmtId="166" formatCode="0.0%;\(0.0%\)"/>
    <numFmt numFmtId="167" formatCode="m&quot;月&quot;"/>
  </numFmts>
  <fonts count="23" x14ac:knownFonts="1">
    <font>
      <sz val="10"/>
      <color theme="3" tint="0.34998626667073579"/>
      <name val="Meiryo UI"/>
      <family val="3"/>
      <charset val="128"/>
    </font>
    <font>
      <sz val="11"/>
      <color theme="3" tint="0.499984740745262"/>
      <name val="Cambria"/>
      <family val="1"/>
      <scheme val="major"/>
    </font>
    <font>
      <sz val="14"/>
      <color theme="1" tint="0.499984740745262"/>
      <name val="Meiryo UI"/>
      <family val="3"/>
      <charset val="128"/>
    </font>
    <font>
      <b/>
      <sz val="18"/>
      <color theme="0"/>
      <name val="Meiryo UI"/>
      <family val="3"/>
      <charset val="128"/>
    </font>
    <font>
      <b/>
      <sz val="10"/>
      <color theme="3" tint="0.34998626667073579"/>
      <name val="Meiryo UI"/>
      <family val="3"/>
      <charset val="128"/>
    </font>
    <font>
      <sz val="6"/>
      <name val="Meiryo UI"/>
      <family val="3"/>
      <charset val="128"/>
    </font>
    <font>
      <sz val="30"/>
      <color theme="1" tint="0.499984740745262"/>
      <name val="Meiryo UI"/>
      <family val="3"/>
      <charset val="128"/>
    </font>
    <font>
      <sz val="11"/>
      <color theme="0"/>
      <name val="Meiryo UI"/>
      <family val="3"/>
      <charset val="128"/>
    </font>
    <font>
      <sz val="9"/>
      <color theme="0"/>
      <name val="Meiryo UI"/>
      <family val="3"/>
      <charset val="128"/>
    </font>
    <font>
      <b/>
      <sz val="42"/>
      <color theme="4" tint="-0.499984740745262"/>
      <name val="Meiryo UI"/>
      <family val="3"/>
      <charset val="128"/>
    </font>
    <font>
      <sz val="9"/>
      <color theme="1" tint="0.34998626667073579"/>
      <name val="Meiryo UI"/>
      <family val="3"/>
      <charset val="128"/>
    </font>
    <font>
      <sz val="14"/>
      <color theme="1" tint="0.34998626667073579"/>
      <name val="Meiryo UI"/>
      <family val="3"/>
      <charset val="128"/>
    </font>
    <font>
      <sz val="30"/>
      <color theme="1" tint="0.34998626667073579"/>
      <name val="Meiryo UI"/>
      <family val="3"/>
      <charset val="128"/>
    </font>
    <font>
      <sz val="10"/>
      <color theme="0"/>
      <name val="Meiryo UI"/>
      <family val="3"/>
      <charset val="128"/>
    </font>
    <font>
      <b/>
      <sz val="10.5"/>
      <color theme="0"/>
      <name val="Meiryo UI"/>
      <family val="3"/>
      <charset val="128"/>
    </font>
    <font>
      <sz val="9"/>
      <color theme="4" tint="-0.499984740745262"/>
      <name val="Meiryo UI"/>
      <family val="3"/>
      <charset val="128"/>
    </font>
    <font>
      <b/>
      <sz val="10.5"/>
      <color theme="4" tint="-0.499984740745262"/>
      <name val="Meiryo UI"/>
      <family val="3"/>
      <charset val="128"/>
    </font>
    <font>
      <b/>
      <sz val="15"/>
      <color theme="4" tint="-0.499984740745262"/>
      <name val="Meiryo UI"/>
      <family val="3"/>
      <charset val="128"/>
    </font>
    <font>
      <b/>
      <sz val="9"/>
      <color theme="1" tint="0.34998626667073579"/>
      <name val="Meiryo UI"/>
      <family val="3"/>
      <charset val="128"/>
    </font>
    <font>
      <sz val="10"/>
      <color theme="1" tint="0.34998626667073579"/>
      <name val="Meiryo UI"/>
      <family val="3"/>
      <charset val="128"/>
    </font>
    <font>
      <b/>
      <sz val="10"/>
      <color theme="4" tint="-0.499984740745262"/>
      <name val="Meiryo UI"/>
      <family val="3"/>
      <charset val="128"/>
    </font>
    <font>
      <sz val="10"/>
      <color theme="5" tint="-0.499984740745262"/>
      <name val="Meiryo UI"/>
      <family val="3"/>
      <charset val="128"/>
    </font>
    <font>
      <b/>
      <sz val="10"/>
      <color theme="5" tint="-0.499984740745262"/>
      <name val="Meiryo UI"/>
      <family val="3"/>
      <charset val="128"/>
    </font>
  </fonts>
  <fills count="5">
    <fill>
      <patternFill patternType="none"/>
    </fill>
    <fill>
      <patternFill patternType="gray125"/>
    </fill>
    <fill>
      <patternFill patternType="solid">
        <fgColor theme="4"/>
      </patternFill>
    </fill>
    <fill>
      <patternFill patternType="solid">
        <fgColor theme="0" tint="-4.9989318521683403E-2"/>
        <bgColor indexed="64"/>
      </patternFill>
    </fill>
    <fill>
      <patternFill patternType="solid">
        <fgColor theme="4" tint="-0.499984740745262"/>
        <bgColor indexed="64"/>
      </patternFill>
    </fill>
  </fills>
  <borders count="21">
    <border>
      <left/>
      <right/>
      <top/>
      <bottom/>
      <diagonal/>
    </border>
    <border>
      <left/>
      <right/>
      <top/>
      <bottom style="thin">
        <color indexed="64"/>
      </bottom>
      <diagonal/>
    </border>
    <border>
      <left/>
      <right/>
      <top style="medium">
        <color rgb="FFFFFFFF"/>
      </top>
      <bottom/>
      <diagonal/>
    </border>
    <border>
      <left/>
      <right/>
      <top/>
      <bottom style="thin">
        <color theme="4"/>
      </bottom>
      <diagonal/>
    </border>
    <border>
      <left/>
      <right/>
      <top/>
      <bottom style="thick">
        <color theme="0" tint="-0.14996795556505021"/>
      </bottom>
      <diagonal/>
    </border>
    <border>
      <left/>
      <right/>
      <top style="thin">
        <color theme="0" tint="-0.14996795556505021"/>
      </top>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diagonal/>
    </border>
    <border>
      <left/>
      <right/>
      <top style="thin">
        <color theme="0" tint="-0.14996795556505021"/>
      </top>
      <bottom style="thin">
        <color theme="0" tint="-0.14996795556505021"/>
      </bottom>
      <diagonal/>
    </border>
    <border>
      <left/>
      <right/>
      <top/>
      <bottom style="double">
        <color theme="0" tint="-0.14996795556505021"/>
      </bottom>
      <diagonal/>
    </border>
    <border>
      <left style="thin">
        <color theme="0"/>
      </left>
      <right/>
      <top style="thick">
        <color theme="0" tint="-0.14996795556505021"/>
      </top>
      <bottom style="thin">
        <color theme="0"/>
      </bottom>
      <diagonal/>
    </border>
    <border>
      <left/>
      <right/>
      <top style="thick">
        <color theme="0" tint="-0.14996795556505021"/>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top/>
      <bottom style="thin">
        <color theme="5" tint="-0.499984740745262"/>
      </bottom>
      <diagonal/>
    </border>
    <border>
      <left/>
      <right/>
      <top/>
      <bottom style="thin">
        <color theme="0"/>
      </bottom>
      <diagonal/>
    </border>
    <border>
      <left/>
      <right/>
      <top style="double">
        <color theme="0" tint="-0.14996795556505021"/>
      </top>
      <bottom style="thin">
        <color theme="5" tint="-0.499984740745262"/>
      </bottom>
      <diagonal/>
    </border>
    <border>
      <left/>
      <right/>
      <top/>
      <bottom style="thin">
        <color theme="4" tint="-0.499984740745262"/>
      </bottom>
      <diagonal/>
    </border>
  </borders>
  <cellStyleXfs count="6">
    <xf numFmtId="0" fontId="0" fillId="0" borderId="0"/>
    <xf numFmtId="0" fontId="7" fillId="2" borderId="0" applyNumberFormat="0" applyBorder="0" applyAlignment="0" applyProtection="0"/>
    <xf numFmtId="0" fontId="6"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82">
    <xf numFmtId="0" fontId="0" fillId="0" borderId="0" xfId="0"/>
    <xf numFmtId="0" fontId="3" fillId="4" borderId="0" xfId="3" applyFont="1" applyFill="1" applyAlignment="1">
      <alignment horizontal="center"/>
    </xf>
    <xf numFmtId="0" fontId="0" fillId="0" borderId="0" xfId="0" applyFont="1"/>
    <xf numFmtId="0" fontId="0" fillId="0" borderId="0" xfId="0" applyFont="1" applyAlignment="1">
      <alignment wrapText="1"/>
    </xf>
    <xf numFmtId="0" fontId="4" fillId="0" borderId="0" xfId="0" applyFont="1" applyAlignment="1">
      <alignment wrapText="1"/>
    </xf>
    <xf numFmtId="0" fontId="0" fillId="0" borderId="1" xfId="0" applyFont="1" applyBorder="1"/>
    <xf numFmtId="0" fontId="0" fillId="0" borderId="0" xfId="0" applyFont="1" applyAlignment="1">
      <alignment horizontal="center"/>
    </xf>
    <xf numFmtId="0" fontId="0" fillId="0" borderId="0" xfId="0" applyFont="1" applyAlignment="1">
      <alignment horizontal="right"/>
    </xf>
    <xf numFmtId="0" fontId="0" fillId="0" borderId="0" xfId="0" applyFont="1" applyAlignment="1" applyProtection="1">
      <alignment horizontal="center"/>
      <protection locked="0"/>
    </xf>
    <xf numFmtId="0" fontId="0" fillId="0" borderId="1" xfId="0" applyFont="1" applyBorder="1" applyAlignment="1">
      <alignment horizontal="right" indent="5"/>
    </xf>
    <xf numFmtId="164" fontId="0" fillId="0" borderId="0" xfId="0" applyNumberFormat="1" applyFont="1"/>
    <xf numFmtId="0" fontId="0" fillId="0" borderId="0" xfId="0" applyNumberFormat="1" applyFont="1"/>
    <xf numFmtId="0" fontId="8" fillId="0" borderId="0" xfId="0" applyFont="1" applyAlignment="1">
      <alignment vertical="center" wrapText="1"/>
    </xf>
    <xf numFmtId="0" fontId="9" fillId="0" borderId="0" xfId="0" applyFont="1"/>
    <xf numFmtId="0" fontId="10" fillId="0" borderId="0" xfId="0" applyFont="1"/>
    <xf numFmtId="0" fontId="8" fillId="0" borderId="0" xfId="0" applyFont="1" applyAlignment="1">
      <alignment wrapText="1"/>
    </xf>
    <xf numFmtId="0" fontId="10" fillId="0" borderId="10" xfId="0" applyFont="1" applyBorder="1"/>
    <xf numFmtId="0" fontId="11" fillId="0" borderId="0" xfId="0" applyFont="1" applyAlignment="1">
      <alignment horizontal="left" indent="1"/>
    </xf>
    <xf numFmtId="0" fontId="11" fillId="0" borderId="0" xfId="3" applyFont="1" applyAlignment="1">
      <alignment horizontal="left" indent="2"/>
    </xf>
    <xf numFmtId="0" fontId="11" fillId="0" borderId="0" xfId="3" applyFont="1" applyAlignment="1">
      <alignment horizontal="left" indent="3"/>
    </xf>
    <xf numFmtId="0" fontId="7" fillId="0" borderId="0" xfId="0" applyFont="1" applyAlignment="1">
      <alignment vertical="center" wrapText="1"/>
    </xf>
    <xf numFmtId="0" fontId="12" fillId="0" borderId="0" xfId="0" applyFont="1" applyAlignment="1">
      <alignment horizontal="left"/>
    </xf>
    <xf numFmtId="0" fontId="12" fillId="0" borderId="0" xfId="2" applyFont="1" applyAlignment="1">
      <alignment horizontal="left" indent="1"/>
    </xf>
    <xf numFmtId="0" fontId="12" fillId="0" borderId="0" xfId="2" applyFont="1" applyAlignment="1">
      <alignment horizontal="left" indent="2"/>
    </xf>
    <xf numFmtId="14" fontId="14" fillId="4" borderId="0" xfId="1" applyNumberFormat="1" applyFont="1" applyFill="1" applyAlignment="1" applyProtection="1">
      <alignment horizontal="center"/>
      <protection locked="0"/>
    </xf>
    <xf numFmtId="0" fontId="15" fillId="0" borderId="0" xfId="0" applyFont="1"/>
    <xf numFmtId="0" fontId="17" fillId="0" borderId="0" xfId="0" applyFont="1"/>
    <xf numFmtId="0" fontId="16" fillId="0" borderId="0" xfId="0" applyFont="1" applyAlignment="1">
      <alignment horizontal="right"/>
    </xf>
    <xf numFmtId="0" fontId="16" fillId="0" borderId="0" xfId="0" applyFont="1" applyAlignment="1">
      <alignment horizontal="center"/>
    </xf>
    <xf numFmtId="0" fontId="18" fillId="0" borderId="0" xfId="0" applyFont="1" applyAlignment="1">
      <alignment horizontal="center"/>
    </xf>
    <xf numFmtId="0" fontId="19" fillId="3" borderId="0" xfId="0" applyFont="1" applyFill="1"/>
    <xf numFmtId="166" fontId="19" fillId="3" borderId="0" xfId="0" applyNumberFormat="1" applyFont="1" applyFill="1" applyAlignment="1">
      <alignment horizontal="right" indent="1"/>
    </xf>
    <xf numFmtId="0" fontId="19" fillId="3" borderId="2" xfId="0" applyFont="1" applyFill="1" applyBorder="1"/>
    <xf numFmtId="0" fontId="19" fillId="3" borderId="2" xfId="0" applyFont="1" applyFill="1" applyBorder="1" applyAlignment="1">
      <alignment horizontal="right"/>
    </xf>
    <xf numFmtId="0" fontId="19" fillId="0" borderId="10" xfId="0" applyFont="1" applyBorder="1"/>
    <xf numFmtId="0" fontId="20" fillId="0" borderId="4" xfId="0" applyFont="1" applyBorder="1"/>
    <xf numFmtId="0" fontId="20" fillId="0" borderId="4" xfId="0" applyFont="1" applyBorder="1" applyAlignment="1">
      <alignment horizontal="right"/>
    </xf>
    <xf numFmtId="0" fontId="20" fillId="0" borderId="4" xfId="0" applyFont="1" applyBorder="1" applyAlignment="1">
      <alignment horizontal="center"/>
    </xf>
    <xf numFmtId="0" fontId="19" fillId="0" borderId="0" xfId="0" applyFont="1"/>
    <xf numFmtId="165" fontId="19" fillId="0" borderId="0" xfId="0" applyNumberFormat="1" applyFont="1" applyProtection="1">
      <protection locked="0"/>
    </xf>
    <xf numFmtId="164" fontId="21" fillId="3" borderId="12" xfId="0" applyNumberFormat="1" applyFont="1" applyFill="1" applyBorder="1" applyAlignment="1">
      <alignment horizontal="right" indent="1"/>
    </xf>
    <xf numFmtId="0" fontId="19" fillId="0" borderId="9" xfId="0" applyFont="1" applyBorder="1"/>
    <xf numFmtId="165" fontId="19" fillId="0" borderId="9" xfId="0" applyNumberFormat="1" applyFont="1" applyBorder="1" applyProtection="1">
      <protection locked="0"/>
    </xf>
    <xf numFmtId="164" fontId="21" fillId="3" borderId="14" xfId="0" applyNumberFormat="1" applyFont="1" applyFill="1" applyBorder="1" applyAlignment="1">
      <alignment horizontal="right" indent="1"/>
    </xf>
    <xf numFmtId="0" fontId="19" fillId="0" borderId="5" xfId="0" applyFont="1" applyBorder="1"/>
    <xf numFmtId="165" fontId="19" fillId="0" borderId="5" xfId="0" applyNumberFormat="1" applyFont="1" applyBorder="1" applyProtection="1">
      <protection locked="0"/>
    </xf>
    <xf numFmtId="164" fontId="21" fillId="3" borderId="16" xfId="0" applyNumberFormat="1" applyFont="1" applyFill="1" applyBorder="1" applyAlignment="1">
      <alignment horizontal="right" indent="1"/>
    </xf>
    <xf numFmtId="0" fontId="20" fillId="0" borderId="3" xfId="0" applyFont="1" applyBorder="1"/>
    <xf numFmtId="164" fontId="20" fillId="0" borderId="3" xfId="0" applyNumberFormat="1" applyFont="1" applyBorder="1" applyAlignment="1">
      <alignment horizontal="right" indent="1"/>
    </xf>
    <xf numFmtId="0" fontId="20" fillId="0" borderId="19" xfId="0" applyFont="1" applyBorder="1"/>
    <xf numFmtId="0" fontId="20" fillId="0" borderId="19" xfId="0" applyFont="1" applyBorder="1" applyAlignment="1">
      <alignment horizontal="right"/>
    </xf>
    <xf numFmtId="0" fontId="20" fillId="0" borderId="19" xfId="0" applyFont="1" applyBorder="1" applyAlignment="1">
      <alignment horizontal="center"/>
    </xf>
    <xf numFmtId="0" fontId="22" fillId="0" borderId="0" xfId="0" applyFont="1"/>
    <xf numFmtId="164" fontId="21" fillId="3" borderId="18" xfId="0" applyNumberFormat="1" applyFont="1" applyFill="1" applyBorder="1" applyAlignment="1">
      <alignment horizontal="right" indent="1"/>
    </xf>
    <xf numFmtId="0" fontId="19" fillId="0" borderId="0" xfId="0" applyFont="1" applyAlignment="1">
      <alignment horizontal="left" indent="2"/>
    </xf>
    <xf numFmtId="165" fontId="19" fillId="0" borderId="6" xfId="0" applyNumberFormat="1" applyFont="1" applyBorder="1" applyProtection="1">
      <protection locked="0"/>
    </xf>
    <xf numFmtId="165" fontId="19" fillId="0" borderId="7" xfId="0" applyNumberFormat="1" applyFont="1" applyBorder="1" applyProtection="1">
      <protection locked="0"/>
    </xf>
    <xf numFmtId="165" fontId="19" fillId="0" borderId="8" xfId="0" applyNumberFormat="1" applyFont="1" applyBorder="1" applyProtection="1">
      <protection locked="0"/>
    </xf>
    <xf numFmtId="0" fontId="19" fillId="0" borderId="17" xfId="0" applyFont="1" applyBorder="1" applyAlignment="1">
      <alignment horizontal="left" indent="1"/>
    </xf>
    <xf numFmtId="0" fontId="19" fillId="0" borderId="17" xfId="0" applyNumberFormat="1" applyFont="1" applyBorder="1"/>
    <xf numFmtId="0" fontId="19" fillId="0" borderId="17" xfId="0" applyNumberFormat="1" applyFont="1" applyBorder="1" applyAlignment="1">
      <alignment horizontal="left" indent="1"/>
    </xf>
    <xf numFmtId="0" fontId="10" fillId="0" borderId="0" xfId="0" applyNumberFormat="1" applyFont="1"/>
    <xf numFmtId="0" fontId="19" fillId="0" borderId="17" xfId="0" applyFont="1" applyBorder="1"/>
    <xf numFmtId="0" fontId="20" fillId="0" borderId="20" xfId="0" applyFont="1" applyBorder="1"/>
    <xf numFmtId="164" fontId="20" fillId="0" borderId="20" xfId="0" applyNumberFormat="1" applyFont="1" applyBorder="1" applyAlignment="1">
      <alignment horizontal="right" indent="1"/>
    </xf>
    <xf numFmtId="167" fontId="16" fillId="0" borderId="0" xfId="0" applyNumberFormat="1" applyFont="1" applyAlignment="1">
      <alignment horizontal="center" vertical="center"/>
    </xf>
    <xf numFmtId="167" fontId="16" fillId="0" borderId="0" xfId="0" applyNumberFormat="1" applyFont="1" applyAlignment="1">
      <alignment horizontal="right"/>
    </xf>
    <xf numFmtId="167" fontId="20" fillId="0" borderId="4" xfId="0" applyNumberFormat="1" applyFont="1" applyBorder="1" applyAlignment="1">
      <alignment horizontal="right"/>
    </xf>
    <xf numFmtId="167" fontId="20" fillId="0" borderId="19" xfId="0" applyNumberFormat="1" applyFont="1" applyBorder="1" applyAlignment="1">
      <alignment horizontal="right"/>
    </xf>
    <xf numFmtId="38" fontId="19" fillId="3" borderId="0" xfId="0" applyNumberFormat="1" applyFont="1" applyFill="1"/>
    <xf numFmtId="38" fontId="19" fillId="3" borderId="2" xfId="0" applyNumberFormat="1" applyFont="1" applyFill="1" applyBorder="1"/>
    <xf numFmtId="38" fontId="20" fillId="0" borderId="3" xfId="0" applyNumberFormat="1" applyFont="1" applyBorder="1"/>
    <xf numFmtId="38" fontId="21" fillId="3" borderId="11" xfId="0" applyNumberFormat="1" applyFont="1" applyFill="1" applyBorder="1"/>
    <xf numFmtId="38" fontId="21" fillId="3" borderId="13" xfId="0" applyNumberFormat="1" applyFont="1" applyFill="1" applyBorder="1"/>
    <xf numFmtId="38" fontId="21" fillId="3" borderId="15" xfId="0" applyNumberFormat="1" applyFont="1" applyFill="1" applyBorder="1"/>
    <xf numFmtId="38" fontId="19" fillId="0" borderId="0" xfId="0" applyNumberFormat="1" applyFont="1"/>
    <xf numFmtId="38" fontId="21" fillId="3" borderId="18" xfId="0" applyNumberFormat="1" applyFont="1" applyFill="1" applyBorder="1"/>
    <xf numFmtId="38" fontId="21" fillId="3" borderId="14" xfId="0" applyNumberFormat="1" applyFont="1" applyFill="1" applyBorder="1"/>
    <xf numFmtId="38" fontId="21" fillId="3" borderId="16" xfId="0" applyNumberFormat="1" applyFont="1" applyFill="1" applyBorder="1"/>
    <xf numFmtId="38" fontId="20" fillId="0" borderId="20" xfId="0" applyNumberFormat="1" applyFont="1" applyBorder="1"/>
    <xf numFmtId="0" fontId="13" fillId="0" borderId="0" xfId="0" applyFont="1" applyAlignment="1">
      <alignment horizontal="center"/>
    </xf>
    <xf numFmtId="0" fontId="8" fillId="0" borderId="0" xfId="0" applyFont="1" applyAlignment="1">
      <alignment horizontal="center"/>
    </xf>
  </cellXfs>
  <cellStyles count="6">
    <cellStyle name="Accent1" xfId="1" builtinId="29" customBuiltin="1"/>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s>
  <dxfs count="1">
    <dxf>
      <font>
        <color theme="7"/>
      </font>
    </dxf>
  </dxfs>
  <tableStyles count="0" defaultTableStyle="TableStyleMedium2" defaultPivotStyle="PivotStyleLight16"/>
  <colors>
    <mruColors>
      <color rgb="FFFFFFFF"/>
      <color rgb="FFEEEEEE"/>
      <color rgb="FFF7F7F7"/>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61072570217489E-2"/>
          <c:y val="0.3276918795860701"/>
          <c:w val="1"/>
          <c:h val="0.59465461954644017"/>
        </c:manualLayout>
      </c:layout>
      <c:barChart>
        <c:barDir val="bar"/>
        <c:grouping val="stacked"/>
        <c:varyColors val="0"/>
        <c:ser>
          <c:idx val="0"/>
          <c:order val="0"/>
          <c:tx>
            <c:v>正の値</c:v>
          </c:tx>
          <c:spPr>
            <a:noFill/>
            <a:ln>
              <a:noFill/>
            </a:ln>
          </c:spPr>
          <c:invertIfNegative val="0"/>
          <c:dPt>
            <c:idx val="0"/>
            <c:invertIfNegative val="0"/>
            <c:bubble3D val="0"/>
            <c:extLst>
              <c:ext xmlns:c16="http://schemas.microsoft.com/office/drawing/2014/chart" uri="{C3380CC4-5D6E-409C-BE32-E72D297353CC}">
                <c16:uniqueId val="{00000000-8550-4B2E-84F0-E983AD941604}"/>
              </c:ext>
            </c:extLst>
          </c:dPt>
          <c:dPt>
            <c:idx val="1"/>
            <c:invertIfNegative val="0"/>
            <c:bubble3D val="0"/>
            <c:spPr>
              <a:solidFill>
                <a:schemeClr val="accent3">
                  <a:lumMod val="75000"/>
                </a:schemeClr>
              </a:solidFill>
              <a:ln>
                <a:noFill/>
              </a:ln>
            </c:spPr>
            <c:extLst>
              <c:ext xmlns:c16="http://schemas.microsoft.com/office/drawing/2014/chart" uri="{C3380CC4-5D6E-409C-BE32-E72D297353CC}">
                <c16:uniqueId val="{00000002-8550-4B2E-84F0-E983AD941604}"/>
              </c:ext>
            </c:extLst>
          </c:dPt>
          <c:dPt>
            <c:idx val="2"/>
            <c:invertIfNegative val="0"/>
            <c:bubble3D val="0"/>
            <c:extLst>
              <c:ext xmlns:c16="http://schemas.microsoft.com/office/drawing/2014/chart" uri="{C3380CC4-5D6E-409C-BE32-E72D297353CC}">
                <c16:uniqueId val="{00000003-8550-4B2E-84F0-E983AD941604}"/>
              </c:ext>
            </c:extLst>
          </c:dPt>
          <c:val>
            <c:numRef>
              <c:f>[0]!SelectedPeriodCashFlowPositive_Mirror</c:f>
              <c:numCache>
                <c:formatCode>General</c:formatCode>
                <c:ptCount val="3"/>
                <c:pt idx="0">
                  <c:v>0</c:v>
                </c:pt>
                <c:pt idx="1">
                  <c:v>0</c:v>
                </c:pt>
                <c:pt idx="2">
                  <c:v>0</c:v>
                </c:pt>
              </c:numCache>
            </c:numRef>
          </c:val>
          <c:extLst>
            <c:ext xmlns:c16="http://schemas.microsoft.com/office/drawing/2014/chart" uri="{C3380CC4-5D6E-409C-BE32-E72D297353CC}">
              <c16:uniqueId val="{00000004-8550-4B2E-84F0-E983AD941604}"/>
            </c:ext>
          </c:extLst>
        </c:ser>
        <c:ser>
          <c:idx val="1"/>
          <c:order val="1"/>
          <c:tx>
            <c:v>負の値</c:v>
          </c:tx>
          <c:invertIfNegative val="0"/>
          <c:dPt>
            <c:idx val="0"/>
            <c:invertIfNegative val="0"/>
            <c:bubble3D val="0"/>
            <c:extLst>
              <c:ext xmlns:c16="http://schemas.microsoft.com/office/drawing/2014/chart" uri="{C3380CC4-5D6E-409C-BE32-E72D297353CC}">
                <c16:uniqueId val="{00000005-8550-4B2E-84F0-E983AD941604}"/>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7-8550-4B2E-84F0-E983AD941604}"/>
              </c:ext>
            </c:extLst>
          </c:dPt>
          <c:dPt>
            <c:idx val="2"/>
            <c:invertIfNegative val="0"/>
            <c:bubble3D val="0"/>
            <c:spPr>
              <a:noFill/>
            </c:spPr>
            <c:extLst>
              <c:ext xmlns:c16="http://schemas.microsoft.com/office/drawing/2014/chart" uri="{C3380CC4-5D6E-409C-BE32-E72D297353CC}">
                <c16:uniqueId val="{00000009-8550-4B2E-84F0-E983AD941604}"/>
              </c:ext>
            </c:extLst>
          </c:dPt>
          <c:val>
            <c:numRef>
              <c:f>[0]!SelectedPeriodCashFlowNegative_Mirror</c:f>
              <c:numCache>
                <c:formatCode>General</c:formatCode>
                <c:ptCount val="3"/>
                <c:pt idx="0">
                  <c:v>0</c:v>
                </c:pt>
                <c:pt idx="1">
                  <c:v>0</c:v>
                </c:pt>
                <c:pt idx="2">
                  <c:v>0</c:v>
                </c:pt>
              </c:numCache>
            </c:numRef>
          </c:val>
          <c:extLst>
            <c:ext xmlns:c16="http://schemas.microsoft.com/office/drawing/2014/chart" uri="{C3380CC4-5D6E-409C-BE32-E72D297353CC}">
              <c16:uniqueId val="{0000000A-8550-4B2E-84F0-E983AD941604}"/>
            </c:ext>
          </c:extLst>
        </c:ser>
        <c:dLbls>
          <c:showLegendKey val="0"/>
          <c:showVal val="0"/>
          <c:showCatName val="0"/>
          <c:showSerName val="0"/>
          <c:showPercent val="0"/>
          <c:showBubbleSize val="0"/>
        </c:dLbls>
        <c:gapWidth val="0"/>
        <c:overlap val="100"/>
        <c:axId val="483691008"/>
        <c:axId val="96119800"/>
      </c:barChart>
      <c:catAx>
        <c:axId val="483691008"/>
        <c:scaling>
          <c:orientation val="minMax"/>
        </c:scaling>
        <c:delete val="0"/>
        <c:axPos val="l"/>
        <c:numFmt formatCode=";;" sourceLinked="0"/>
        <c:majorTickMark val="out"/>
        <c:minorTickMark val="none"/>
        <c:tickLblPos val="nextTo"/>
        <c:spPr>
          <a:ln w="3175">
            <a:solidFill>
              <a:schemeClr val="bg1">
                <a:lumMod val="75000"/>
                <a:alpha val="25000"/>
              </a:schemeClr>
            </a:solidFill>
          </a:ln>
        </c:spPr>
        <c:txPr>
          <a:bodyPr/>
          <a:lstStyle/>
          <a:p>
            <a:pPr>
              <a:defRPr lang="ja-JP"/>
            </a:pPr>
            <a:endParaRPr lang="en-US"/>
          </a:p>
        </c:txPr>
        <c:crossAx val="96119800"/>
        <c:crosses val="autoZero"/>
        <c:auto val="1"/>
        <c:lblAlgn val="ctr"/>
        <c:lblOffset val="100"/>
        <c:noMultiLvlLbl val="0"/>
      </c:catAx>
      <c:valAx>
        <c:axId val="96119800"/>
        <c:scaling>
          <c:orientation val="minMax"/>
          <c:max val="400"/>
          <c:min val="-400"/>
        </c:scaling>
        <c:delete val="1"/>
        <c:axPos val="b"/>
        <c:numFmt formatCode="General" sourceLinked="1"/>
        <c:majorTickMark val="out"/>
        <c:minorTickMark val="none"/>
        <c:tickLblPos val="nextTo"/>
        <c:crossAx val="483691008"/>
        <c:crosses val="autoZero"/>
        <c:crossBetween val="between"/>
        <c:majorUnit val="400"/>
      </c:valAx>
      <c:spPr>
        <a:ln>
          <a:noFill/>
        </a:ln>
      </c:spPr>
    </c:plotArea>
    <c:plotVisOnly val="1"/>
    <c:dispBlanksAs val="gap"/>
    <c:showDLblsOverMax val="0"/>
  </c:chart>
  <c:spPr>
    <a:noFill/>
    <a:ln>
      <a:noFill/>
    </a:ln>
  </c:spPr>
  <c:txPr>
    <a:bodyPr/>
    <a:lstStyle/>
    <a:p>
      <a:pPr>
        <a:defRPr>
          <a:solidFill>
            <a:schemeClr val="tx1">
              <a:lumMod val="65000"/>
              <a:lumOff val="35000"/>
            </a:schemeClr>
          </a:solidFill>
          <a:latin typeface="Meiryo UI" panose="020B0604030504040204" pitchFamily="50" charset="-128"/>
          <a:ea typeface="Meiryo UI" panose="020B0604030504040204" pitchFamily="50" charset="-128"/>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276848195056766"/>
          <c:y val="7.4307877302245973E-2"/>
          <c:w val="0.85723151804943232"/>
          <c:h val="0.55967520352696076"/>
        </c:manualLayout>
      </c:layout>
      <c:lineChart>
        <c:grouping val="standard"/>
        <c:varyColors val="0"/>
        <c:ser>
          <c:idx val="0"/>
          <c:order val="0"/>
          <c:tx>
            <c:v>キャッシュ フロー</c:v>
          </c:tx>
          <c:spPr>
            <a:ln w="28575" cap="rnd" cmpd="sng" algn="ctr">
              <a:solidFill>
                <a:schemeClr val="accent1">
                  <a:shade val="65000"/>
                  <a:shade val="95000"/>
                  <a:satMod val="105000"/>
                </a:schemeClr>
              </a:solidFill>
              <a:prstDash val="solid"/>
              <a:round/>
            </a:ln>
            <a:effectLst/>
          </c:spPr>
          <c:marker>
            <c:symbol val="none"/>
          </c:marker>
          <c:cat>
            <c:strRef>
              <c:f>chart_calcs!$D$12:$P$12</c:f>
              <c:strCache>
                <c:ptCount val="13"/>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年  </c:v>
                </c:pt>
              </c:strCache>
            </c:strRef>
          </c:cat>
          <c:val>
            <c:numRef>
              <c:f>大学の月次予算!$C$28:$O$28</c:f>
              <c:numCache>
                <c:formatCode>#,##0_);[Red]\(#,##0\)</c:formatCode>
                <c:ptCount val="13"/>
                <c:pt idx="0">
                  <c:v>169</c:v>
                </c:pt>
                <c:pt idx="1">
                  <c:v>69</c:v>
                </c:pt>
                <c:pt idx="2">
                  <c:v>192</c:v>
                </c:pt>
                <c:pt idx="3">
                  <c:v>199</c:v>
                </c:pt>
                <c:pt idx="4">
                  <c:v>204</c:v>
                </c:pt>
                <c:pt idx="5">
                  <c:v>-771</c:v>
                </c:pt>
                <c:pt idx="6">
                  <c:v>124</c:v>
                </c:pt>
                <c:pt idx="7">
                  <c:v>154</c:v>
                </c:pt>
                <c:pt idx="8">
                  <c:v>-721</c:v>
                </c:pt>
                <c:pt idx="9">
                  <c:v>109</c:v>
                </c:pt>
                <c:pt idx="10">
                  <c:v>34</c:v>
                </c:pt>
                <c:pt idx="11">
                  <c:v>-61</c:v>
                </c:pt>
                <c:pt idx="12">
                  <c:v>-299</c:v>
                </c:pt>
              </c:numCache>
            </c:numRef>
          </c:val>
          <c:smooth val="0"/>
          <c:extLst>
            <c:ext xmlns:c16="http://schemas.microsoft.com/office/drawing/2014/chart" uri="{C3380CC4-5D6E-409C-BE32-E72D297353CC}">
              <c16:uniqueId val="{00000000-666D-4ACA-AA43-BF5DFEC89C25}"/>
            </c:ext>
          </c:extLst>
        </c:ser>
        <c:dLbls>
          <c:showLegendKey val="0"/>
          <c:showVal val="0"/>
          <c:showCatName val="0"/>
          <c:showSerName val="0"/>
          <c:showPercent val="0"/>
          <c:showBubbleSize val="0"/>
        </c:dLbls>
        <c:marker val="1"/>
        <c:smooth val="0"/>
        <c:axId val="96119408"/>
        <c:axId val="477185864"/>
      </c:lineChart>
      <c:scatterChart>
        <c:scatterStyle val="lineMarker"/>
        <c:varyColors val="0"/>
        <c:ser>
          <c:idx val="1"/>
          <c:order val="1"/>
          <c:tx>
            <c:v>選択した期間が正の値</c:v>
          </c:tx>
          <c:spPr>
            <a:ln w="28575" cap="rnd" cmpd="sng" algn="ctr">
              <a:noFill/>
              <a:prstDash val="solid"/>
              <a:round/>
            </a:ln>
            <a:effectLst/>
          </c:spPr>
          <c:marker>
            <c:symbol val="circle"/>
            <c:size val="14"/>
            <c:spPr>
              <a:solidFill>
                <a:schemeClr val="accent1"/>
              </a:solidFill>
              <a:ln w="9525" cap="flat" cmpd="sng" algn="ctr">
                <a:solidFill>
                  <a:schemeClr val="accent1">
                    <a:shade val="95000"/>
                    <a:satMod val="105000"/>
                  </a:schemeClr>
                </a:solidFill>
                <a:prstDash val="solid"/>
                <a:round/>
              </a:ln>
              <a:effectLst/>
            </c:spPr>
          </c:marker>
          <c:yVal>
            <c:numRef>
              <c:f>chart_calcs!$D$14:$P$14</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1-666D-4ACA-AA43-BF5DFEC89C25}"/>
            </c:ext>
          </c:extLst>
        </c:ser>
        <c:ser>
          <c:idx val="2"/>
          <c:order val="2"/>
          <c:tx>
            <c:v>選択した期間が負の値</c:v>
          </c:tx>
          <c:spPr>
            <a:ln w="28575" cap="rnd" cmpd="sng" algn="ctr">
              <a:noFill/>
              <a:prstDash val="solid"/>
              <a:round/>
            </a:ln>
            <a:effectLst/>
          </c:spPr>
          <c:marker>
            <c:symbol val="circle"/>
            <c:size val="14"/>
            <c:spPr>
              <a:solidFill>
                <a:schemeClr val="accent1">
                  <a:tint val="65000"/>
                </a:schemeClr>
              </a:solidFill>
              <a:ln w="9525" cap="flat" cmpd="sng" algn="ctr">
                <a:solidFill>
                  <a:schemeClr val="accent1">
                    <a:tint val="65000"/>
                    <a:shade val="95000"/>
                    <a:satMod val="105000"/>
                  </a:schemeClr>
                </a:solidFill>
                <a:prstDash val="solid"/>
                <a:round/>
              </a:ln>
              <a:effectLst/>
            </c:spPr>
          </c:marker>
          <c:yVal>
            <c:numRef>
              <c:f>chart_calcs!$D$15:$P$15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2-666D-4ACA-AA43-BF5DFEC89C25}"/>
            </c:ext>
          </c:extLst>
        </c:ser>
        <c:dLbls>
          <c:showLegendKey val="0"/>
          <c:showVal val="0"/>
          <c:showCatName val="0"/>
          <c:showSerName val="0"/>
          <c:showPercent val="0"/>
          <c:showBubbleSize val="0"/>
        </c:dLbls>
        <c:axId val="96119408"/>
        <c:axId val="477185864"/>
      </c:scatterChart>
      <c:catAx>
        <c:axId val="96119408"/>
        <c:scaling>
          <c:orientation val="minMax"/>
        </c:scaling>
        <c:delete val="0"/>
        <c:axPos val="b"/>
        <c:numFmt formatCode="General" sourceLinked="1"/>
        <c:majorTickMark val="none"/>
        <c:minorTickMark val="none"/>
        <c:tickLblPos val="low"/>
        <c:spPr>
          <a:noFill/>
          <a:ln w="3175" cap="flat" cmpd="sng" algn="ctr">
            <a:solidFill>
              <a:schemeClr val="bg1">
                <a:lumMod val="75000"/>
                <a:alpha val="50000"/>
              </a:schemeClr>
            </a:solidFill>
            <a:prstDash val="solid"/>
            <a:round/>
          </a:ln>
          <a:effectLst/>
        </c:spPr>
        <c:txPr>
          <a:bodyPr rot="-60000000" spcFirstLastPara="1" vertOverflow="ellipsis" vert="horz" wrap="square" anchor="ctr" anchorCtr="1"/>
          <a:lstStyle/>
          <a:p>
            <a:pPr>
              <a:defRPr lang="ja-JP" sz="1000" b="0" i="0" u="none" strike="noStrike" kern="1200" baseline="0">
                <a:solidFill>
                  <a:schemeClr val="tx1"/>
                </a:solidFill>
                <a:latin typeface="Meiryo UI" panose="020B0604030504040204" pitchFamily="50" charset="-128"/>
                <a:ea typeface="Meiryo UI" panose="020B0604030504040204" pitchFamily="50" charset="-128"/>
                <a:cs typeface="+mn-cs"/>
              </a:defRPr>
            </a:pPr>
            <a:endParaRPr lang="en-US"/>
          </a:p>
        </c:txPr>
        <c:crossAx val="477185864"/>
        <c:crosses val="autoZero"/>
        <c:auto val="1"/>
        <c:lblAlgn val="ctr"/>
        <c:lblOffset val="100"/>
        <c:noMultiLvlLbl val="0"/>
      </c:catAx>
      <c:valAx>
        <c:axId val="477185864"/>
        <c:scaling>
          <c:orientation val="minMax"/>
          <c:max val="1000"/>
        </c:scaling>
        <c:delete val="1"/>
        <c:axPos val="l"/>
        <c:numFmt formatCode="&quot;$&quot;#,##0" sourceLinked="0"/>
        <c:majorTickMark val="out"/>
        <c:minorTickMark val="none"/>
        <c:tickLblPos val="nextTo"/>
        <c:crossAx val="96119408"/>
        <c:crosses val="autoZero"/>
        <c:crossBetween val="between"/>
        <c:majorUnit val="200"/>
      </c:valAx>
      <c:spPr>
        <a:noFill/>
        <a:ln>
          <a:noFill/>
        </a:ln>
        <a:effectLst/>
      </c:spPr>
    </c:plotArea>
    <c:plotVisOnly val="1"/>
    <c:dispBlanksAs val="gap"/>
    <c:showDLblsOverMax val="0"/>
  </c:chart>
  <c:spPr>
    <a:noFill/>
    <a:ln w="9525" cap="flat" cmpd="sng" algn="ctr">
      <a:noFill/>
      <a:prstDash val="solid"/>
      <a:round/>
    </a:ln>
    <a:effectLst/>
  </c:spPr>
  <c:txPr>
    <a:bodyPr/>
    <a:lstStyle/>
    <a:p>
      <a:pPr>
        <a:defRPr>
          <a:latin typeface="Meiryo UI" panose="020B0604030504040204" pitchFamily="50" charset="-128"/>
          <a:ea typeface="Meiryo UI" panose="020B0604030504040204" pitchFamily="50" charset="-128"/>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222298185081131"/>
          <c:y val="0.34625485336714895"/>
          <c:w val="0.64139311135561661"/>
          <c:h val="0.55711705789303645"/>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BF4A-4DC8-BFE4-89CFC23E7413}"/>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BF4A-4DC8-BFE4-89CFC23E7413}"/>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BF4A-4DC8-BFE4-89CFC23E7413}"/>
              </c:ext>
            </c:extLst>
          </c:dPt>
          <c:dPt>
            <c:idx val="3"/>
            <c:invertIfNegative val="0"/>
            <c:bubble3D val="0"/>
            <c:spPr>
              <a:solidFill>
                <a:schemeClr val="accent2">
                  <a:lumMod val="50000"/>
                </a:schemeClr>
              </a:solidFill>
              <a:ln>
                <a:solidFill>
                  <a:schemeClr val="bg1"/>
                </a:solidFill>
              </a:ln>
            </c:spPr>
            <c:extLst>
              <c:ext xmlns:c16="http://schemas.microsoft.com/office/drawing/2014/chart" uri="{C3380CC4-5D6E-409C-BE32-E72D297353CC}">
                <c16:uniqueId val="{00000007-BF4A-4DC8-BFE4-89CFC23E7413}"/>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BF4A-4DC8-BFE4-89CFC23E7413}"/>
              </c:ext>
            </c:extLst>
          </c:dPt>
          <c:cat>
            <c:strRef>
              <c:f>[0]!CategoriesIncome</c:f>
              <c:strCache>
                <c:ptCount val="5"/>
                <c:pt idx="0">
                  <c:v>学資援助</c:v>
                </c:pt>
                <c:pt idx="1">
                  <c:v>報酬 (税引後)</c:v>
                </c:pt>
                <c:pt idx="2">
                  <c:v>家族の援助</c:v>
                </c:pt>
                <c:pt idx="3">
                  <c:v>預金の引き出し</c:v>
                </c:pt>
                <c:pt idx="4">
                  <c:v>その他</c:v>
                </c:pt>
              </c:strCache>
            </c:strRef>
          </c:cat>
          <c:val>
            <c:numRef>
              <c:f>chart_calcs!$D$19:$D$23</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A-BF4A-4DC8-BFE4-89CFC23E7413}"/>
            </c:ext>
          </c:extLst>
        </c:ser>
        <c:dLbls>
          <c:showLegendKey val="0"/>
          <c:showVal val="0"/>
          <c:showCatName val="0"/>
          <c:showSerName val="0"/>
          <c:showPercent val="0"/>
          <c:showBubbleSize val="0"/>
        </c:dLbls>
        <c:gapWidth val="25"/>
        <c:axId val="793827248"/>
        <c:axId val="793822984"/>
      </c:barChart>
      <c:valAx>
        <c:axId val="793822984"/>
        <c:scaling>
          <c:orientation val="minMax"/>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w="3175">
            <a:noFill/>
          </a:ln>
        </c:spPr>
        <c:txPr>
          <a:bodyPr/>
          <a:lstStyle/>
          <a:p>
            <a:pPr>
              <a:defRPr lang="ja-JP"/>
            </a:pPr>
            <a:endParaRPr lang="en-US"/>
          </a:p>
        </c:txPr>
        <c:crossAx val="793827248"/>
        <c:crosses val="autoZero"/>
        <c:crossBetween val="between"/>
      </c:valAx>
      <c:catAx>
        <c:axId val="793827248"/>
        <c:scaling>
          <c:orientation val="minMax"/>
        </c:scaling>
        <c:delete val="0"/>
        <c:axPos val="l"/>
        <c:numFmt formatCode="General" sourceLinked="1"/>
        <c:majorTickMark val="none"/>
        <c:minorTickMark val="none"/>
        <c:tickLblPos val="nextTo"/>
        <c:spPr>
          <a:noFill/>
          <a:ln w="3175">
            <a:solidFill>
              <a:schemeClr val="bg1">
                <a:lumMod val="75000"/>
                <a:alpha val="25000"/>
              </a:schemeClr>
            </a:solidFill>
          </a:ln>
        </c:spPr>
        <c:txPr>
          <a:bodyPr/>
          <a:lstStyle/>
          <a:p>
            <a:pPr>
              <a:defRPr lang="ja-JP"/>
            </a:pPr>
            <a:endParaRPr lang="en-US"/>
          </a:p>
        </c:txPr>
        <c:crossAx val="793822984"/>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latin typeface="Meiryo UI" panose="020B0604030504040204" pitchFamily="50" charset="-128"/>
          <a:ea typeface="Meiryo UI" panose="020B0604030504040204" pitchFamily="50" charset="-128"/>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589291453364252"/>
          <c:y val="0.34151120639906768"/>
          <c:w val="0.65730885998944011"/>
          <c:h val="0.56660435182919888"/>
        </c:manualLayout>
      </c:layout>
      <c:barChart>
        <c:barDir val="bar"/>
        <c:grouping val="clustered"/>
        <c:varyColors val="0"/>
        <c:ser>
          <c:idx val="0"/>
          <c:order val="0"/>
          <c:spPr>
            <a:ln>
              <a:solidFill>
                <a:schemeClr val="bg1"/>
              </a:solidFill>
            </a:ln>
          </c:spPr>
          <c:invertIfNegative val="0"/>
          <c:dPt>
            <c:idx val="0"/>
            <c:invertIfNegative val="0"/>
            <c:bubble3D val="0"/>
            <c:spPr>
              <a:solidFill>
                <a:schemeClr val="accent4">
                  <a:lumMod val="75000"/>
                </a:schemeClr>
              </a:solidFill>
              <a:ln>
                <a:solidFill>
                  <a:schemeClr val="bg1"/>
                </a:solidFill>
              </a:ln>
            </c:spPr>
            <c:extLst>
              <c:ext xmlns:c16="http://schemas.microsoft.com/office/drawing/2014/chart" uri="{C3380CC4-5D6E-409C-BE32-E72D297353CC}">
                <c16:uniqueId val="{00000001-646A-455C-8A75-89D427D18BB9}"/>
              </c:ext>
            </c:extLst>
          </c:dPt>
          <c:dPt>
            <c:idx val="1"/>
            <c:invertIfNegative val="0"/>
            <c:bubble3D val="0"/>
            <c:spPr>
              <a:solidFill>
                <a:schemeClr val="accent1">
                  <a:lumMod val="50000"/>
                </a:schemeClr>
              </a:solidFill>
              <a:ln>
                <a:solidFill>
                  <a:schemeClr val="bg1"/>
                </a:solidFill>
              </a:ln>
            </c:spPr>
            <c:extLst>
              <c:ext xmlns:c16="http://schemas.microsoft.com/office/drawing/2014/chart" uri="{C3380CC4-5D6E-409C-BE32-E72D297353CC}">
                <c16:uniqueId val="{00000003-646A-455C-8A75-89D427D18BB9}"/>
              </c:ext>
            </c:extLst>
          </c:dPt>
          <c:dPt>
            <c:idx val="2"/>
            <c:invertIfNegative val="0"/>
            <c:bubble3D val="0"/>
            <c:spPr>
              <a:solidFill>
                <a:schemeClr val="accent3">
                  <a:lumMod val="50000"/>
                </a:schemeClr>
              </a:solidFill>
              <a:ln>
                <a:solidFill>
                  <a:schemeClr val="bg1"/>
                </a:solidFill>
              </a:ln>
            </c:spPr>
            <c:extLst>
              <c:ext xmlns:c16="http://schemas.microsoft.com/office/drawing/2014/chart" uri="{C3380CC4-5D6E-409C-BE32-E72D297353CC}">
                <c16:uniqueId val="{00000005-646A-455C-8A75-89D427D18BB9}"/>
              </c:ext>
            </c:extLst>
          </c:dPt>
          <c:dPt>
            <c:idx val="3"/>
            <c:invertIfNegative val="0"/>
            <c:bubble3D val="0"/>
            <c:spPr>
              <a:solidFill>
                <a:schemeClr val="accent2">
                  <a:lumMod val="75000"/>
                </a:schemeClr>
              </a:solidFill>
              <a:ln>
                <a:solidFill>
                  <a:schemeClr val="bg1"/>
                </a:solidFill>
              </a:ln>
            </c:spPr>
            <c:extLst>
              <c:ext xmlns:c16="http://schemas.microsoft.com/office/drawing/2014/chart" uri="{C3380CC4-5D6E-409C-BE32-E72D297353CC}">
                <c16:uniqueId val="{00000007-646A-455C-8A75-89D427D18BB9}"/>
              </c:ext>
            </c:extLst>
          </c:dPt>
          <c:dPt>
            <c:idx val="4"/>
            <c:invertIfNegative val="0"/>
            <c:bubble3D val="0"/>
            <c:spPr>
              <a:solidFill>
                <a:schemeClr val="accent5">
                  <a:lumMod val="75000"/>
                </a:schemeClr>
              </a:solidFill>
              <a:ln>
                <a:solidFill>
                  <a:schemeClr val="bg1"/>
                </a:solidFill>
              </a:ln>
            </c:spPr>
            <c:extLst>
              <c:ext xmlns:c16="http://schemas.microsoft.com/office/drawing/2014/chart" uri="{C3380CC4-5D6E-409C-BE32-E72D297353CC}">
                <c16:uniqueId val="{00000009-646A-455C-8A75-89D427D18BB9}"/>
              </c:ext>
            </c:extLst>
          </c:dPt>
          <c:dPt>
            <c:idx val="5"/>
            <c:invertIfNegative val="0"/>
            <c:bubble3D val="0"/>
            <c:spPr>
              <a:solidFill>
                <a:schemeClr val="accent6">
                  <a:lumMod val="75000"/>
                </a:schemeClr>
              </a:solidFill>
              <a:ln>
                <a:solidFill>
                  <a:schemeClr val="bg1"/>
                </a:solidFill>
              </a:ln>
            </c:spPr>
            <c:extLst>
              <c:ext xmlns:c16="http://schemas.microsoft.com/office/drawing/2014/chart" uri="{C3380CC4-5D6E-409C-BE32-E72D297353CC}">
                <c16:uniqueId val="{0000000A-1A5F-451A-BA1D-C10767E1A139}"/>
              </c:ext>
            </c:extLst>
          </c:dPt>
          <c:cat>
            <c:strRef>
              <c:f>[0]!CategoriesExpense</c:f>
              <c:strCache>
                <c:ptCount val="6"/>
                <c:pt idx="0">
                  <c:v>生活費</c:v>
                </c:pt>
                <c:pt idx="1">
                  <c:v>授業料および諸経費</c:v>
                </c:pt>
                <c:pt idx="2">
                  <c:v>書籍および必需品</c:v>
                </c:pt>
                <c:pt idx="3">
                  <c:v>交通費</c:v>
                </c:pt>
                <c:pt idx="4">
                  <c:v>自由に使えるお金</c:v>
                </c:pt>
                <c:pt idx="5">
                  <c:v>その他の費用</c:v>
                </c:pt>
              </c:strCache>
            </c:strRef>
          </c:cat>
          <c:val>
            <c:numRef>
              <c:f>[0]!PercentsExpense</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646A-455C-8A75-89D427D18BB9}"/>
            </c:ext>
          </c:extLst>
        </c:ser>
        <c:dLbls>
          <c:showLegendKey val="0"/>
          <c:showVal val="0"/>
          <c:showCatName val="0"/>
          <c:showSerName val="0"/>
          <c:showPercent val="0"/>
          <c:showBubbleSize val="0"/>
        </c:dLbls>
        <c:gapWidth val="25"/>
        <c:axId val="793831512"/>
        <c:axId val="793830856"/>
      </c:barChart>
      <c:valAx>
        <c:axId val="793830856"/>
        <c:scaling>
          <c:orientation val="minMax"/>
          <c:max val="0.5"/>
          <c:min val="0"/>
        </c:scaling>
        <c:delete val="0"/>
        <c:axPos val="b"/>
        <c:majorGridlines>
          <c:spPr>
            <a:ln w="3175">
              <a:solidFill>
                <a:schemeClr val="bg1">
                  <a:lumMod val="75000"/>
                  <a:alpha val="25000"/>
                </a:schemeClr>
              </a:solidFill>
            </a:ln>
          </c:spPr>
        </c:majorGridlines>
        <c:numFmt formatCode="0%" sourceLinked="0"/>
        <c:majorTickMark val="out"/>
        <c:minorTickMark val="none"/>
        <c:tickLblPos val="nextTo"/>
        <c:spPr>
          <a:ln>
            <a:noFill/>
          </a:ln>
        </c:spPr>
        <c:txPr>
          <a:bodyPr/>
          <a:lstStyle/>
          <a:p>
            <a:pPr>
              <a:defRPr lang="ja-JP"/>
            </a:pPr>
            <a:endParaRPr lang="en-US"/>
          </a:p>
        </c:txPr>
        <c:crossAx val="793831512"/>
        <c:crosses val="autoZero"/>
        <c:crossBetween val="between"/>
      </c:valAx>
      <c:catAx>
        <c:axId val="793831512"/>
        <c:scaling>
          <c:orientation val="minMax"/>
        </c:scaling>
        <c:delete val="0"/>
        <c:axPos val="l"/>
        <c:numFmt formatCode="General" sourceLinked="1"/>
        <c:majorTickMark val="none"/>
        <c:minorTickMark val="none"/>
        <c:tickLblPos val="nextTo"/>
        <c:spPr>
          <a:ln w="3175">
            <a:solidFill>
              <a:schemeClr val="bg1">
                <a:lumMod val="75000"/>
                <a:alpha val="25000"/>
              </a:schemeClr>
            </a:solidFill>
          </a:ln>
        </c:spPr>
        <c:txPr>
          <a:bodyPr/>
          <a:lstStyle/>
          <a:p>
            <a:pPr>
              <a:defRPr lang="ja-JP"/>
            </a:pPr>
            <a:endParaRPr lang="en-US"/>
          </a:p>
        </c:txPr>
        <c:crossAx val="793830856"/>
        <c:crosses val="autoZero"/>
        <c:auto val="1"/>
        <c:lblAlgn val="ctr"/>
        <c:lblOffset val="100"/>
        <c:noMultiLvlLbl val="0"/>
      </c:catAx>
      <c:spPr>
        <a:noFill/>
      </c:spPr>
    </c:plotArea>
    <c:plotVisOnly val="1"/>
    <c:dispBlanksAs val="gap"/>
    <c:showDLblsOverMax val="0"/>
  </c:chart>
  <c:spPr>
    <a:noFill/>
    <a:ln>
      <a:noFill/>
    </a:ln>
  </c:spPr>
  <c:txPr>
    <a:bodyPr/>
    <a:lstStyle/>
    <a:p>
      <a:pPr>
        <a:defRPr>
          <a:solidFill>
            <a:schemeClr val="tx1">
              <a:lumMod val="65000"/>
              <a:lumOff val="35000"/>
            </a:schemeClr>
          </a:solidFill>
          <a:latin typeface="Meiryo UI" panose="020B0604030504040204" pitchFamily="50" charset="-128"/>
          <a:ea typeface="Meiryo UI" panose="020B0604030504040204" pitchFamily="50" charset="-128"/>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croll" dx="16" fmlaLink="chart_calcs!$D$13" horiz="1" max="13" min="1" page="3"/>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1485900</xdr:colOff>
          <xdr:row>20</xdr:row>
          <xdr:rowOff>95250</xdr:rowOff>
        </xdr:from>
        <xdr:to>
          <xdr:col>15</xdr:col>
          <xdr:colOff>152400</xdr:colOff>
          <xdr:row>21</xdr:row>
          <xdr:rowOff>114300</xdr:rowOff>
        </xdr:to>
        <xdr:sp macro="" textlink="">
          <xdr:nvSpPr>
            <xdr:cNvPr id="1032" name="毎月のスクロール" descr="月ごとに予算の概要を表示するように選択します"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12</xdr:col>
      <xdr:colOff>321559</xdr:colOff>
      <xdr:row>2</xdr:row>
      <xdr:rowOff>123825</xdr:rowOff>
    </xdr:from>
    <xdr:to>
      <xdr:col>15</xdr:col>
      <xdr:colOff>638175</xdr:colOff>
      <xdr:row>14</xdr:row>
      <xdr:rowOff>79661</xdr:rowOff>
    </xdr:to>
    <xdr:graphicFrame macro="">
      <xdr:nvGraphicFramePr>
        <xdr:cNvPr id="16" name="毎月のキャッシュフロー" descr="Bar chart showing positive and negative cash flow for selected month or year">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130630</xdr:colOff>
      <xdr:row>14</xdr:row>
      <xdr:rowOff>184184</xdr:rowOff>
    </xdr:from>
    <xdr:to>
      <xdr:col>15</xdr:col>
      <xdr:colOff>19052</xdr:colOff>
      <xdr:row>20</xdr:row>
      <xdr:rowOff>656</xdr:rowOff>
    </xdr:to>
    <xdr:graphicFrame macro="">
      <xdr:nvGraphicFramePr>
        <xdr:cNvPr id="3" name="月単位でのキャッシュフロー" descr="Line chart showing cash flow for the selected month or yea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9526</xdr:colOff>
      <xdr:row>2</xdr:row>
      <xdr:rowOff>133350</xdr:rowOff>
    </xdr:from>
    <xdr:to>
      <xdr:col>4</xdr:col>
      <xdr:colOff>114114</xdr:colOff>
      <xdr:row>14</xdr:row>
      <xdr:rowOff>89186</xdr:rowOff>
    </xdr:to>
    <xdr:graphicFrame macro="">
      <xdr:nvGraphicFramePr>
        <xdr:cNvPr id="15" name="1 か月の収入サマリー" descr="Donut chart showing income summary for selected month or year">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482419</xdr:colOff>
      <xdr:row>3</xdr:row>
      <xdr:rowOff>28322</xdr:rowOff>
    </xdr:from>
    <xdr:to>
      <xdr:col>3</xdr:col>
      <xdr:colOff>482419</xdr:colOff>
      <xdr:row>14</xdr:row>
      <xdr:rowOff>47387</xdr:rowOff>
    </xdr:to>
    <xdr:cxnSp macro="">
      <xdr:nvCxnSpPr>
        <xdr:cNvPr id="19" name="グラフの枠線 1" descr="Chart border">
          <a:extLst>
            <a:ext uri="{FF2B5EF4-FFF2-40B4-BE49-F238E27FC236}">
              <a16:creationId xmlns:a16="http://schemas.microsoft.com/office/drawing/2014/main" id="{00000000-0008-0000-0100-000013000000}"/>
            </a:ext>
          </a:extLst>
        </xdr:cNvPr>
        <xdr:cNvCxnSpPr/>
      </xdr:nvCxnSpPr>
      <xdr:spPr>
        <a:xfrm>
          <a:off x="4778194" y="1780922"/>
          <a:ext cx="0" cy="2524140"/>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142874</xdr:colOff>
      <xdr:row>2</xdr:row>
      <xdr:rowOff>133350</xdr:rowOff>
    </xdr:from>
    <xdr:to>
      <xdr:col>11</xdr:col>
      <xdr:colOff>48005</xdr:colOff>
      <xdr:row>14</xdr:row>
      <xdr:rowOff>89186</xdr:rowOff>
    </xdr:to>
    <xdr:graphicFrame macro="">
      <xdr:nvGraphicFramePr>
        <xdr:cNvPr id="21" name="1 か月の支出サマリー" descr="Donut chart showing expenses summary for selected month or year">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12</xdr:col>
      <xdr:colOff>82971</xdr:colOff>
      <xdr:row>3</xdr:row>
      <xdr:rowOff>28322</xdr:rowOff>
    </xdr:from>
    <xdr:to>
      <xdr:col>12</xdr:col>
      <xdr:colOff>82971</xdr:colOff>
      <xdr:row>14</xdr:row>
      <xdr:rowOff>47387</xdr:rowOff>
    </xdr:to>
    <xdr:cxnSp macro="">
      <xdr:nvCxnSpPr>
        <xdr:cNvPr id="22" name="グラフの枠線 2" descr="Chart border">
          <a:extLst>
            <a:ext uri="{FF2B5EF4-FFF2-40B4-BE49-F238E27FC236}">
              <a16:creationId xmlns:a16="http://schemas.microsoft.com/office/drawing/2014/main" id="{00000000-0008-0000-0100-000016000000}"/>
            </a:ext>
          </a:extLst>
        </xdr:cNvPr>
        <xdr:cNvCxnSpPr/>
      </xdr:nvCxnSpPr>
      <xdr:spPr>
        <a:xfrm>
          <a:off x="9179346" y="1780922"/>
          <a:ext cx="0" cy="2524140"/>
        </a:xfrm>
        <a:prstGeom prst="line">
          <a:avLst/>
        </a:prstGeom>
        <a:ln w="12700">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cdr:x>
      <cdr:y>0.17913</cdr:y>
    </cdr:from>
    <cdr:to>
      <cdr:x>0.13551</cdr:x>
      <cdr:y>0.60643</cdr:y>
    </cdr:to>
    <cdr:sp macro="" textlink="">
      <cdr:nvSpPr>
        <cdr:cNvPr id="2" name="TextBox 3"/>
        <cdr:cNvSpPr txBox="1"/>
      </cdr:nvSpPr>
      <cdr:spPr>
        <a:xfrm xmlns:a="http://schemas.openxmlformats.org/drawingml/2006/main">
          <a:off x="0" y="171870"/>
          <a:ext cx="1421479" cy="40998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rtl="0"/>
          <a:r>
            <a:rPr lang="ja" sz="1500" b="1">
              <a:solidFill>
                <a:schemeClr val="accent1">
                  <a:lumMod val="50000"/>
                </a:schemeClr>
              </a:solidFill>
              <a:latin typeface="Meiryo UI" panose="020B0604030504040204" pitchFamily="50" charset="-128"/>
              <a:ea typeface="Meiryo UI" panose="020B0604030504040204" pitchFamily="50" charset="-128"/>
            </a:rPr>
            <a:t>キャッシュ フロー</a:t>
          </a:r>
        </a:p>
      </cdr:txBody>
    </cdr:sp>
  </cdr:relSizeAnchor>
</c:userShapes>
</file>

<file path=xl/theme/theme1.xml><?xml version="1.0" encoding="utf-8"?>
<a:theme xmlns:a="http://schemas.openxmlformats.org/drawingml/2006/main" name="Office Theme">
  <a:themeElements>
    <a:clrScheme name="Monthly College Budget">
      <a:dk1>
        <a:sysClr val="windowText" lastClr="000000"/>
      </a:dk1>
      <a:lt1>
        <a:sysClr val="window" lastClr="FFFFFF"/>
      </a:lt1>
      <a:dk2>
        <a:srgbClr val="000000"/>
      </a:dk2>
      <a:lt2>
        <a:srgbClr val="FFFFFF"/>
      </a:lt2>
      <a:accent1>
        <a:srgbClr val="67BCD1"/>
      </a:accent1>
      <a:accent2>
        <a:srgbClr val="F09912"/>
      </a:accent2>
      <a:accent3>
        <a:srgbClr val="6ECC9E"/>
      </a:accent3>
      <a:accent4>
        <a:srgbClr val="EB4A17"/>
      </a:accent4>
      <a:accent5>
        <a:srgbClr val="9942AC"/>
      </a:accent5>
      <a:accent6>
        <a:srgbClr val="F749A2"/>
      </a:accent6>
      <a:hlink>
        <a:srgbClr val="67BCD1"/>
      </a:hlink>
      <a:folHlink>
        <a:srgbClr val="9942AC"/>
      </a:folHlink>
    </a:clrScheme>
    <a:fontScheme name="Monthly College Budget">
      <a:majorFont>
        <a:latin typeface="Cambri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B8"/>
  <sheetViews>
    <sheetView showGridLines="0" tabSelected="1" workbookViewId="0"/>
  </sheetViews>
  <sheetFormatPr defaultRowHeight="14.25" x14ac:dyDescent="0.25"/>
  <cols>
    <col min="1" max="1" width="2.375" style="2" customWidth="1"/>
    <col min="2" max="2" width="73.5" style="2" customWidth="1"/>
    <col min="3" max="3" width="2.625" style="2" customWidth="1"/>
    <col min="4" max="16384" width="9" style="2"/>
  </cols>
  <sheetData>
    <row r="1" spans="2:2" ht="24" x14ac:dyDescent="0.35">
      <c r="B1" s="1" t="s">
        <v>0</v>
      </c>
    </row>
    <row r="2" spans="2:2" ht="30" customHeight="1" x14ac:dyDescent="0.25">
      <c r="B2" s="3" t="s">
        <v>46</v>
      </c>
    </row>
    <row r="3" spans="2:2" ht="30" customHeight="1" x14ac:dyDescent="0.25">
      <c r="B3" s="3" t="s">
        <v>1</v>
      </c>
    </row>
    <row r="4" spans="2:2" ht="30" customHeight="1" x14ac:dyDescent="0.25">
      <c r="B4" s="3" t="s">
        <v>2</v>
      </c>
    </row>
    <row r="5" spans="2:2" ht="30" customHeight="1" x14ac:dyDescent="0.25">
      <c r="B5" s="3" t="s">
        <v>3</v>
      </c>
    </row>
    <row r="6" spans="2:2" ht="30" customHeight="1" x14ac:dyDescent="0.25">
      <c r="B6" s="4" t="s">
        <v>4</v>
      </c>
    </row>
    <row r="7" spans="2:2" ht="57" customHeight="1" x14ac:dyDescent="0.25">
      <c r="B7" s="3" t="s">
        <v>5</v>
      </c>
    </row>
    <row r="8" spans="2:2" ht="43.5" customHeight="1" x14ac:dyDescent="0.25">
      <c r="B8" s="3"/>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sheetPr>
  <dimension ref="A1:Q72"/>
  <sheetViews>
    <sheetView showGridLines="0" zoomScaleNormal="100" workbookViewId="0"/>
  </sheetViews>
  <sheetFormatPr defaultColWidth="9" defaultRowHeight="19.5" customHeight="1" x14ac:dyDescent="0.2"/>
  <cols>
    <col min="1" max="1" width="2.625" style="15" customWidth="1"/>
    <col min="2" max="2" width="36.75" style="14" customWidth="1"/>
    <col min="3" max="15" width="7.875" style="14" customWidth="1"/>
    <col min="16" max="16" width="11" style="14" customWidth="1"/>
    <col min="17" max="17" width="8.375" style="14" customWidth="1"/>
    <col min="18" max="18" width="2.625" style="14" customWidth="1"/>
    <col min="19" max="16384" width="9" style="14"/>
  </cols>
  <sheetData>
    <row r="1" spans="1:16" ht="61.9" customHeight="1" x14ac:dyDescent="0.8">
      <c r="A1" s="12" t="s">
        <v>48</v>
      </c>
      <c r="B1" s="13" t="s">
        <v>47</v>
      </c>
    </row>
    <row r="2" spans="1:16" ht="19.5" customHeight="1" thickBot="1" x14ac:dyDescent="0.25">
      <c r="B2" s="16"/>
      <c r="C2" s="16"/>
      <c r="D2" s="16"/>
      <c r="E2" s="16"/>
      <c r="F2" s="16"/>
      <c r="G2" s="16"/>
      <c r="H2" s="16"/>
      <c r="I2" s="16"/>
      <c r="J2" s="16"/>
      <c r="K2" s="16"/>
      <c r="L2" s="16"/>
      <c r="M2" s="16"/>
      <c r="N2" s="16"/>
      <c r="O2" s="16"/>
      <c r="P2" s="16"/>
    </row>
    <row r="3" spans="1:16" ht="15" customHeight="1" thickTop="1" x14ac:dyDescent="0.2"/>
    <row r="4" spans="1:16" ht="19.5" customHeight="1" x14ac:dyDescent="0.3">
      <c r="A4" s="15" t="s">
        <v>39</v>
      </c>
      <c r="B4" s="17" t="str">
        <f ca="1">chart_calcs!$D$6</f>
        <v>年の収入:</v>
      </c>
      <c r="E4" s="18" t="str">
        <f ca="1">chart_calcs!$D$7</f>
        <v>年の支出:</v>
      </c>
      <c r="M4" s="19" t="str">
        <f ca="1">chart_calcs!$D$8</f>
        <v>年のキャッシュ フロー:</v>
      </c>
    </row>
    <row r="5" spans="1:16" ht="38.25" customHeight="1" x14ac:dyDescent="0.55000000000000004">
      <c r="A5" s="20" t="s">
        <v>40</v>
      </c>
      <c r="B5" s="21" t="e">
        <f ca="1">" "&amp;chart_calcs!$F$6</f>
        <v>#VALUE!</v>
      </c>
      <c r="E5" s="22" t="e">
        <f ca="1">" "&amp;chart_calcs!$F$7</f>
        <v>#VALUE!</v>
      </c>
      <c r="M5" s="23" t="str">
        <f>" "&amp;chart_calcs!$F$8</f>
        <v xml:space="preserve"> ¥169</v>
      </c>
    </row>
    <row r="6" spans="1:16" ht="19.5" customHeight="1" x14ac:dyDescent="0.2">
      <c r="A6" s="15" t="s">
        <v>41</v>
      </c>
      <c r="B6" s="80" t="s">
        <v>7</v>
      </c>
      <c r="C6" s="80"/>
      <c r="D6" s="80"/>
      <c r="E6" s="80" t="s">
        <v>28</v>
      </c>
      <c r="F6" s="80"/>
      <c r="G6" s="80"/>
      <c r="H6" s="80"/>
      <c r="I6" s="80"/>
      <c r="J6" s="80"/>
      <c r="K6" s="80"/>
      <c r="L6" s="80"/>
      <c r="M6" s="80" t="s">
        <v>29</v>
      </c>
      <c r="N6" s="80"/>
      <c r="O6" s="80"/>
      <c r="P6" s="80"/>
    </row>
    <row r="7" spans="1:16" ht="15" customHeight="1" x14ac:dyDescent="0.2">
      <c r="B7" s="80"/>
      <c r="C7" s="80"/>
      <c r="D7" s="80"/>
      <c r="E7" s="80"/>
      <c r="F7" s="80"/>
      <c r="G7" s="80"/>
      <c r="H7" s="80"/>
      <c r="I7" s="80"/>
      <c r="J7" s="80"/>
      <c r="K7" s="80"/>
      <c r="L7" s="80"/>
      <c r="M7" s="80"/>
      <c r="N7" s="80"/>
      <c r="O7" s="80"/>
      <c r="P7" s="80"/>
    </row>
    <row r="8" spans="1:16" ht="15" customHeight="1" x14ac:dyDescent="0.2">
      <c r="B8" s="80"/>
      <c r="C8" s="80"/>
      <c r="D8" s="80"/>
      <c r="E8" s="80"/>
      <c r="F8" s="80"/>
      <c r="G8" s="80"/>
      <c r="H8" s="80"/>
      <c r="I8" s="80"/>
      <c r="J8" s="80"/>
      <c r="K8" s="80"/>
      <c r="L8" s="80"/>
      <c r="M8" s="80"/>
      <c r="N8" s="80"/>
      <c r="O8" s="80"/>
      <c r="P8" s="80"/>
    </row>
    <row r="9" spans="1:16" ht="15" customHeight="1" x14ac:dyDescent="0.2">
      <c r="B9" s="80"/>
      <c r="C9" s="80"/>
      <c r="D9" s="80"/>
      <c r="E9" s="80"/>
      <c r="F9" s="80"/>
      <c r="G9" s="80"/>
      <c r="H9" s="80"/>
      <c r="I9" s="80"/>
      <c r="J9" s="80"/>
      <c r="K9" s="80"/>
      <c r="L9" s="80"/>
      <c r="M9" s="80"/>
      <c r="N9" s="80"/>
      <c r="O9" s="80"/>
      <c r="P9" s="80"/>
    </row>
    <row r="10" spans="1:16" ht="15" customHeight="1" x14ac:dyDescent="0.2">
      <c r="B10" s="80"/>
      <c r="C10" s="80"/>
      <c r="D10" s="80"/>
      <c r="E10" s="80"/>
      <c r="F10" s="80"/>
      <c r="G10" s="80"/>
      <c r="H10" s="80"/>
      <c r="I10" s="80"/>
      <c r="J10" s="80"/>
      <c r="K10" s="80"/>
      <c r="L10" s="80"/>
      <c r="M10" s="80"/>
      <c r="N10" s="80"/>
      <c r="O10" s="80"/>
      <c r="P10" s="80"/>
    </row>
    <row r="11" spans="1:16" ht="15" customHeight="1" x14ac:dyDescent="0.2">
      <c r="B11" s="80"/>
      <c r="C11" s="80"/>
      <c r="D11" s="80"/>
      <c r="E11" s="80"/>
      <c r="F11" s="80"/>
      <c r="G11" s="80"/>
      <c r="H11" s="80"/>
      <c r="I11" s="80"/>
      <c r="J11" s="80"/>
      <c r="K11" s="80"/>
      <c r="L11" s="80"/>
      <c r="M11" s="80"/>
      <c r="N11" s="80"/>
      <c r="O11" s="80"/>
      <c r="P11" s="80"/>
    </row>
    <row r="12" spans="1:16" ht="15" customHeight="1" x14ac:dyDescent="0.2">
      <c r="B12" s="80"/>
      <c r="C12" s="80"/>
      <c r="D12" s="80"/>
      <c r="E12" s="80"/>
      <c r="F12" s="80"/>
      <c r="G12" s="80"/>
      <c r="H12" s="80"/>
      <c r="I12" s="80"/>
      <c r="J12" s="80"/>
      <c r="K12" s="80"/>
      <c r="L12" s="80"/>
      <c r="M12" s="80"/>
      <c r="N12" s="80"/>
      <c r="O12" s="80"/>
      <c r="P12" s="80"/>
    </row>
    <row r="13" spans="1:16" ht="15" customHeight="1" x14ac:dyDescent="0.2">
      <c r="B13" s="80"/>
      <c r="C13" s="80"/>
      <c r="D13" s="80"/>
      <c r="E13" s="80"/>
      <c r="F13" s="80"/>
      <c r="G13" s="80"/>
      <c r="H13" s="80"/>
      <c r="I13" s="80"/>
      <c r="J13" s="80"/>
      <c r="K13" s="80"/>
      <c r="L13" s="80"/>
      <c r="M13" s="80"/>
      <c r="N13" s="80"/>
      <c r="O13" s="80"/>
      <c r="P13" s="80"/>
    </row>
    <row r="14" spans="1:16" ht="15" customHeight="1" x14ac:dyDescent="0.2">
      <c r="B14" s="80"/>
      <c r="C14" s="80"/>
      <c r="D14" s="80"/>
      <c r="E14" s="80"/>
      <c r="F14" s="80"/>
      <c r="G14" s="80"/>
      <c r="H14" s="80"/>
      <c r="I14" s="80"/>
      <c r="J14" s="80"/>
      <c r="K14" s="80"/>
      <c r="L14" s="80"/>
      <c r="M14" s="80"/>
      <c r="N14" s="80"/>
      <c r="O14" s="80"/>
      <c r="P14" s="80"/>
    </row>
    <row r="15" spans="1:16" ht="15" customHeight="1" x14ac:dyDescent="0.2">
      <c r="B15" s="80"/>
      <c r="C15" s="80"/>
      <c r="D15" s="80"/>
      <c r="E15" s="80"/>
      <c r="F15" s="80"/>
      <c r="G15" s="80"/>
      <c r="H15" s="80"/>
      <c r="I15" s="80"/>
      <c r="J15" s="80"/>
      <c r="K15" s="80"/>
      <c r="L15" s="80"/>
    </row>
    <row r="16" spans="1:16" ht="15" customHeight="1" x14ac:dyDescent="0.2">
      <c r="B16" s="81" t="s">
        <v>8</v>
      </c>
      <c r="C16" s="81"/>
      <c r="D16" s="81"/>
      <c r="E16" s="81"/>
      <c r="F16" s="81"/>
      <c r="G16" s="81"/>
      <c r="H16" s="81"/>
      <c r="I16" s="81"/>
      <c r="J16" s="81"/>
      <c r="K16" s="81"/>
      <c r="L16" s="81"/>
      <c r="M16" s="81"/>
      <c r="N16" s="81"/>
      <c r="O16" s="81"/>
      <c r="P16" s="81"/>
    </row>
    <row r="17" spans="1:17" ht="15" customHeight="1" x14ac:dyDescent="0.2">
      <c r="A17" s="20" t="s">
        <v>42</v>
      </c>
      <c r="B17" s="81"/>
      <c r="C17" s="81"/>
      <c r="D17" s="81"/>
      <c r="E17" s="81"/>
      <c r="F17" s="81"/>
      <c r="G17" s="81"/>
      <c r="H17" s="81"/>
      <c r="I17" s="81"/>
      <c r="J17" s="81"/>
      <c r="K17" s="81"/>
      <c r="L17" s="81"/>
      <c r="M17" s="81"/>
      <c r="N17" s="81"/>
      <c r="O17" s="81"/>
      <c r="P17" s="81"/>
    </row>
    <row r="18" spans="1:17" ht="15" customHeight="1" x14ac:dyDescent="0.2">
      <c r="B18" s="81"/>
      <c r="C18" s="81"/>
      <c r="D18" s="81"/>
      <c r="E18" s="81"/>
      <c r="F18" s="81"/>
      <c r="G18" s="81"/>
      <c r="H18" s="81"/>
      <c r="I18" s="81"/>
      <c r="J18" s="81"/>
      <c r="K18" s="81"/>
      <c r="L18" s="81"/>
      <c r="M18" s="81"/>
      <c r="N18" s="81"/>
      <c r="O18" s="81"/>
      <c r="P18" s="81"/>
    </row>
    <row r="19" spans="1:17" ht="15" customHeight="1" x14ac:dyDescent="0.2">
      <c r="B19" s="81"/>
      <c r="C19" s="81"/>
      <c r="D19" s="81"/>
      <c r="E19" s="81"/>
      <c r="F19" s="81"/>
      <c r="G19" s="81"/>
      <c r="H19" s="81"/>
      <c r="I19" s="81"/>
      <c r="J19" s="81"/>
      <c r="K19" s="81"/>
      <c r="L19" s="81"/>
      <c r="M19" s="81"/>
      <c r="N19" s="81"/>
      <c r="O19" s="81"/>
      <c r="P19" s="81"/>
    </row>
    <row r="20" spans="1:17" ht="15" customHeight="1" x14ac:dyDescent="0.2">
      <c r="B20" s="81"/>
      <c r="C20" s="81"/>
      <c r="D20" s="81"/>
      <c r="E20" s="81"/>
      <c r="F20" s="81"/>
      <c r="G20" s="81"/>
      <c r="H20" s="81"/>
      <c r="I20" s="81"/>
      <c r="J20" s="81"/>
      <c r="K20" s="81"/>
      <c r="L20" s="81"/>
      <c r="M20" s="81"/>
      <c r="N20" s="81"/>
      <c r="O20" s="81"/>
      <c r="P20" s="81"/>
    </row>
    <row r="21" spans="1:17" ht="15" customHeight="1" x14ac:dyDescent="0.2">
      <c r="A21" s="20" t="s">
        <v>43</v>
      </c>
      <c r="B21" s="81" t="s">
        <v>9</v>
      </c>
      <c r="C21" s="81"/>
      <c r="D21" s="81"/>
      <c r="E21" s="81"/>
      <c r="F21" s="81"/>
      <c r="G21" s="81"/>
      <c r="H21" s="81"/>
      <c r="I21" s="81"/>
      <c r="J21" s="81"/>
      <c r="K21" s="81"/>
      <c r="L21" s="81"/>
      <c r="M21" s="81"/>
      <c r="N21" s="81"/>
      <c r="O21" s="81"/>
      <c r="P21" s="81"/>
    </row>
    <row r="22" spans="1:17" ht="15" customHeight="1" x14ac:dyDescent="0.2">
      <c r="B22" s="81"/>
      <c r="C22" s="81"/>
      <c r="D22" s="81"/>
      <c r="E22" s="81"/>
      <c r="F22" s="81"/>
      <c r="G22" s="81"/>
      <c r="H22" s="81"/>
      <c r="I22" s="81"/>
      <c r="J22" s="81"/>
      <c r="K22" s="81"/>
      <c r="L22" s="81"/>
      <c r="M22" s="81"/>
      <c r="N22" s="81"/>
      <c r="O22" s="81"/>
      <c r="P22" s="81"/>
    </row>
    <row r="23" spans="1:17" ht="15" customHeight="1" thickBot="1" x14ac:dyDescent="0.25">
      <c r="B23" s="16"/>
      <c r="C23" s="16"/>
      <c r="D23" s="16"/>
      <c r="E23" s="16"/>
      <c r="F23" s="16"/>
      <c r="G23" s="16"/>
      <c r="H23" s="16"/>
      <c r="I23" s="16"/>
      <c r="J23" s="16"/>
      <c r="K23" s="16"/>
      <c r="L23" s="16"/>
      <c r="M23" s="16"/>
      <c r="N23" s="16"/>
      <c r="O23" s="16"/>
      <c r="P23" s="16"/>
    </row>
    <row r="24" spans="1:17" ht="15" customHeight="1" thickTop="1" x14ac:dyDescent="0.2"/>
    <row r="25" spans="1:17" ht="19.5" customHeight="1" x14ac:dyDescent="0.25">
      <c r="A25" s="20" t="s">
        <v>6</v>
      </c>
      <c r="B25" s="24" t="s">
        <v>38</v>
      </c>
    </row>
    <row r="26" spans="1:17" ht="19.5" customHeight="1" x14ac:dyDescent="0.2">
      <c r="A26" s="20" t="s">
        <v>44</v>
      </c>
      <c r="C26" s="25"/>
      <c r="D26" s="25"/>
      <c r="E26" s="25"/>
      <c r="F26" s="25"/>
      <c r="G26" s="25"/>
      <c r="H26" s="25"/>
      <c r="I26" s="25"/>
      <c r="J26" s="25"/>
      <c r="K26" s="25"/>
      <c r="L26" s="25"/>
      <c r="M26" s="25"/>
      <c r="N26" s="25"/>
      <c r="O26" s="25"/>
      <c r="P26" s="65" t="e">
        <f ca="1">SelectedPeriod</f>
        <v>#VALUE!</v>
      </c>
    </row>
    <row r="27" spans="1:17" ht="19.5" customHeight="1" x14ac:dyDescent="0.3">
      <c r="A27" s="20" t="s">
        <v>45</v>
      </c>
      <c r="B27" s="26" t="s">
        <v>10</v>
      </c>
      <c r="C27" s="66" t="e">
        <f ca="1">FirstMonth</f>
        <v>#VALUE!</v>
      </c>
      <c r="D27" s="66" t="e">
        <f t="shared" ref="D27:N27" ca="1" si="0">NextMonth</f>
        <v>#VALUE!</v>
      </c>
      <c r="E27" s="66" t="e">
        <f t="shared" ca="1" si="0"/>
        <v>#VALUE!</v>
      </c>
      <c r="F27" s="66" t="e">
        <f t="shared" ca="1" si="0"/>
        <v>#VALUE!</v>
      </c>
      <c r="G27" s="66" t="e">
        <f t="shared" ca="1" si="0"/>
        <v>#VALUE!</v>
      </c>
      <c r="H27" s="66" t="e">
        <f t="shared" ca="1" si="0"/>
        <v>#VALUE!</v>
      </c>
      <c r="I27" s="66" t="e">
        <f t="shared" ca="1" si="0"/>
        <v>#VALUE!</v>
      </c>
      <c r="J27" s="66" t="e">
        <f t="shared" ca="1" si="0"/>
        <v>#VALUE!</v>
      </c>
      <c r="K27" s="66" t="e">
        <f t="shared" ca="1" si="0"/>
        <v>#VALUE!</v>
      </c>
      <c r="L27" s="66" t="e">
        <f t="shared" ca="1" si="0"/>
        <v>#VALUE!</v>
      </c>
      <c r="M27" s="66" t="e">
        <f t="shared" ca="1" si="0"/>
        <v>#VALUE!</v>
      </c>
      <c r="N27" s="66" t="e">
        <f t="shared" ca="1" si="0"/>
        <v>#VALUE!</v>
      </c>
      <c r="O27" s="27" t="s">
        <v>30</v>
      </c>
      <c r="P27" s="28" t="s">
        <v>31</v>
      </c>
      <c r="Q27" s="29"/>
    </row>
    <row r="28" spans="1:17" ht="19.5" customHeight="1" thickBot="1" x14ac:dyDescent="0.3">
      <c r="A28" s="20" t="s">
        <v>49</v>
      </c>
      <c r="B28" s="30" t="s">
        <v>11</v>
      </c>
      <c r="C28" s="69">
        <f t="shared" ref="C28:N28" si="1">C37-C72</f>
        <v>169</v>
      </c>
      <c r="D28" s="69">
        <f t="shared" si="1"/>
        <v>69</v>
      </c>
      <c r="E28" s="69">
        <f t="shared" si="1"/>
        <v>192</v>
      </c>
      <c r="F28" s="69">
        <f t="shared" si="1"/>
        <v>199</v>
      </c>
      <c r="G28" s="69">
        <f t="shared" si="1"/>
        <v>204</v>
      </c>
      <c r="H28" s="69">
        <f t="shared" si="1"/>
        <v>-771</v>
      </c>
      <c r="I28" s="69">
        <f t="shared" si="1"/>
        <v>124</v>
      </c>
      <c r="J28" s="69">
        <f t="shared" si="1"/>
        <v>154</v>
      </c>
      <c r="K28" s="69">
        <f t="shared" si="1"/>
        <v>-721</v>
      </c>
      <c r="L28" s="69">
        <f t="shared" si="1"/>
        <v>109</v>
      </c>
      <c r="M28" s="69">
        <f t="shared" si="1"/>
        <v>34</v>
      </c>
      <c r="N28" s="69">
        <f t="shared" si="1"/>
        <v>-61</v>
      </c>
      <c r="O28" s="69">
        <f>SUM(C28:N28)</f>
        <v>-299</v>
      </c>
      <c r="P28" s="31" t="e">
        <f ca="1">INDEX($C28:$O28,,SelectedPeriodColumn)/INDEX($C$37:$O$37,,SelectedPeriodColumn)</f>
        <v>#VALUE!</v>
      </c>
    </row>
    <row r="29" spans="1:17" ht="19.5" customHeight="1" x14ac:dyDescent="0.25">
      <c r="A29" s="15" t="s">
        <v>50</v>
      </c>
      <c r="B29" s="32" t="s">
        <v>12</v>
      </c>
      <c r="C29" s="70">
        <f>SUM($C$28:C$28)</f>
        <v>169</v>
      </c>
      <c r="D29" s="70">
        <f>SUM($C$28:D$28)</f>
        <v>238</v>
      </c>
      <c r="E29" s="70">
        <f>SUM($C$28:E$28)</f>
        <v>430</v>
      </c>
      <c r="F29" s="70">
        <f>SUM($C$28:F$28)</f>
        <v>629</v>
      </c>
      <c r="G29" s="70">
        <f>SUM($C$28:G$28)</f>
        <v>833</v>
      </c>
      <c r="H29" s="70">
        <f>SUM($C$28:H$28)</f>
        <v>62</v>
      </c>
      <c r="I29" s="70">
        <f>SUM($C$28:I$28)</f>
        <v>186</v>
      </c>
      <c r="J29" s="70">
        <f>SUM($C$28:J$28)</f>
        <v>340</v>
      </c>
      <c r="K29" s="70">
        <f>SUM($C$28:K$28)</f>
        <v>-381</v>
      </c>
      <c r="L29" s="70">
        <f>SUM($C$28:L$28)</f>
        <v>-272</v>
      </c>
      <c r="M29" s="70">
        <f>SUM($C$28:M$28)</f>
        <v>-238</v>
      </c>
      <c r="N29" s="70">
        <f>SUM($C$28:N$28)</f>
        <v>-299</v>
      </c>
      <c r="O29" s="32"/>
      <c r="P29" s="33"/>
    </row>
    <row r="30" spans="1:17" ht="19.5" customHeight="1" thickBot="1" x14ac:dyDescent="0.3">
      <c r="B30" s="34"/>
      <c r="C30" s="34"/>
      <c r="D30" s="34"/>
      <c r="E30" s="34"/>
      <c r="F30" s="34"/>
      <c r="G30" s="34"/>
      <c r="H30" s="34"/>
      <c r="I30" s="34"/>
      <c r="J30" s="34"/>
      <c r="K30" s="34"/>
      <c r="L30" s="34"/>
      <c r="M30" s="34"/>
      <c r="N30" s="34"/>
      <c r="O30" s="34"/>
      <c r="P30" s="34"/>
    </row>
    <row r="31" spans="1:17" ht="19.5" customHeight="1" thickTop="1" thickBot="1" x14ac:dyDescent="0.3">
      <c r="A31" s="20" t="s">
        <v>60</v>
      </c>
      <c r="B31" s="35" t="s">
        <v>13</v>
      </c>
      <c r="C31" s="67" t="e">
        <f ca="1">FirstMonth</f>
        <v>#VALUE!</v>
      </c>
      <c r="D31" s="67" t="e">
        <f t="shared" ref="D31:N31" ca="1" si="2">NextMonth</f>
        <v>#VALUE!</v>
      </c>
      <c r="E31" s="67" t="e">
        <f t="shared" ca="1" si="2"/>
        <v>#VALUE!</v>
      </c>
      <c r="F31" s="67" t="e">
        <f t="shared" ca="1" si="2"/>
        <v>#VALUE!</v>
      </c>
      <c r="G31" s="67" t="e">
        <f t="shared" ca="1" si="2"/>
        <v>#VALUE!</v>
      </c>
      <c r="H31" s="67" t="e">
        <f t="shared" ca="1" si="2"/>
        <v>#VALUE!</v>
      </c>
      <c r="I31" s="67" t="e">
        <f t="shared" ca="1" si="2"/>
        <v>#VALUE!</v>
      </c>
      <c r="J31" s="67" t="e">
        <f t="shared" ca="1" si="2"/>
        <v>#VALUE!</v>
      </c>
      <c r="K31" s="67" t="e">
        <f t="shared" ca="1" si="2"/>
        <v>#VALUE!</v>
      </c>
      <c r="L31" s="67" t="e">
        <f t="shared" ca="1" si="2"/>
        <v>#VALUE!</v>
      </c>
      <c r="M31" s="67" t="e">
        <f t="shared" ca="1" si="2"/>
        <v>#VALUE!</v>
      </c>
      <c r="N31" s="67" t="e">
        <f t="shared" ca="1" si="2"/>
        <v>#VALUE!</v>
      </c>
      <c r="O31" s="36" t="s">
        <v>30</v>
      </c>
      <c r="P31" s="37" t="s">
        <v>31</v>
      </c>
      <c r="Q31" s="29"/>
    </row>
    <row r="32" spans="1:17" ht="19.5" customHeight="1" thickTop="1" x14ac:dyDescent="0.25">
      <c r="B32" s="38" t="s">
        <v>14</v>
      </c>
      <c r="C32" s="39">
        <v>0</v>
      </c>
      <c r="D32" s="39">
        <v>0</v>
      </c>
      <c r="E32" s="39">
        <v>750</v>
      </c>
      <c r="F32" s="39">
        <v>750</v>
      </c>
      <c r="G32" s="39">
        <v>750</v>
      </c>
      <c r="H32" s="39">
        <v>750</v>
      </c>
      <c r="I32" s="39">
        <v>750</v>
      </c>
      <c r="J32" s="39">
        <v>750</v>
      </c>
      <c r="K32" s="39">
        <v>750</v>
      </c>
      <c r="L32" s="39">
        <v>750</v>
      </c>
      <c r="M32" s="39">
        <v>750</v>
      </c>
      <c r="N32" s="39">
        <v>750</v>
      </c>
      <c r="O32" s="72">
        <f t="shared" ref="O32:O37" si="3">SUM(C32:N32)</f>
        <v>7500</v>
      </c>
      <c r="P32" s="40" t="e">
        <f ca="1">INDEX($C32:$O32,,SelectedPeriodColumn)/INDEX($C$37:$O$37,,SelectedPeriodColumn)</f>
        <v>#VALUE!</v>
      </c>
    </row>
    <row r="33" spans="1:17" ht="19.5" customHeight="1" x14ac:dyDescent="0.25">
      <c r="B33" s="41" t="s">
        <v>15</v>
      </c>
      <c r="C33" s="42">
        <v>450</v>
      </c>
      <c r="D33" s="42">
        <v>450</v>
      </c>
      <c r="E33" s="42">
        <v>450</v>
      </c>
      <c r="F33" s="42">
        <v>450</v>
      </c>
      <c r="G33" s="42">
        <v>450</v>
      </c>
      <c r="H33" s="42">
        <v>450</v>
      </c>
      <c r="I33" s="42">
        <v>450</v>
      </c>
      <c r="J33" s="42">
        <v>450</v>
      </c>
      <c r="K33" s="42">
        <v>550</v>
      </c>
      <c r="L33" s="42">
        <v>350</v>
      </c>
      <c r="M33" s="42">
        <v>350</v>
      </c>
      <c r="N33" s="42">
        <v>350</v>
      </c>
      <c r="O33" s="73">
        <f t="shared" si="3"/>
        <v>5200</v>
      </c>
      <c r="P33" s="43" t="e">
        <f ca="1">INDEX($C33:$O33,,SelectedPeriodColumn)/INDEX($C$37:$O$37,,SelectedPeriodColumn)</f>
        <v>#VALUE!</v>
      </c>
    </row>
    <row r="34" spans="1:17" ht="19.5" customHeight="1" x14ac:dyDescent="0.25">
      <c r="B34" s="41" t="s">
        <v>16</v>
      </c>
      <c r="C34" s="42">
        <v>200</v>
      </c>
      <c r="D34" s="42">
        <v>200</v>
      </c>
      <c r="E34" s="42">
        <v>1000</v>
      </c>
      <c r="F34" s="42">
        <v>350</v>
      </c>
      <c r="G34" s="42">
        <v>350</v>
      </c>
      <c r="H34" s="42">
        <v>350</v>
      </c>
      <c r="I34" s="42">
        <v>350</v>
      </c>
      <c r="J34" s="42">
        <v>350</v>
      </c>
      <c r="K34" s="42">
        <v>350</v>
      </c>
      <c r="L34" s="42">
        <v>350</v>
      </c>
      <c r="M34" s="42">
        <v>350</v>
      </c>
      <c r="N34" s="42">
        <v>350</v>
      </c>
      <c r="O34" s="73">
        <f t="shared" si="3"/>
        <v>4550</v>
      </c>
      <c r="P34" s="43" t="e">
        <f ca="1">INDEX($C34:$O34,,SelectedPeriodColumn)/INDEX($C$37:$O$37,,SelectedPeriodColumn)</f>
        <v>#VALUE!</v>
      </c>
    </row>
    <row r="35" spans="1:17" ht="19.5" customHeight="1" x14ac:dyDescent="0.25">
      <c r="B35" s="41" t="s">
        <v>17</v>
      </c>
      <c r="C35" s="42">
        <v>500</v>
      </c>
      <c r="D35" s="42">
        <v>350</v>
      </c>
      <c r="E35" s="42">
        <v>150</v>
      </c>
      <c r="F35" s="42">
        <v>0</v>
      </c>
      <c r="G35" s="42">
        <v>0</v>
      </c>
      <c r="H35" s="42">
        <v>0</v>
      </c>
      <c r="I35" s="42">
        <v>0</v>
      </c>
      <c r="J35" s="42">
        <v>0</v>
      </c>
      <c r="K35" s="42">
        <v>0</v>
      </c>
      <c r="L35" s="42">
        <v>0</v>
      </c>
      <c r="M35" s="42">
        <v>0</v>
      </c>
      <c r="N35" s="42">
        <v>0</v>
      </c>
      <c r="O35" s="73">
        <f t="shared" si="3"/>
        <v>1000</v>
      </c>
      <c r="P35" s="43" t="e">
        <f ca="1">INDEX($C35:$O35,,SelectedPeriodColumn)/INDEX($C$37:$O$37,,SelectedPeriodColumn)</f>
        <v>#VALUE!</v>
      </c>
    </row>
    <row r="36" spans="1:17" ht="19.5" customHeight="1" x14ac:dyDescent="0.25">
      <c r="B36" s="44" t="s">
        <v>18</v>
      </c>
      <c r="C36" s="45">
        <v>75</v>
      </c>
      <c r="D36" s="45">
        <v>75</v>
      </c>
      <c r="E36" s="45">
        <v>75</v>
      </c>
      <c r="F36" s="45">
        <v>75</v>
      </c>
      <c r="G36" s="45">
        <v>75</v>
      </c>
      <c r="H36" s="45">
        <v>75</v>
      </c>
      <c r="I36" s="45">
        <v>75</v>
      </c>
      <c r="J36" s="45">
        <v>75</v>
      </c>
      <c r="K36" s="45">
        <v>75</v>
      </c>
      <c r="L36" s="45">
        <v>75</v>
      </c>
      <c r="M36" s="45">
        <v>75</v>
      </c>
      <c r="N36" s="45">
        <v>75</v>
      </c>
      <c r="O36" s="74">
        <f t="shared" si="3"/>
        <v>900</v>
      </c>
      <c r="P36" s="46" t="e">
        <f ca="1">INDEX($C36:$O36,,SelectedPeriodColumn)/INDEX($C$37:$O$37,,SelectedPeriodColumn)</f>
        <v>#VALUE!</v>
      </c>
    </row>
    <row r="37" spans="1:17" ht="19.5" customHeight="1" x14ac:dyDescent="0.25">
      <c r="A37" s="15" t="s">
        <v>51</v>
      </c>
      <c r="B37" s="47" t="s">
        <v>19</v>
      </c>
      <c r="C37" s="71">
        <f t="shared" ref="C37:N37" si="4">SUM(C32:C36)</f>
        <v>1225</v>
      </c>
      <c r="D37" s="71">
        <f t="shared" si="4"/>
        <v>1075</v>
      </c>
      <c r="E37" s="71">
        <f t="shared" si="4"/>
        <v>2425</v>
      </c>
      <c r="F37" s="71">
        <f t="shared" si="4"/>
        <v>1625</v>
      </c>
      <c r="G37" s="71">
        <f t="shared" si="4"/>
        <v>1625</v>
      </c>
      <c r="H37" s="71">
        <f t="shared" si="4"/>
        <v>1625</v>
      </c>
      <c r="I37" s="71">
        <f t="shared" si="4"/>
        <v>1625</v>
      </c>
      <c r="J37" s="71">
        <f t="shared" si="4"/>
        <v>1625</v>
      </c>
      <c r="K37" s="71">
        <f t="shared" si="4"/>
        <v>1725</v>
      </c>
      <c r="L37" s="71">
        <f t="shared" si="4"/>
        <v>1525</v>
      </c>
      <c r="M37" s="71">
        <f t="shared" si="4"/>
        <v>1525</v>
      </c>
      <c r="N37" s="71">
        <f t="shared" si="4"/>
        <v>1525</v>
      </c>
      <c r="O37" s="71">
        <f t="shared" si="3"/>
        <v>19150</v>
      </c>
      <c r="P37" s="48" t="e">
        <f ca="1">INDEX($C37:$O37,,SelectedPeriodColumn)/INDEX($C$37:$O$37,,SelectedPeriodColumn)</f>
        <v>#VALUE!</v>
      </c>
    </row>
    <row r="38" spans="1:17" ht="19.5" customHeight="1" thickBot="1" x14ac:dyDescent="0.3">
      <c r="B38" s="34"/>
      <c r="C38" s="34"/>
      <c r="D38" s="34"/>
      <c r="E38" s="34"/>
      <c r="F38" s="34"/>
      <c r="G38" s="34"/>
      <c r="H38" s="34"/>
      <c r="I38" s="34"/>
      <c r="J38" s="34"/>
      <c r="K38" s="34"/>
      <c r="L38" s="34"/>
      <c r="M38" s="34"/>
      <c r="N38" s="34"/>
      <c r="O38" s="34"/>
      <c r="P38" s="34"/>
    </row>
    <row r="39" spans="1:17" ht="19.5" customHeight="1" thickTop="1" x14ac:dyDescent="0.25">
      <c r="A39" s="15" t="s">
        <v>52</v>
      </c>
      <c r="B39" s="49" t="s">
        <v>20</v>
      </c>
      <c r="C39" s="68" t="e">
        <f ca="1">FirstMonth</f>
        <v>#VALUE!</v>
      </c>
      <c r="D39" s="68" t="e">
        <f t="shared" ref="D39:N39" ca="1" si="5">NextMonth</f>
        <v>#VALUE!</v>
      </c>
      <c r="E39" s="68" t="e">
        <f t="shared" ca="1" si="5"/>
        <v>#VALUE!</v>
      </c>
      <c r="F39" s="68" t="e">
        <f t="shared" ca="1" si="5"/>
        <v>#VALUE!</v>
      </c>
      <c r="G39" s="68" t="e">
        <f t="shared" ca="1" si="5"/>
        <v>#VALUE!</v>
      </c>
      <c r="H39" s="68" t="e">
        <f t="shared" ca="1" si="5"/>
        <v>#VALUE!</v>
      </c>
      <c r="I39" s="68" t="e">
        <f t="shared" ca="1" si="5"/>
        <v>#VALUE!</v>
      </c>
      <c r="J39" s="68" t="e">
        <f t="shared" ca="1" si="5"/>
        <v>#VALUE!</v>
      </c>
      <c r="K39" s="68" t="e">
        <f t="shared" ca="1" si="5"/>
        <v>#VALUE!</v>
      </c>
      <c r="L39" s="68" t="e">
        <f t="shared" ca="1" si="5"/>
        <v>#VALUE!</v>
      </c>
      <c r="M39" s="68" t="e">
        <f t="shared" ca="1" si="5"/>
        <v>#VALUE!</v>
      </c>
      <c r="N39" s="68" t="e">
        <f t="shared" ca="1" si="5"/>
        <v>#VALUE!</v>
      </c>
      <c r="O39" s="50" t="s">
        <v>30</v>
      </c>
      <c r="P39" s="51" t="s">
        <v>31</v>
      </c>
      <c r="Q39" s="29"/>
    </row>
    <row r="40" spans="1:17" ht="19.5" customHeight="1" x14ac:dyDescent="0.25">
      <c r="A40" s="20" t="s">
        <v>53</v>
      </c>
      <c r="B40" s="52" t="s">
        <v>21</v>
      </c>
      <c r="C40" s="75">
        <f t="shared" ref="C40:N40" si="6">SUM(C41:C43)</f>
        <v>565</v>
      </c>
      <c r="D40" s="75">
        <f t="shared" si="6"/>
        <v>565</v>
      </c>
      <c r="E40" s="75">
        <f t="shared" si="6"/>
        <v>565</v>
      </c>
      <c r="F40" s="75">
        <f t="shared" si="6"/>
        <v>565</v>
      </c>
      <c r="G40" s="75">
        <f t="shared" si="6"/>
        <v>565</v>
      </c>
      <c r="H40" s="75">
        <f t="shared" si="6"/>
        <v>565</v>
      </c>
      <c r="I40" s="75">
        <f t="shared" si="6"/>
        <v>565</v>
      </c>
      <c r="J40" s="75">
        <f t="shared" si="6"/>
        <v>565</v>
      </c>
      <c r="K40" s="75">
        <f t="shared" si="6"/>
        <v>565</v>
      </c>
      <c r="L40" s="75">
        <f t="shared" si="6"/>
        <v>565</v>
      </c>
      <c r="M40" s="75">
        <f t="shared" si="6"/>
        <v>565</v>
      </c>
      <c r="N40" s="75">
        <f t="shared" si="6"/>
        <v>565</v>
      </c>
      <c r="O40" s="76">
        <f>SUM(C40:N40)</f>
        <v>6780</v>
      </c>
      <c r="P40" s="53" t="e">
        <f ca="1">INDEX($C40:$O40,,SelectedPeriodColumn)/INDEX($C$72:$O$72,,SelectedPeriodColumn)</f>
        <v>#VALUE!</v>
      </c>
    </row>
    <row r="41" spans="1:17" ht="19.5" customHeight="1" x14ac:dyDescent="0.25">
      <c r="B41" s="54"/>
      <c r="C41" s="55">
        <v>315</v>
      </c>
      <c r="D41" s="55">
        <v>315</v>
      </c>
      <c r="E41" s="55">
        <v>315</v>
      </c>
      <c r="F41" s="55">
        <v>315</v>
      </c>
      <c r="G41" s="55">
        <v>315</v>
      </c>
      <c r="H41" s="55">
        <v>315</v>
      </c>
      <c r="I41" s="55">
        <v>315</v>
      </c>
      <c r="J41" s="55">
        <v>315</v>
      </c>
      <c r="K41" s="55">
        <v>315</v>
      </c>
      <c r="L41" s="55">
        <v>315</v>
      </c>
      <c r="M41" s="55">
        <v>315</v>
      </c>
      <c r="N41" s="55">
        <v>315</v>
      </c>
      <c r="O41" s="77">
        <f>SUM(C41:N41)</f>
        <v>3780</v>
      </c>
      <c r="P41" s="43" t="e">
        <f ca="1">INDEX($C41:$O41,,SelectedPeriodColumn)/INDEX($C$72:$O$72,,SelectedPeriodColumn)</f>
        <v>#VALUE!</v>
      </c>
    </row>
    <row r="42" spans="1:17" ht="19.5" customHeight="1" x14ac:dyDescent="0.25">
      <c r="B42" s="54"/>
      <c r="C42" s="56">
        <v>200</v>
      </c>
      <c r="D42" s="56">
        <v>200</v>
      </c>
      <c r="E42" s="56">
        <v>200</v>
      </c>
      <c r="F42" s="56">
        <v>200</v>
      </c>
      <c r="G42" s="56">
        <v>200</v>
      </c>
      <c r="H42" s="56">
        <v>200</v>
      </c>
      <c r="I42" s="56">
        <v>200</v>
      </c>
      <c r="J42" s="56">
        <v>200</v>
      </c>
      <c r="K42" s="56">
        <v>200</v>
      </c>
      <c r="L42" s="56">
        <v>200</v>
      </c>
      <c r="M42" s="56">
        <v>200</v>
      </c>
      <c r="N42" s="56">
        <v>200</v>
      </c>
      <c r="O42" s="77">
        <f>SUM(C42:N42)</f>
        <v>2400</v>
      </c>
      <c r="P42" s="43" t="e">
        <f ca="1">INDEX($C42:$O42,,SelectedPeriodColumn)/INDEX($C$72:$O$72,,SelectedPeriodColumn)</f>
        <v>#VALUE!</v>
      </c>
    </row>
    <row r="43" spans="1:17" ht="19.5" customHeight="1" x14ac:dyDescent="0.25">
      <c r="B43" s="54"/>
      <c r="C43" s="57">
        <v>50</v>
      </c>
      <c r="D43" s="57">
        <v>50</v>
      </c>
      <c r="E43" s="57">
        <v>50</v>
      </c>
      <c r="F43" s="57">
        <v>50</v>
      </c>
      <c r="G43" s="57">
        <v>50</v>
      </c>
      <c r="H43" s="57">
        <v>50</v>
      </c>
      <c r="I43" s="57">
        <v>50</v>
      </c>
      <c r="J43" s="57">
        <v>50</v>
      </c>
      <c r="K43" s="57">
        <v>50</v>
      </c>
      <c r="L43" s="57">
        <v>50</v>
      </c>
      <c r="M43" s="57">
        <v>50</v>
      </c>
      <c r="N43" s="57">
        <v>50</v>
      </c>
      <c r="O43" s="78">
        <f>SUM(C43:N43)</f>
        <v>600</v>
      </c>
      <c r="P43" s="46" t="e">
        <f ca="1">INDEX($C43:$O43,,SelectedPeriodColumn)/INDEX($C$72:$O$72,,SelectedPeriodColumn)</f>
        <v>#VALUE!</v>
      </c>
    </row>
    <row r="44" spans="1:17" ht="19.5" customHeight="1" x14ac:dyDescent="0.25">
      <c r="B44" s="58"/>
      <c r="C44" s="59"/>
      <c r="D44" s="59"/>
      <c r="E44" s="59"/>
      <c r="F44" s="59"/>
      <c r="G44" s="59"/>
      <c r="H44" s="59"/>
      <c r="I44" s="59"/>
      <c r="J44" s="59"/>
      <c r="K44" s="59"/>
      <c r="L44" s="59"/>
      <c r="M44" s="59"/>
      <c r="N44" s="59"/>
      <c r="O44" s="59"/>
      <c r="P44" s="59"/>
    </row>
    <row r="45" spans="1:17" ht="19.5" customHeight="1" x14ac:dyDescent="0.25">
      <c r="A45" s="15" t="s">
        <v>54</v>
      </c>
      <c r="B45" s="52" t="s">
        <v>22</v>
      </c>
      <c r="C45" s="75">
        <f t="shared" ref="C45:N45" si="7">SUM(C46:C47)</f>
        <v>0</v>
      </c>
      <c r="D45" s="75">
        <f t="shared" si="7"/>
        <v>0</v>
      </c>
      <c r="E45" s="75">
        <f t="shared" si="7"/>
        <v>750</v>
      </c>
      <c r="F45" s="75">
        <f t="shared" si="7"/>
        <v>0</v>
      </c>
      <c r="G45" s="75">
        <f t="shared" si="7"/>
        <v>0</v>
      </c>
      <c r="H45" s="75">
        <f t="shared" si="7"/>
        <v>650</v>
      </c>
      <c r="I45" s="75">
        <f t="shared" si="7"/>
        <v>0</v>
      </c>
      <c r="J45" s="75">
        <f t="shared" si="7"/>
        <v>0</v>
      </c>
      <c r="K45" s="75">
        <f t="shared" si="7"/>
        <v>650</v>
      </c>
      <c r="L45" s="75">
        <f t="shared" si="7"/>
        <v>0</v>
      </c>
      <c r="M45" s="75">
        <f t="shared" si="7"/>
        <v>0</v>
      </c>
      <c r="N45" s="75">
        <f t="shared" si="7"/>
        <v>0</v>
      </c>
      <c r="O45" s="76">
        <f>SUM(C45:N45)</f>
        <v>2050</v>
      </c>
      <c r="P45" s="53" t="e">
        <f ca="1">INDEX($C45:$O45,,SelectedPeriodColumn)/INDEX($C$72:$O$72,,SelectedPeriodColumn)</f>
        <v>#VALUE!</v>
      </c>
    </row>
    <row r="46" spans="1:17" ht="19.5" customHeight="1" x14ac:dyDescent="0.25">
      <c r="B46" s="54"/>
      <c r="C46" s="42">
        <v>0</v>
      </c>
      <c r="D46" s="42">
        <v>0</v>
      </c>
      <c r="E46" s="42">
        <v>500</v>
      </c>
      <c r="F46" s="42">
        <v>0</v>
      </c>
      <c r="G46" s="42">
        <v>0</v>
      </c>
      <c r="H46" s="42">
        <v>500</v>
      </c>
      <c r="I46" s="42">
        <v>0</v>
      </c>
      <c r="J46" s="42">
        <v>0</v>
      </c>
      <c r="K46" s="42">
        <v>500</v>
      </c>
      <c r="L46" s="42">
        <v>0</v>
      </c>
      <c r="M46" s="42">
        <v>0</v>
      </c>
      <c r="N46" s="42">
        <v>0</v>
      </c>
      <c r="O46" s="77">
        <f>SUM(C46:N46)</f>
        <v>1500</v>
      </c>
      <c r="P46" s="43" t="e">
        <f ca="1">INDEX($C46:$O46,,SelectedPeriodColumn)/INDEX($C$72:$O$72,,SelectedPeriodColumn)</f>
        <v>#VALUE!</v>
      </c>
    </row>
    <row r="47" spans="1:17" ht="19.5" customHeight="1" x14ac:dyDescent="0.25">
      <c r="B47" s="54"/>
      <c r="C47" s="45">
        <v>0</v>
      </c>
      <c r="D47" s="45">
        <v>0</v>
      </c>
      <c r="E47" s="45">
        <v>250</v>
      </c>
      <c r="F47" s="45">
        <v>0</v>
      </c>
      <c r="G47" s="45">
        <v>0</v>
      </c>
      <c r="H47" s="45">
        <v>150</v>
      </c>
      <c r="I47" s="45">
        <v>0</v>
      </c>
      <c r="J47" s="45">
        <v>0</v>
      </c>
      <c r="K47" s="45">
        <v>150</v>
      </c>
      <c r="L47" s="45">
        <v>0</v>
      </c>
      <c r="M47" s="45">
        <v>0</v>
      </c>
      <c r="N47" s="45">
        <v>0</v>
      </c>
      <c r="O47" s="78">
        <f>SUM(C47:N47)</f>
        <v>550</v>
      </c>
      <c r="P47" s="46" t="e">
        <f ca="1">INDEX($C47:$O47,,SelectedPeriodColumn)/INDEX($C$72:$O$72,,SelectedPeriodColumn)</f>
        <v>#VALUE!</v>
      </c>
    </row>
    <row r="48" spans="1:17" ht="19.5" customHeight="1" x14ac:dyDescent="0.25">
      <c r="B48" s="60"/>
      <c r="C48" s="59"/>
      <c r="D48" s="59"/>
      <c r="E48" s="59"/>
      <c r="F48" s="59"/>
      <c r="G48" s="59"/>
      <c r="H48" s="59"/>
      <c r="I48" s="59"/>
      <c r="J48" s="59"/>
      <c r="K48" s="59"/>
      <c r="L48" s="59"/>
      <c r="M48" s="59"/>
      <c r="N48" s="59"/>
      <c r="O48" s="59"/>
      <c r="P48" s="59"/>
      <c r="Q48" s="61"/>
    </row>
    <row r="49" spans="1:16" ht="19.5" customHeight="1" x14ac:dyDescent="0.25">
      <c r="A49" s="15" t="s">
        <v>55</v>
      </c>
      <c r="B49" s="52" t="s">
        <v>23</v>
      </c>
      <c r="C49" s="75">
        <f t="shared" ref="C49:N49" si="8">SUM(C50:C51)</f>
        <v>0</v>
      </c>
      <c r="D49" s="75">
        <f t="shared" si="8"/>
        <v>0</v>
      </c>
      <c r="E49" s="75">
        <f t="shared" si="8"/>
        <v>325</v>
      </c>
      <c r="F49" s="75">
        <f t="shared" si="8"/>
        <v>20</v>
      </c>
      <c r="G49" s="75">
        <f t="shared" si="8"/>
        <v>20</v>
      </c>
      <c r="H49" s="75">
        <f t="shared" si="8"/>
        <v>325</v>
      </c>
      <c r="I49" s="75">
        <f t="shared" si="8"/>
        <v>10</v>
      </c>
      <c r="J49" s="75">
        <f t="shared" si="8"/>
        <v>10</v>
      </c>
      <c r="K49" s="75">
        <f t="shared" si="8"/>
        <v>400</v>
      </c>
      <c r="L49" s="75">
        <f t="shared" si="8"/>
        <v>15</v>
      </c>
      <c r="M49" s="75">
        <f t="shared" si="8"/>
        <v>15</v>
      </c>
      <c r="N49" s="75">
        <f t="shared" si="8"/>
        <v>15</v>
      </c>
      <c r="O49" s="76">
        <f>SUM(C49:N49)</f>
        <v>1155</v>
      </c>
      <c r="P49" s="53" t="e">
        <f ca="1">INDEX($C49:$O49,,SelectedPeriodColumn)/INDEX($C$72:$O$72,,SelectedPeriodColumn)</f>
        <v>#VALUE!</v>
      </c>
    </row>
    <row r="50" spans="1:16" ht="19.5" customHeight="1" x14ac:dyDescent="0.25">
      <c r="B50" s="38"/>
      <c r="C50" s="42">
        <v>0</v>
      </c>
      <c r="D50" s="42">
        <v>0</v>
      </c>
      <c r="E50" s="42">
        <v>225</v>
      </c>
      <c r="F50" s="42">
        <v>0</v>
      </c>
      <c r="G50" s="42">
        <v>0</v>
      </c>
      <c r="H50" s="42">
        <v>275</v>
      </c>
      <c r="I50" s="42">
        <v>0</v>
      </c>
      <c r="J50" s="42">
        <v>0</v>
      </c>
      <c r="K50" s="42">
        <v>325</v>
      </c>
      <c r="L50" s="42">
        <v>0</v>
      </c>
      <c r="M50" s="42">
        <v>0</v>
      </c>
      <c r="N50" s="42">
        <v>0</v>
      </c>
      <c r="O50" s="77">
        <f>SUM(C50:N50)</f>
        <v>825</v>
      </c>
      <c r="P50" s="43" t="e">
        <f ca="1">INDEX($C50:$O50,,SelectedPeriodColumn)/INDEX($C$72:$O$72,,SelectedPeriodColumn)</f>
        <v>#VALUE!</v>
      </c>
    </row>
    <row r="51" spans="1:16" ht="19.5" customHeight="1" x14ac:dyDescent="0.25">
      <c r="B51" s="38"/>
      <c r="C51" s="45">
        <v>0</v>
      </c>
      <c r="D51" s="45">
        <v>0</v>
      </c>
      <c r="E51" s="45">
        <v>100</v>
      </c>
      <c r="F51" s="45">
        <v>20</v>
      </c>
      <c r="G51" s="45">
        <v>20</v>
      </c>
      <c r="H51" s="45">
        <v>50</v>
      </c>
      <c r="I51" s="45">
        <v>10</v>
      </c>
      <c r="J51" s="45">
        <v>10</v>
      </c>
      <c r="K51" s="45">
        <v>75</v>
      </c>
      <c r="L51" s="45">
        <v>15</v>
      </c>
      <c r="M51" s="45">
        <v>15</v>
      </c>
      <c r="N51" s="45">
        <v>15</v>
      </c>
      <c r="O51" s="78">
        <f>SUM(C51:N51)</f>
        <v>330</v>
      </c>
      <c r="P51" s="46" t="e">
        <f ca="1">INDEX($C51:$O51,,SelectedPeriodColumn)/INDEX($C$72:$O$72,,SelectedPeriodColumn)</f>
        <v>#VALUE!</v>
      </c>
    </row>
    <row r="52" spans="1:16" ht="19.5" customHeight="1" x14ac:dyDescent="0.25">
      <c r="B52" s="58"/>
      <c r="C52" s="59"/>
      <c r="D52" s="59"/>
      <c r="E52" s="59"/>
      <c r="F52" s="59"/>
      <c r="G52" s="59"/>
      <c r="H52" s="59"/>
      <c r="I52" s="59"/>
      <c r="J52" s="59"/>
      <c r="K52" s="59"/>
      <c r="L52" s="59"/>
      <c r="M52" s="59"/>
      <c r="N52" s="59"/>
      <c r="O52" s="59"/>
      <c r="P52" s="59"/>
    </row>
    <row r="53" spans="1:16" ht="19.5" customHeight="1" x14ac:dyDescent="0.25">
      <c r="A53" s="15" t="s">
        <v>56</v>
      </c>
      <c r="B53" s="52" t="s">
        <v>24</v>
      </c>
      <c r="C53" s="75">
        <f t="shared" ref="C53:N53" si="9">SUM(C54:C57)</f>
        <v>224</v>
      </c>
      <c r="D53" s="75">
        <f t="shared" si="9"/>
        <v>174</v>
      </c>
      <c r="E53" s="75">
        <f t="shared" si="9"/>
        <v>174</v>
      </c>
      <c r="F53" s="75">
        <f t="shared" si="9"/>
        <v>219</v>
      </c>
      <c r="G53" s="75">
        <f t="shared" si="9"/>
        <v>174</v>
      </c>
      <c r="H53" s="75">
        <f t="shared" si="9"/>
        <v>174</v>
      </c>
      <c r="I53" s="75">
        <f t="shared" si="9"/>
        <v>274</v>
      </c>
      <c r="J53" s="75">
        <f t="shared" si="9"/>
        <v>219</v>
      </c>
      <c r="K53" s="75">
        <f t="shared" si="9"/>
        <v>174</v>
      </c>
      <c r="L53" s="75">
        <f t="shared" si="9"/>
        <v>174</v>
      </c>
      <c r="M53" s="75">
        <f t="shared" si="9"/>
        <v>224</v>
      </c>
      <c r="N53" s="75">
        <f t="shared" si="9"/>
        <v>269</v>
      </c>
      <c r="O53" s="76">
        <f>SUM(C53:N53)</f>
        <v>2473</v>
      </c>
      <c r="P53" s="53" t="e">
        <f ca="1">INDEX($C53:$O53,,SelectedPeriodColumn)/INDEX($C$72:$O$72,,SelectedPeriodColumn)</f>
        <v>#VALUE!</v>
      </c>
    </row>
    <row r="54" spans="1:16" ht="19.5" customHeight="1" x14ac:dyDescent="0.25">
      <c r="B54" s="54"/>
      <c r="C54" s="42">
        <v>30</v>
      </c>
      <c r="D54" s="42">
        <v>30</v>
      </c>
      <c r="E54" s="42">
        <v>30</v>
      </c>
      <c r="F54" s="42">
        <v>75</v>
      </c>
      <c r="G54" s="42">
        <v>30</v>
      </c>
      <c r="H54" s="42">
        <v>30</v>
      </c>
      <c r="I54" s="42">
        <v>30</v>
      </c>
      <c r="J54" s="42">
        <v>75</v>
      </c>
      <c r="K54" s="42">
        <v>30</v>
      </c>
      <c r="L54" s="42">
        <v>30</v>
      </c>
      <c r="M54" s="42">
        <v>30</v>
      </c>
      <c r="N54" s="42">
        <v>75</v>
      </c>
      <c r="O54" s="77">
        <f>SUM(C54:N54)</f>
        <v>495</v>
      </c>
      <c r="P54" s="43" t="e">
        <f ca="1">INDEX($C54:$O54,,SelectedPeriodColumn)/INDEX($C$72:$O$72,,SelectedPeriodColumn)</f>
        <v>#VALUE!</v>
      </c>
    </row>
    <row r="55" spans="1:16" ht="19.5" customHeight="1" x14ac:dyDescent="0.25">
      <c r="B55" s="54"/>
      <c r="C55" s="42">
        <v>129</v>
      </c>
      <c r="D55" s="42">
        <v>129</v>
      </c>
      <c r="E55" s="42">
        <v>129</v>
      </c>
      <c r="F55" s="42">
        <v>129</v>
      </c>
      <c r="G55" s="42">
        <v>129</v>
      </c>
      <c r="H55" s="42">
        <v>129</v>
      </c>
      <c r="I55" s="42">
        <v>129</v>
      </c>
      <c r="J55" s="42">
        <v>129</v>
      </c>
      <c r="K55" s="42">
        <v>129</v>
      </c>
      <c r="L55" s="42">
        <v>129</v>
      </c>
      <c r="M55" s="42">
        <v>129</v>
      </c>
      <c r="N55" s="42">
        <v>129</v>
      </c>
      <c r="O55" s="77">
        <f>SUM(C55:N55)</f>
        <v>1548</v>
      </c>
      <c r="P55" s="43" t="e">
        <f ca="1">INDEX($C55:$O55,,SelectedPeriodColumn)/INDEX($C$72:$O$72,,SelectedPeriodColumn)</f>
        <v>#VALUE!</v>
      </c>
    </row>
    <row r="56" spans="1:16" ht="19.5" customHeight="1" x14ac:dyDescent="0.25">
      <c r="B56" s="54"/>
      <c r="C56" s="42">
        <v>15</v>
      </c>
      <c r="D56" s="42">
        <v>15</v>
      </c>
      <c r="E56" s="42">
        <v>15</v>
      </c>
      <c r="F56" s="42">
        <v>15</v>
      </c>
      <c r="G56" s="42">
        <v>15</v>
      </c>
      <c r="H56" s="42">
        <v>15</v>
      </c>
      <c r="I56" s="42">
        <v>15</v>
      </c>
      <c r="J56" s="42">
        <v>15</v>
      </c>
      <c r="K56" s="42">
        <v>15</v>
      </c>
      <c r="L56" s="42">
        <v>15</v>
      </c>
      <c r="M56" s="42">
        <v>15</v>
      </c>
      <c r="N56" s="42">
        <v>15</v>
      </c>
      <c r="O56" s="77">
        <f>SUM(C56:N56)</f>
        <v>180</v>
      </c>
      <c r="P56" s="43" t="e">
        <f ca="1">INDEX($C56:$O56,,SelectedPeriodColumn)/INDEX($C$72:$O$72,,SelectedPeriodColumn)</f>
        <v>#VALUE!</v>
      </c>
    </row>
    <row r="57" spans="1:16" ht="19.5" customHeight="1" x14ac:dyDescent="0.25">
      <c r="B57" s="54"/>
      <c r="C57" s="45">
        <v>50</v>
      </c>
      <c r="D57" s="45">
        <v>0</v>
      </c>
      <c r="E57" s="45">
        <v>0</v>
      </c>
      <c r="F57" s="45">
        <v>0</v>
      </c>
      <c r="G57" s="45">
        <v>0</v>
      </c>
      <c r="H57" s="45">
        <v>0</v>
      </c>
      <c r="I57" s="45">
        <v>100</v>
      </c>
      <c r="J57" s="45">
        <v>0</v>
      </c>
      <c r="K57" s="45">
        <v>0</v>
      </c>
      <c r="L57" s="45">
        <v>0</v>
      </c>
      <c r="M57" s="45">
        <v>50</v>
      </c>
      <c r="N57" s="45">
        <v>50</v>
      </c>
      <c r="O57" s="78">
        <f>SUM(C57:N57)</f>
        <v>250</v>
      </c>
      <c r="P57" s="46" t="e">
        <f ca="1">INDEX($C57:$O57,,SelectedPeriodColumn)/INDEX($C$72:$O$72,,SelectedPeriodColumn)</f>
        <v>#VALUE!</v>
      </c>
    </row>
    <row r="58" spans="1:16" ht="19.5" customHeight="1" x14ac:dyDescent="0.25">
      <c r="B58" s="62"/>
      <c r="C58" s="62"/>
      <c r="D58" s="62"/>
      <c r="E58" s="62"/>
      <c r="F58" s="62"/>
      <c r="G58" s="62"/>
      <c r="H58" s="62"/>
      <c r="I58" s="62"/>
      <c r="J58" s="62"/>
      <c r="K58" s="62"/>
      <c r="L58" s="62"/>
      <c r="M58" s="62"/>
      <c r="N58" s="62"/>
      <c r="O58" s="62"/>
      <c r="P58" s="62"/>
    </row>
    <row r="59" spans="1:16" ht="19.5" customHeight="1" x14ac:dyDescent="0.25">
      <c r="A59" s="15" t="s">
        <v>57</v>
      </c>
      <c r="B59" s="52" t="s">
        <v>25</v>
      </c>
      <c r="C59" s="75">
        <f t="shared" ref="C59:N59" si="10">SUM(C60:C65)</f>
        <v>69</v>
      </c>
      <c r="D59" s="75">
        <f t="shared" si="10"/>
        <v>69</v>
      </c>
      <c r="E59" s="75">
        <f t="shared" si="10"/>
        <v>169</v>
      </c>
      <c r="F59" s="75">
        <f t="shared" si="10"/>
        <v>369</v>
      </c>
      <c r="G59" s="75">
        <f t="shared" si="10"/>
        <v>419</v>
      </c>
      <c r="H59" s="75">
        <f t="shared" si="10"/>
        <v>444</v>
      </c>
      <c r="I59" s="75">
        <f t="shared" si="10"/>
        <v>419</v>
      </c>
      <c r="J59" s="75">
        <f t="shared" si="10"/>
        <v>419</v>
      </c>
      <c r="K59" s="75">
        <f t="shared" si="10"/>
        <v>394</v>
      </c>
      <c r="L59" s="75">
        <f t="shared" si="10"/>
        <v>394</v>
      </c>
      <c r="M59" s="75">
        <f t="shared" si="10"/>
        <v>419</v>
      </c>
      <c r="N59" s="75">
        <f t="shared" si="10"/>
        <v>469</v>
      </c>
      <c r="O59" s="76">
        <f t="shared" ref="O59:O65" si="11">SUM(C59:N59)</f>
        <v>4053</v>
      </c>
      <c r="P59" s="53" t="e">
        <f ca="1">INDEX($C59:$O59,,SelectedPeriodColumn)/INDEX($C$72:$O$72,,SelectedPeriodColumn)</f>
        <v>#VALUE!</v>
      </c>
    </row>
    <row r="60" spans="1:16" ht="19.5" customHeight="1" x14ac:dyDescent="0.25">
      <c r="B60" s="54"/>
      <c r="C60" s="42">
        <v>0</v>
      </c>
      <c r="D60" s="42">
        <v>0</v>
      </c>
      <c r="E60" s="42">
        <v>0</v>
      </c>
      <c r="F60" s="42">
        <v>50</v>
      </c>
      <c r="G60" s="42">
        <v>100</v>
      </c>
      <c r="H60" s="42">
        <v>100</v>
      </c>
      <c r="I60" s="42">
        <v>100</v>
      </c>
      <c r="J60" s="42">
        <v>100</v>
      </c>
      <c r="K60" s="42">
        <v>75</v>
      </c>
      <c r="L60" s="42">
        <v>75</v>
      </c>
      <c r="M60" s="42">
        <v>100</v>
      </c>
      <c r="N60" s="42">
        <v>100</v>
      </c>
      <c r="O60" s="77">
        <f t="shared" si="11"/>
        <v>800</v>
      </c>
      <c r="P60" s="43" t="e">
        <f ca="1">INDEX($C60:$O60,,SelectedPeriodColumn)/INDEX($C$72:$O$72,,SelectedPeriodColumn)</f>
        <v>#VALUE!</v>
      </c>
    </row>
    <row r="61" spans="1:16" ht="19.5" customHeight="1" x14ac:dyDescent="0.25">
      <c r="B61" s="54"/>
      <c r="C61" s="42">
        <v>69</v>
      </c>
      <c r="D61" s="42">
        <v>69</v>
      </c>
      <c r="E61" s="42">
        <v>69</v>
      </c>
      <c r="F61" s="42">
        <v>69</v>
      </c>
      <c r="G61" s="42">
        <v>69</v>
      </c>
      <c r="H61" s="42">
        <v>69</v>
      </c>
      <c r="I61" s="42">
        <v>69</v>
      </c>
      <c r="J61" s="42">
        <v>69</v>
      </c>
      <c r="K61" s="42">
        <v>69</v>
      </c>
      <c r="L61" s="42">
        <v>69</v>
      </c>
      <c r="M61" s="42">
        <v>69</v>
      </c>
      <c r="N61" s="42">
        <v>69</v>
      </c>
      <c r="O61" s="77">
        <f t="shared" si="11"/>
        <v>828</v>
      </c>
      <c r="P61" s="43" t="e">
        <f ca="1">INDEX($C61:$O61,,SelectedPeriodColumn)/INDEX($C$72:$O$72,,SelectedPeriodColumn)</f>
        <v>#VALUE!</v>
      </c>
    </row>
    <row r="62" spans="1:16" ht="19.5" customHeight="1" x14ac:dyDescent="0.25">
      <c r="B62" s="54"/>
      <c r="C62" s="42">
        <v>0</v>
      </c>
      <c r="D62" s="42">
        <v>0</v>
      </c>
      <c r="E62" s="42">
        <v>0</v>
      </c>
      <c r="F62" s="42">
        <v>0</v>
      </c>
      <c r="G62" s="42">
        <v>0</v>
      </c>
      <c r="H62" s="42">
        <v>25</v>
      </c>
      <c r="I62" s="42">
        <v>0</v>
      </c>
      <c r="J62" s="42">
        <v>0</v>
      </c>
      <c r="K62" s="42">
        <v>0</v>
      </c>
      <c r="L62" s="42">
        <v>0</v>
      </c>
      <c r="M62" s="42">
        <v>0</v>
      </c>
      <c r="N62" s="42">
        <v>50</v>
      </c>
      <c r="O62" s="77">
        <f t="shared" si="11"/>
        <v>75</v>
      </c>
      <c r="P62" s="43" t="e">
        <f ca="1">INDEX($C62:$O62,,SelectedPeriodColumn)/INDEX($C$72:$O$72,,SelectedPeriodColumn)</f>
        <v>#VALUE!</v>
      </c>
    </row>
    <row r="63" spans="1:16" ht="19.5" customHeight="1" x14ac:dyDescent="0.25">
      <c r="B63" s="54"/>
      <c r="C63" s="42">
        <v>0</v>
      </c>
      <c r="D63" s="42">
        <v>0</v>
      </c>
      <c r="E63" s="42">
        <v>100</v>
      </c>
      <c r="F63" s="42">
        <v>100</v>
      </c>
      <c r="G63" s="42">
        <v>100</v>
      </c>
      <c r="H63" s="42">
        <v>100</v>
      </c>
      <c r="I63" s="42">
        <v>100</v>
      </c>
      <c r="J63" s="42">
        <v>100</v>
      </c>
      <c r="K63" s="42">
        <v>100</v>
      </c>
      <c r="L63" s="42">
        <v>100</v>
      </c>
      <c r="M63" s="42">
        <v>100</v>
      </c>
      <c r="N63" s="42">
        <v>100</v>
      </c>
      <c r="O63" s="77">
        <f t="shared" si="11"/>
        <v>1000</v>
      </c>
      <c r="P63" s="43" t="e">
        <f ca="1">INDEX($C63:$O63,,SelectedPeriodColumn)/INDEX($C$72:$O$72,,SelectedPeriodColumn)</f>
        <v>#VALUE!</v>
      </c>
    </row>
    <row r="64" spans="1:16" ht="19.5" customHeight="1" x14ac:dyDescent="0.25">
      <c r="B64" s="54"/>
      <c r="C64" s="42">
        <v>0</v>
      </c>
      <c r="D64" s="42">
        <v>0</v>
      </c>
      <c r="E64" s="42">
        <v>0</v>
      </c>
      <c r="F64" s="42">
        <v>50</v>
      </c>
      <c r="G64" s="42">
        <v>50</v>
      </c>
      <c r="H64" s="42">
        <v>50</v>
      </c>
      <c r="I64" s="42">
        <v>50</v>
      </c>
      <c r="J64" s="42">
        <v>50</v>
      </c>
      <c r="K64" s="42">
        <v>50</v>
      </c>
      <c r="L64" s="42">
        <v>50</v>
      </c>
      <c r="M64" s="42">
        <v>50</v>
      </c>
      <c r="N64" s="42">
        <v>50</v>
      </c>
      <c r="O64" s="77">
        <f t="shared" si="11"/>
        <v>450</v>
      </c>
      <c r="P64" s="43" t="e">
        <f ca="1">INDEX($C64:$O64,,SelectedPeriodColumn)/INDEX($C$72:$O$72,,SelectedPeriodColumn)</f>
        <v>#VALUE!</v>
      </c>
    </row>
    <row r="65" spans="1:16" ht="19.5" customHeight="1" x14ac:dyDescent="0.25">
      <c r="B65" s="54"/>
      <c r="C65" s="45">
        <v>0</v>
      </c>
      <c r="D65" s="45">
        <v>0</v>
      </c>
      <c r="E65" s="45">
        <v>0</v>
      </c>
      <c r="F65" s="45">
        <v>100</v>
      </c>
      <c r="G65" s="45">
        <v>100</v>
      </c>
      <c r="H65" s="45">
        <v>100</v>
      </c>
      <c r="I65" s="45">
        <v>100</v>
      </c>
      <c r="J65" s="45">
        <v>100</v>
      </c>
      <c r="K65" s="45">
        <v>100</v>
      </c>
      <c r="L65" s="45">
        <v>100</v>
      </c>
      <c r="M65" s="45">
        <v>100</v>
      </c>
      <c r="N65" s="45">
        <v>100</v>
      </c>
      <c r="O65" s="78">
        <f t="shared" si="11"/>
        <v>900</v>
      </c>
      <c r="P65" s="46" t="e">
        <f ca="1">INDEX($C65:$O65,,SelectedPeriodColumn)/INDEX($C$72:$O$72,,SelectedPeriodColumn)</f>
        <v>#VALUE!</v>
      </c>
    </row>
    <row r="66" spans="1:16" ht="19.5" customHeight="1" x14ac:dyDescent="0.25">
      <c r="B66" s="58"/>
      <c r="C66" s="62"/>
      <c r="D66" s="62"/>
      <c r="E66" s="62"/>
      <c r="F66" s="62"/>
      <c r="G66" s="62"/>
      <c r="H66" s="62"/>
      <c r="I66" s="62"/>
      <c r="J66" s="62"/>
      <c r="K66" s="62"/>
      <c r="L66" s="62"/>
      <c r="M66" s="62"/>
      <c r="N66" s="62"/>
      <c r="O66" s="62"/>
      <c r="P66" s="62"/>
    </row>
    <row r="67" spans="1:16" ht="19.5" customHeight="1" x14ac:dyDescent="0.25">
      <c r="A67" s="15" t="s">
        <v>58</v>
      </c>
      <c r="B67" s="52" t="s">
        <v>26</v>
      </c>
      <c r="C67" s="75">
        <f>SUM(C68:C70)</f>
        <v>198</v>
      </c>
      <c r="D67" s="75">
        <f t="shared" ref="D67:N67" si="12">SUM(D68:D70)</f>
        <v>198</v>
      </c>
      <c r="E67" s="75">
        <f t="shared" si="12"/>
        <v>250</v>
      </c>
      <c r="F67" s="75">
        <f t="shared" si="12"/>
        <v>253</v>
      </c>
      <c r="G67" s="75">
        <f t="shared" si="12"/>
        <v>243</v>
      </c>
      <c r="H67" s="75">
        <f t="shared" si="12"/>
        <v>238</v>
      </c>
      <c r="I67" s="75">
        <f t="shared" si="12"/>
        <v>233</v>
      </c>
      <c r="J67" s="75">
        <f t="shared" si="12"/>
        <v>258</v>
      </c>
      <c r="K67" s="75">
        <f t="shared" si="12"/>
        <v>263</v>
      </c>
      <c r="L67" s="75">
        <f t="shared" si="12"/>
        <v>268</v>
      </c>
      <c r="M67" s="75">
        <f t="shared" si="12"/>
        <v>268</v>
      </c>
      <c r="N67" s="75">
        <f t="shared" si="12"/>
        <v>268</v>
      </c>
      <c r="O67" s="76">
        <f>SUM(C67:N67)</f>
        <v>2938</v>
      </c>
      <c r="P67" s="53" t="e">
        <f ca="1">INDEX($C67:$O67,,SelectedPeriodColumn)/INDEX($C$72:$O$72,,SelectedPeriodColumn)</f>
        <v>#VALUE!</v>
      </c>
    </row>
    <row r="68" spans="1:16" ht="19.5" customHeight="1" x14ac:dyDescent="0.25">
      <c r="B68" s="54"/>
      <c r="C68" s="42">
        <v>123</v>
      </c>
      <c r="D68" s="42">
        <v>123</v>
      </c>
      <c r="E68" s="42">
        <v>123</v>
      </c>
      <c r="F68" s="42">
        <v>123</v>
      </c>
      <c r="G68" s="42">
        <v>123</v>
      </c>
      <c r="H68" s="42">
        <v>123</v>
      </c>
      <c r="I68" s="42">
        <v>123</v>
      </c>
      <c r="J68" s="42">
        <v>123</v>
      </c>
      <c r="K68" s="42">
        <v>123</v>
      </c>
      <c r="L68" s="42">
        <v>123</v>
      </c>
      <c r="M68" s="42">
        <v>123</v>
      </c>
      <c r="N68" s="42">
        <v>123</v>
      </c>
      <c r="O68" s="77">
        <f>SUM(C68:N68)</f>
        <v>1476</v>
      </c>
      <c r="P68" s="43" t="e">
        <f ca="1">INDEX($C68:$O68,,SelectedPeriodColumn)/INDEX($C$72:$O$72,,SelectedPeriodColumn)</f>
        <v>#VALUE!</v>
      </c>
    </row>
    <row r="69" spans="1:16" ht="19.5" customHeight="1" x14ac:dyDescent="0.25">
      <c r="B69" s="54"/>
      <c r="C69" s="42">
        <v>0</v>
      </c>
      <c r="D69" s="42">
        <v>0</v>
      </c>
      <c r="E69" s="42">
        <v>52</v>
      </c>
      <c r="F69" s="42">
        <v>55</v>
      </c>
      <c r="G69" s="42">
        <v>45</v>
      </c>
      <c r="H69" s="42">
        <v>40</v>
      </c>
      <c r="I69" s="42">
        <v>35</v>
      </c>
      <c r="J69" s="42">
        <v>60</v>
      </c>
      <c r="K69" s="42">
        <v>65</v>
      </c>
      <c r="L69" s="42">
        <v>70</v>
      </c>
      <c r="M69" s="42">
        <v>70</v>
      </c>
      <c r="N69" s="42">
        <v>70</v>
      </c>
      <c r="O69" s="77">
        <f>SUM(C69:N69)</f>
        <v>562</v>
      </c>
      <c r="P69" s="43" t="e">
        <f ca="1">INDEX($C69:$O69,,SelectedPeriodColumn)/INDEX($C$72:$O$72,,SelectedPeriodColumn)</f>
        <v>#VALUE!</v>
      </c>
    </row>
    <row r="70" spans="1:16" ht="19.5" customHeight="1" x14ac:dyDescent="0.25">
      <c r="B70" s="54"/>
      <c r="C70" s="45">
        <v>75</v>
      </c>
      <c r="D70" s="45">
        <v>75</v>
      </c>
      <c r="E70" s="45">
        <v>75</v>
      </c>
      <c r="F70" s="45">
        <v>75</v>
      </c>
      <c r="G70" s="45">
        <v>75</v>
      </c>
      <c r="H70" s="45">
        <v>75</v>
      </c>
      <c r="I70" s="45">
        <v>75</v>
      </c>
      <c r="J70" s="45">
        <v>75</v>
      </c>
      <c r="K70" s="45">
        <v>75</v>
      </c>
      <c r="L70" s="45">
        <v>75</v>
      </c>
      <c r="M70" s="45">
        <v>75</v>
      </c>
      <c r="N70" s="45">
        <v>75</v>
      </c>
      <c r="O70" s="78">
        <f>SUM(C70:N70)</f>
        <v>900</v>
      </c>
      <c r="P70" s="46" t="e">
        <f ca="1">INDEX($C70:$O70,,SelectedPeriodColumn)/INDEX($C$72:$O$72,,SelectedPeriodColumn)</f>
        <v>#VALUE!</v>
      </c>
    </row>
    <row r="71" spans="1:16" ht="19.5" customHeight="1" x14ac:dyDescent="0.25">
      <c r="B71" s="38"/>
      <c r="C71" s="38"/>
      <c r="D71" s="38"/>
      <c r="E71" s="38"/>
      <c r="F71" s="38"/>
      <c r="G71" s="38"/>
      <c r="H71" s="38"/>
      <c r="I71" s="38"/>
      <c r="J71" s="38"/>
      <c r="K71" s="38"/>
      <c r="L71" s="38"/>
      <c r="M71" s="38"/>
      <c r="N71" s="38"/>
      <c r="O71" s="38"/>
      <c r="P71" s="38"/>
    </row>
    <row r="72" spans="1:16" ht="19.5" customHeight="1" x14ac:dyDescent="0.25">
      <c r="A72" s="15" t="s">
        <v>59</v>
      </c>
      <c r="B72" s="63" t="s">
        <v>27</v>
      </c>
      <c r="C72" s="79">
        <f t="shared" ref="C72:N72" si="13">SUM(C40,C45,C49,C53,C59,C67)</f>
        <v>1056</v>
      </c>
      <c r="D72" s="79">
        <f t="shared" si="13"/>
        <v>1006</v>
      </c>
      <c r="E72" s="79">
        <f t="shared" si="13"/>
        <v>2233</v>
      </c>
      <c r="F72" s="79">
        <f t="shared" si="13"/>
        <v>1426</v>
      </c>
      <c r="G72" s="79">
        <f t="shared" si="13"/>
        <v>1421</v>
      </c>
      <c r="H72" s="79">
        <f t="shared" si="13"/>
        <v>2396</v>
      </c>
      <c r="I72" s="79">
        <f t="shared" si="13"/>
        <v>1501</v>
      </c>
      <c r="J72" s="79">
        <f t="shared" si="13"/>
        <v>1471</v>
      </c>
      <c r="K72" s="79">
        <f t="shared" si="13"/>
        <v>2446</v>
      </c>
      <c r="L72" s="79">
        <f t="shared" si="13"/>
        <v>1416</v>
      </c>
      <c r="M72" s="79">
        <f t="shared" si="13"/>
        <v>1491</v>
      </c>
      <c r="N72" s="79">
        <f t="shared" si="13"/>
        <v>1586</v>
      </c>
      <c r="O72" s="79">
        <f>SUM(C72:N72)</f>
        <v>19449</v>
      </c>
      <c r="P72" s="64" t="e">
        <f ca="1">INDEX($C72:$O72,,SelectedPeriodColumn)/INDEX($C$72:$O$72,,SelectedPeriodColumn)</f>
        <v>#VALUE!</v>
      </c>
    </row>
  </sheetData>
  <sheetProtection insertColumns="0" insertRows="0" deleteColumns="0" deleteRows="0" autoFilter="0"/>
  <mergeCells count="5">
    <mergeCell ref="E6:L15"/>
    <mergeCell ref="M6:P14"/>
    <mergeCell ref="B16:P20"/>
    <mergeCell ref="B21:P22"/>
    <mergeCell ref="B6:D15"/>
  </mergeCells>
  <phoneticPr fontId="5"/>
  <conditionalFormatting sqref="C28:P29">
    <cfRule type="expression" dxfId="0" priority="1">
      <formula>C28&lt;0</formula>
    </cfRule>
  </conditionalFormatting>
  <dataValidations count="1">
    <dataValidation type="list" errorStyle="warning" allowBlank="1" showInputMessage="1" showErrorMessage="1" error="Select Month from the list in this cell. Select CANCEL, then press ALT+DOWN ARROW for options, then DOWN ARROW and ENTER to make selection" sqref="B25" xr:uid="{00000000-0002-0000-0100-000000000000}">
      <formula1>"1月,2月,3月,4月,5月,6月,7月,8月,9月,10月,11月,12月"</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毎月のスクロール">
              <controlPr defaultSize="0" print="0" autoPict="0" altText="月ごとに予算の概要を表示するように選択します">
                <anchor moveWithCells="1">
                  <from>
                    <xdr:col>1</xdr:col>
                    <xdr:colOff>1485900</xdr:colOff>
                    <xdr:row>20</xdr:row>
                    <xdr:rowOff>95250</xdr:rowOff>
                  </from>
                  <to>
                    <xdr:col>15</xdr:col>
                    <xdr:colOff>152400</xdr:colOff>
                    <xdr:row>21</xdr:row>
                    <xdr:rowOff>114300</xdr:rowOff>
                  </to>
                </anchor>
              </controlPr>
            </control>
          </mc:Choice>
        </mc:AlternateContent>
      </controls>
    </mc:Choice>
  </mc:AlternateContent>
  <extLst>
    <ext xmlns:x14="http://schemas.microsoft.com/office/spreadsheetml/2009/9/main" uri="{05C60535-1F16-4fd2-B633-F4F36F0B64E0}">
      <x14:sparklineGroups xmlns:xm="http://schemas.microsoft.com/office/excel/2006/main">
        <x14:sparklineGroup manualMax="0" manualMin="0" displayEmptyCellsAs="gap" xr2:uid="{00000000-0003-0000-0100-000000000000}">
          <x14:colorSeries theme="6" tint="-0.499984740745262"/>
          <x14:colorNegative theme="6"/>
          <x14:colorAxis rgb="FF000000"/>
          <x14:colorMarkers theme="5" tint="-0.249977111117893"/>
          <x14:colorFirst theme="5" tint="-0.249977111117893"/>
          <x14:colorLast theme="5" tint="-0.249977111117893"/>
          <x14:colorHigh theme="5" tint="-0.249977111117893"/>
          <x14:colorLow theme="5" tint="-0.249977111117893"/>
          <x14:sparklines>
            <x14:sparkline>
              <xm:f>大学の月次予算!C72:N72</xm:f>
              <xm:sqref>Q72</xm:sqref>
            </x14:sparkline>
            <x14:sparkline>
              <xm:f>大学の月次予算!C40:N40</xm:f>
              <xm:sqref>Q40</xm:sqref>
            </x14:sparkline>
            <x14:sparkline>
              <xm:f>大学の月次予算!C29:N29</xm:f>
              <xm:sqref>Q29</xm:sqref>
            </x14:sparkline>
            <x14:sparkline>
              <xm:f>大学の月次予算!C59:N59</xm:f>
              <xm:sqref>Q59</xm:sqref>
            </x14:sparkline>
            <x14:sparkline>
              <xm:f>大学の月次予算!C53:N53</xm:f>
              <xm:sqref>Q53</xm:sqref>
            </x14:sparkline>
            <x14:sparkline>
              <xm:f>大学の月次予算!C28:N28</xm:f>
              <xm:sqref>Q28</xm:sqref>
            </x14:sparkline>
            <x14:sparkline>
              <xm:f>大学の月次予算!C49:N49</xm:f>
              <xm:sqref>Q49</xm:sqref>
            </x14:sparkline>
            <x14:sparkline>
              <xm:f>大学の月次予算!C45:N45</xm:f>
              <xm:sqref>Q45</xm:sqref>
            </x14:sparkline>
            <x14:sparkline>
              <xm:f>大学の月次予算!C37:N37</xm:f>
              <xm:sqref>Q37</xm:sqref>
            </x14:sparkline>
            <x14:sparkline>
              <xm:f>大学の月次予算!C67:N67</xm:f>
              <xm:sqref>Q67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P24"/>
  <sheetViews>
    <sheetView showGridLines="0" zoomScaleNormal="100" workbookViewId="0"/>
  </sheetViews>
  <sheetFormatPr defaultColWidth="9" defaultRowHeight="14.25" x14ac:dyDescent="0.25"/>
  <cols>
    <col min="1" max="2" width="9" style="2"/>
    <col min="3" max="3" width="36.375" style="2" bestFit="1" customWidth="1"/>
    <col min="4" max="4" width="18.625" style="2" customWidth="1"/>
    <col min="5" max="16384" width="9" style="2"/>
  </cols>
  <sheetData>
    <row r="1" spans="1:16" x14ac:dyDescent="0.25">
      <c r="A1" s="2" t="s">
        <v>32</v>
      </c>
    </row>
    <row r="3" spans="1:16" x14ac:dyDescent="0.25">
      <c r="D3" s="2" t="str">
        <f ca="1">IFERROR(LOWER(TEXT(VALUE(SelectedPeriod&amp;"1日"),"m月")),"年")</f>
        <v>年</v>
      </c>
    </row>
    <row r="5" spans="1:16" x14ac:dyDescent="0.25">
      <c r="D5" s="5" t="s">
        <v>37</v>
      </c>
      <c r="E5" s="5"/>
      <c r="F5" s="5"/>
    </row>
    <row r="6" spans="1:16" x14ac:dyDescent="0.25">
      <c r="D6" s="2" t="str">
        <f ca="1">D3&amp;"の収入:"</f>
        <v>年の収入:</v>
      </c>
      <c r="F6" s="2" t="e">
        <f ca="1">TEXT(INDEX(大学の月次予算!$C$37:$O$37,,SelectedPeriodColumn),"¥#,###")</f>
        <v>#VALUE!</v>
      </c>
    </row>
    <row r="7" spans="1:16" x14ac:dyDescent="0.25">
      <c r="D7" s="2" t="str">
        <f ca="1">D3&amp;"の支出:"</f>
        <v>年の支出:</v>
      </c>
      <c r="F7" s="2" t="e">
        <f ca="1">TEXT(INDEX(大学の月次予算!$C$72:$O$72,,SelectedPeriodColumn),"¥#,###")</f>
        <v>#VALUE!</v>
      </c>
    </row>
    <row r="8" spans="1:16" x14ac:dyDescent="0.25">
      <c r="D8" s="2" t="str">
        <f ca="1">D3&amp;"のキャッシュ フロー:"</f>
        <v>年のキャッシュ フロー:</v>
      </c>
      <c r="E8" s="6">
        <f>INDEX(大学の月次予算!C28:O28,ScrollBarValue)</f>
        <v>169</v>
      </c>
      <c r="F8" s="2" t="str">
        <f>TEXT(E8,"¥#,###")</f>
        <v>¥169</v>
      </c>
    </row>
    <row r="12" spans="1:16" x14ac:dyDescent="0.25">
      <c r="D12" s="6" t="e">
        <f ca="1">LOWER(大学の月次予算!C27)</f>
        <v>#VALUE!</v>
      </c>
      <c r="E12" s="6" t="e">
        <f ca="1">LOWER(大学の月次予算!D27)</f>
        <v>#VALUE!</v>
      </c>
      <c r="F12" s="6" t="e">
        <f ca="1">LOWER(大学の月次予算!E27)</f>
        <v>#VALUE!</v>
      </c>
      <c r="G12" s="6" t="e">
        <f ca="1">LOWER(大学の月次予算!F27)</f>
        <v>#VALUE!</v>
      </c>
      <c r="H12" s="6" t="e">
        <f ca="1">LOWER(大学の月次予算!G27)</f>
        <v>#VALUE!</v>
      </c>
      <c r="I12" s="6" t="e">
        <f ca="1">LOWER(大学の月次予算!H27)</f>
        <v>#VALUE!</v>
      </c>
      <c r="J12" s="6" t="e">
        <f ca="1">LOWER(大学の月次予算!I27)</f>
        <v>#VALUE!</v>
      </c>
      <c r="K12" s="6" t="e">
        <f ca="1">LOWER(大学の月次予算!J27)</f>
        <v>#VALUE!</v>
      </c>
      <c r="L12" s="6" t="e">
        <f ca="1">LOWER(大学の月次予算!K27)</f>
        <v>#VALUE!</v>
      </c>
      <c r="M12" s="6" t="e">
        <f ca="1">LOWER(大学の月次予算!L27)</f>
        <v>#VALUE!</v>
      </c>
      <c r="N12" s="6" t="e">
        <f ca="1">LOWER(大学の月次予算!M27)</f>
        <v>#VALUE!</v>
      </c>
      <c r="O12" s="6" t="e">
        <f ca="1">LOWER(大学の月次予算!N27)</f>
        <v>#VALUE!</v>
      </c>
      <c r="P12" s="6" t="str">
        <f>LOWER(大学の月次予算!O27)</f>
        <v xml:space="preserve">年  </v>
      </c>
    </row>
    <row r="13" spans="1:16" x14ac:dyDescent="0.25">
      <c r="C13" s="7" t="s">
        <v>33</v>
      </c>
      <c r="D13" s="8">
        <v>1</v>
      </c>
    </row>
    <row r="14" spans="1:16" x14ac:dyDescent="0.25">
      <c r="C14" s="7" t="s">
        <v>34</v>
      </c>
      <c r="D14" s="6" t="e">
        <f ca="1">IF(SelectedPeriod=大学の月次予算!C$31,IF(大学の月次予算!$C$28:$O$28&gt;=0,大学の月次予算!$C$28:$O$28,NA()),NA())</f>
        <v>#VALUE!</v>
      </c>
      <c r="E14" s="6" t="e">
        <f ca="1">IF(SelectedPeriod=大学の月次予算!D$31,IF(大学の月次予算!$C$28:$O$28&gt;=0,大学の月次予算!$C$28:$O$28,NA()),NA())</f>
        <v>#VALUE!</v>
      </c>
      <c r="F14" s="6" t="e">
        <f ca="1">IF(SelectedPeriod=大学の月次予算!E$31,IF(大学の月次予算!$C$28:$O$28&gt;=0,大学の月次予算!$C$28:$O$28,NA()),NA())</f>
        <v>#VALUE!</v>
      </c>
      <c r="G14" s="6" t="e">
        <f ca="1">IF(SelectedPeriod=大学の月次予算!F$31,IF(大学の月次予算!$C$28:$O$28&gt;=0,大学の月次予算!$C$28:$O$28,NA()),NA())</f>
        <v>#VALUE!</v>
      </c>
      <c r="H14" s="6" t="e">
        <f ca="1">IF(SelectedPeriod=大学の月次予算!G$31,IF(大学の月次予算!$C$28:$O$28&gt;=0,大学の月次予算!$C$28:$O$28,NA()),NA())</f>
        <v>#VALUE!</v>
      </c>
      <c r="I14" s="6" t="e">
        <f ca="1">IF(SelectedPeriod=大学の月次予算!H$31,IF(大学の月次予算!$C$28:$O$28&gt;=0,大学の月次予算!$C$28:$O$28,NA()),NA())</f>
        <v>#VALUE!</v>
      </c>
      <c r="J14" s="6" t="e">
        <f ca="1">IF(SelectedPeriod=大学の月次予算!I$31,IF(大学の月次予算!$C$28:$O$28&gt;=0,大学の月次予算!$C$28:$O$28,NA()),NA())</f>
        <v>#VALUE!</v>
      </c>
      <c r="K14" s="6" t="e">
        <f ca="1">IF(SelectedPeriod=大学の月次予算!J$31,IF(大学の月次予算!$C$28:$O$28&gt;=0,大学の月次予算!$C$28:$O$28,NA()),NA())</f>
        <v>#VALUE!</v>
      </c>
      <c r="L14" s="6" t="e">
        <f ca="1">IF(SelectedPeriod=大学の月次予算!K$31,IF(大学の月次予算!$C$28:$O$28&gt;=0,大学の月次予算!$C$28:$O$28,NA()),NA())</f>
        <v>#VALUE!</v>
      </c>
      <c r="M14" s="6" t="e">
        <f ca="1">IF(SelectedPeriod=大学の月次予算!L$31,IF(大学の月次予算!$C$28:$O$28&gt;=0,大学の月次予算!$C$28:$O$28,NA()),NA())</f>
        <v>#VALUE!</v>
      </c>
      <c r="N14" s="6" t="e">
        <f ca="1">IF(SelectedPeriod=大学の月次予算!M$31,IF(大学の月次予算!$C$28:$O$28&gt;=0,大学の月次予算!$C$28:$O$28,NA()),NA())</f>
        <v>#VALUE!</v>
      </c>
      <c r="O14" s="6" t="e">
        <f ca="1">IF(SelectedPeriod=大学の月次予算!N$31,IF(大学の月次予算!$C$28:$O$28&gt;=0,大学の月次予算!$C$28:$O$28,NA()),NA())</f>
        <v>#VALUE!</v>
      </c>
      <c r="P14" s="6" t="e">
        <f ca="1">IF(SelectedPeriod=大学の月次予算!O$31,IF(大学の月次予算!$C$28:$O$28&gt;=0,大学の月次予算!$C$28:$O$28,NA()),NA())</f>
        <v>#VALUE!</v>
      </c>
    </row>
    <row r="15" spans="1:16" x14ac:dyDescent="0.25">
      <c r="C15" s="7" t="s">
        <v>35</v>
      </c>
      <c r="D15" s="6" t="e">
        <f ca="1">IF(SelectedPeriod=大学の月次予算!C$31,IF(大学の月次予算!$C$28:$O$28&lt;0,大学の月次予算!$C$28:$O$28,NA()),NA())</f>
        <v>#VALUE!</v>
      </c>
      <c r="E15" s="6" t="e">
        <f ca="1">IF(SelectedPeriod=大学の月次予算!D$31,IF(大学の月次予算!$C$28:$O$28&lt;0,大学の月次予算!$C$28:$O$28,NA()),NA())</f>
        <v>#VALUE!</v>
      </c>
      <c r="F15" s="6" t="e">
        <f ca="1">IF(SelectedPeriod=大学の月次予算!E$31,IF(大学の月次予算!$C$28:$O$28&lt;0,大学の月次予算!$C$28:$O$28,NA()),NA())</f>
        <v>#VALUE!</v>
      </c>
      <c r="G15" s="6" t="e">
        <f ca="1">IF(SelectedPeriod=大学の月次予算!F$31,IF(大学の月次予算!$C$28:$O$28&lt;0,大学の月次予算!$C$28:$O$28,NA()),NA())</f>
        <v>#VALUE!</v>
      </c>
      <c r="H15" s="6" t="e">
        <f ca="1">IF(SelectedPeriod=大学の月次予算!G$31,IF(大学の月次予算!$C$28:$O$28&lt;0,大学の月次予算!$C$28:$O$28,NA()),NA())</f>
        <v>#VALUE!</v>
      </c>
      <c r="I15" s="6" t="e">
        <f ca="1">IF(SelectedPeriod=大学の月次予算!H$31,IF(大学の月次予算!$C$28:$O$28&lt;0,大学の月次予算!$C$28:$O$28,NA()),NA())</f>
        <v>#VALUE!</v>
      </c>
      <c r="J15" s="6" t="e">
        <f ca="1">IF(SelectedPeriod=大学の月次予算!I$31,IF(大学の月次予算!$C$28:$O$28&lt;0,大学の月次予算!$C$28:$O$28,NA()),NA())</f>
        <v>#VALUE!</v>
      </c>
      <c r="K15" s="6" t="e">
        <f ca="1">IF(SelectedPeriod=大学の月次予算!J$31,IF(大学の月次予算!$C$28:$O$28&lt;0,大学の月次予算!$C$28:$O$28,NA()),NA())</f>
        <v>#VALUE!</v>
      </c>
      <c r="L15" s="6" t="e">
        <f ca="1">IF(SelectedPeriod=大学の月次予算!K$31,IF(大学の月次予算!$C$28:$O$28&lt;0,大学の月次予算!$C$28:$O$28,NA()),NA())</f>
        <v>#VALUE!</v>
      </c>
      <c r="M15" s="6" t="e">
        <f ca="1">IF(SelectedPeriod=大学の月次予算!L$31,IF(大学の月次予算!$C$28:$O$28&lt;0,大学の月次予算!$C$28:$O$28,NA()),NA())</f>
        <v>#VALUE!</v>
      </c>
      <c r="N15" s="6" t="e">
        <f ca="1">IF(SelectedPeriod=大学の月次予算!M$31,IF(大学の月次予算!$C$28:$O$28&lt;0,大学の月次予算!$C$28:$O$28,NA()),NA())</f>
        <v>#VALUE!</v>
      </c>
      <c r="O15" s="6" t="e">
        <f ca="1">IF(SelectedPeriod=大学の月次予算!N$31,IF(大学の月次予算!$C$28:$O$28&lt;0,大学の月次予算!$C$28:$O$28,NA()),NA())</f>
        <v>#VALUE!</v>
      </c>
      <c r="P15" s="6" t="e">
        <f ca="1">IF(SelectedPeriod=大学の月次予算!O$31,IF(大学の月次予算!$C$28:$O$28&lt;0,大学の月次予算!$C$28:$O$28,NA()),NA())</f>
        <v>#VALUE!</v>
      </c>
    </row>
    <row r="18" spans="3:4" x14ac:dyDescent="0.25">
      <c r="C18" s="9" t="s">
        <v>36</v>
      </c>
      <c r="D18" s="5"/>
    </row>
    <row r="19" spans="3:4" x14ac:dyDescent="0.25">
      <c r="C19" s="2" t="s">
        <v>14</v>
      </c>
      <c r="D19" s="10" t="e">
        <f ca="1">大学の月次予算!P32</f>
        <v>#VALUE!</v>
      </c>
    </row>
    <row r="20" spans="3:4" x14ac:dyDescent="0.25">
      <c r="C20" s="2" t="s">
        <v>15</v>
      </c>
      <c r="D20" s="10" t="e">
        <f ca="1">大学の月次予算!P33</f>
        <v>#VALUE!</v>
      </c>
    </row>
    <row r="21" spans="3:4" x14ac:dyDescent="0.25">
      <c r="C21" s="2" t="s">
        <v>16</v>
      </c>
      <c r="D21" s="10" t="e">
        <f ca="1">大学の月次予算!P34</f>
        <v>#VALUE!</v>
      </c>
    </row>
    <row r="22" spans="3:4" x14ac:dyDescent="0.25">
      <c r="C22" s="2" t="s">
        <v>17</v>
      </c>
      <c r="D22" s="10" t="e">
        <f ca="1">大学の月次予算!P35</f>
        <v>#VALUE!</v>
      </c>
    </row>
    <row r="23" spans="3:4" x14ac:dyDescent="0.25">
      <c r="C23" s="2" t="s">
        <v>18</v>
      </c>
      <c r="D23" s="10" t="e">
        <f ca="1">大学の月次予算!P36</f>
        <v>#VALUE!</v>
      </c>
    </row>
    <row r="24" spans="3:4" x14ac:dyDescent="0.25">
      <c r="D24" s="11"/>
    </row>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開始</vt:lpstr>
      <vt:lpstr>大学の月次予算</vt:lpstr>
      <vt:lpstr>chart_calcs</vt:lpstr>
      <vt:lpstr>income_percent_selected_period</vt:lpstr>
      <vt:lpstr>PercentsExpense</vt:lpstr>
      <vt:lpstr>PercentsIncome</vt:lpstr>
      <vt:lpstr>Periods</vt:lpstr>
      <vt:lpstr>ScrollBarValue</vt:lpstr>
      <vt:lpstr>SelectedStartMonth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2019-04-10T23:28:38Z</dcterms:created>
  <dcterms:modified xsi:type="dcterms:W3CDTF">2019-06-12T05:39:08Z</dcterms:modified>
</cp:coreProperties>
</file>

<file path=docProps/custom.xml><?xml version="1.0" encoding="utf-8"?>
<Properties xmlns="http://schemas.openxmlformats.org/officeDocument/2006/custom-properties" xmlns:vt="http://schemas.openxmlformats.org/officeDocument/2006/docPropsVTypes"/>
</file>