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" yWindow="30" windowWidth="15480" windowHeight="11640"/>
  </bookViews>
  <sheets>
    <sheet name="Budget familiare mensile" sheetId="1" r:id="rId1"/>
  </sheets>
  <definedNames>
    <definedName name="_xlnm._FilterDatabase" localSheetId="0" hidden="1">'Budget familiare mensile'!$G$15:$H$17</definedName>
    <definedName name="_xlnm.Print_Area" localSheetId="0">'Budget familiare mensile'!$A$1:$G$63</definedName>
  </definedNames>
  <calcPr calcId="145621"/>
  <webPublishing codePage="1252"/>
</workbook>
</file>

<file path=xl/calcChain.xml><?xml version="1.0" encoding="utf-8"?>
<calcChain xmlns="http://schemas.openxmlformats.org/spreadsheetml/2006/main">
  <c r="E7" i="1" l="1"/>
  <c r="E16" i="1"/>
  <c r="J55" i="1"/>
  <c r="E17" i="1"/>
  <c r="J31" i="1"/>
  <c r="J32" i="1"/>
  <c r="J33" i="1"/>
  <c r="J37" i="1"/>
  <c r="J42" i="1" s="1"/>
  <c r="J38" i="1"/>
  <c r="J39" i="1"/>
  <c r="J40" i="1"/>
  <c r="J41" i="1"/>
  <c r="J45" i="1"/>
  <c r="J46" i="1"/>
  <c r="J47" i="1"/>
  <c r="J48" i="1"/>
  <c r="J52" i="1" s="1"/>
  <c r="J49" i="1"/>
  <c r="J50" i="1"/>
  <c r="J51" i="1"/>
  <c r="J64" i="1"/>
  <c r="J65" i="1"/>
  <c r="J66" i="1"/>
  <c r="J67" i="1"/>
  <c r="J21" i="1"/>
  <c r="J28" i="1" s="1"/>
  <c r="J22" i="1"/>
  <c r="J23" i="1"/>
  <c r="J24" i="1"/>
  <c r="J25" i="1"/>
  <c r="J26" i="1"/>
  <c r="J27" i="1"/>
  <c r="J56" i="1"/>
  <c r="J57" i="1"/>
  <c r="J61" i="1" s="1"/>
  <c r="J58" i="1"/>
  <c r="J59" i="1"/>
  <c r="J60" i="1"/>
  <c r="E64" i="1"/>
  <c r="E65" i="1"/>
  <c r="E66" i="1"/>
  <c r="E67" i="1"/>
  <c r="E57" i="1"/>
  <c r="E58" i="1"/>
  <c r="E59" i="1"/>
  <c r="E60" i="1"/>
  <c r="E46" i="1"/>
  <c r="E45" i="1"/>
  <c r="E47" i="1"/>
  <c r="E48" i="1"/>
  <c r="E49" i="1"/>
  <c r="E50" i="1"/>
  <c r="E51" i="1"/>
  <c r="E52" i="1"/>
  <c r="E53" i="1"/>
  <c r="E39" i="1"/>
  <c r="E40" i="1"/>
  <c r="E41" i="1"/>
  <c r="E32" i="1"/>
  <c r="E36" i="1" s="1"/>
  <c r="E33" i="1"/>
  <c r="E34" i="1"/>
  <c r="E35" i="1"/>
  <c r="E21" i="1"/>
  <c r="E29" i="1" s="1"/>
  <c r="E22" i="1"/>
  <c r="E23" i="1"/>
  <c r="E25" i="1"/>
  <c r="E27" i="1"/>
  <c r="E24" i="1"/>
  <c r="E26" i="1"/>
  <c r="E28" i="1"/>
  <c r="E15" i="1"/>
  <c r="E13" i="1"/>
  <c r="E10" i="1"/>
  <c r="E14" i="1"/>
  <c r="E11" i="1"/>
  <c r="E18" i="1" s="1"/>
  <c r="E12" i="1"/>
  <c r="E8" i="1"/>
  <c r="E9" i="1"/>
  <c r="I52" i="1"/>
  <c r="H52" i="1"/>
  <c r="D61" i="1"/>
  <c r="C61" i="1"/>
  <c r="I34" i="1"/>
  <c r="H34" i="1"/>
  <c r="D68" i="1"/>
  <c r="C68" i="1"/>
  <c r="I68" i="1"/>
  <c r="H68" i="1"/>
  <c r="I61" i="1"/>
  <c r="H61" i="1"/>
  <c r="I28" i="1"/>
  <c r="H28" i="1"/>
  <c r="I42" i="1"/>
  <c r="H42" i="1"/>
  <c r="D54" i="1"/>
  <c r="C54" i="1"/>
  <c r="D42" i="1"/>
  <c r="C42" i="1"/>
  <c r="D36" i="1"/>
  <c r="C36" i="1"/>
  <c r="D29" i="1"/>
  <c r="C29" i="1"/>
  <c r="C18" i="1"/>
  <c r="C4" i="1" s="1"/>
  <c r="D18" i="1"/>
  <c r="H13" i="1"/>
  <c r="H7" i="1"/>
  <c r="E68" i="1"/>
  <c r="E42" i="1"/>
  <c r="J34" i="1"/>
  <c r="E61" i="1"/>
  <c r="E54" i="1"/>
  <c r="D4" i="1" l="1"/>
  <c r="J68" i="1"/>
  <c r="E4" i="1" s="1"/>
  <c r="H15" i="1"/>
  <c r="H16" i="1" l="1"/>
  <c r="H17" i="1" s="1"/>
</calcChain>
</file>

<file path=xl/sharedStrings.xml><?xml version="1.0" encoding="utf-8"?>
<sst xmlns="http://schemas.openxmlformats.org/spreadsheetml/2006/main" count="167" uniqueCount="96">
  <si>
    <t>Costo previsto</t>
  </si>
  <si>
    <t>Costo effettivo</t>
  </si>
  <si>
    <t>Differenza</t>
  </si>
  <si>
    <t>Ricavi 1</t>
  </si>
  <si>
    <t>Ricavi 2</t>
  </si>
  <si>
    <t>Ricavi mensili effettivi</t>
  </si>
  <si>
    <t>Ricavi mensili previsti</t>
  </si>
  <si>
    <t>Secondo mutuo o affitto</t>
  </si>
  <si>
    <t>Mutuo o affitto</t>
  </si>
  <si>
    <t>Telefono</t>
  </si>
  <si>
    <t>Gas</t>
  </si>
  <si>
    <t>Acqua</t>
  </si>
  <si>
    <t>Servizi via cavo</t>
  </si>
  <si>
    <t>Tassa rifiuti</t>
  </si>
  <si>
    <t>Manutenzione o riparazioni</t>
  </si>
  <si>
    <t>Forniture</t>
  </si>
  <si>
    <t>Altro</t>
  </si>
  <si>
    <t>Assicurazioni</t>
  </si>
  <si>
    <t>Licenze</t>
  </si>
  <si>
    <t>Carburante</t>
  </si>
  <si>
    <t>Manutenzione</t>
  </si>
  <si>
    <t>Abitazione</t>
  </si>
  <si>
    <t>Casa</t>
  </si>
  <si>
    <t>Salute</t>
  </si>
  <si>
    <t>Vita</t>
  </si>
  <si>
    <t>Prodotti alimentari</t>
  </si>
  <si>
    <t>Pasti</t>
  </si>
  <si>
    <t>Animali</t>
  </si>
  <si>
    <t>Giochi</t>
  </si>
  <si>
    <t>Spese mediche</t>
  </si>
  <si>
    <t>Tolettatura</t>
  </si>
  <si>
    <t>Abbigliamento</t>
  </si>
  <si>
    <t>Parrucchiere</t>
  </si>
  <si>
    <t>Palestra</t>
  </si>
  <si>
    <t>Ristorante</t>
  </si>
  <si>
    <t>Svago</t>
  </si>
  <si>
    <t>Video/DVD</t>
  </si>
  <si>
    <t>CD</t>
  </si>
  <si>
    <t>Cinema</t>
  </si>
  <si>
    <t>Concerti</t>
  </si>
  <si>
    <t>Teatro</t>
  </si>
  <si>
    <t>Lavanderia</t>
  </si>
  <si>
    <t>Prestiti</t>
  </si>
  <si>
    <t>Personali</t>
  </si>
  <si>
    <t>Tasse/imposte</t>
  </si>
  <si>
    <t>Statali</t>
  </si>
  <si>
    <t>Regionali</t>
  </si>
  <si>
    <t>Locali</t>
  </si>
  <si>
    <t>Beneficenza 1</t>
  </si>
  <si>
    <t>Beneficenza 2</t>
  </si>
  <si>
    <t>Spese legali</t>
  </si>
  <si>
    <t>Figli</t>
  </si>
  <si>
    <t>Materiale scolastico</t>
  </si>
  <si>
    <t>Tariffe/quote associative</t>
  </si>
  <si>
    <t>Mensa scolastica</t>
  </si>
  <si>
    <t>Lezioni private</t>
  </si>
  <si>
    <t>Servizi per l'infanzia</t>
  </si>
  <si>
    <t>Avvocato</t>
  </si>
  <si>
    <t>Alimenti</t>
  </si>
  <si>
    <t>Giocattoli/giochi</t>
  </si>
  <si>
    <t>Università</t>
  </si>
  <si>
    <t>Studio</t>
  </si>
  <si>
    <t>Impegni sportivi</t>
  </si>
  <si>
    <t>Carta di credito</t>
  </si>
  <si>
    <t>Conto pensione</t>
  </si>
  <si>
    <t>Conto investimento</t>
  </si>
  <si>
    <t>Doni e donazioni</t>
  </si>
  <si>
    <t>Ricavi extra</t>
  </si>
  <si>
    <t>Totale ricavi mensili</t>
  </si>
  <si>
    <t>Cura personale</t>
  </si>
  <si>
    <t>Beneficenza 3</t>
  </si>
  <si>
    <t>Totale costi previsti</t>
  </si>
  <si>
    <t>Totale costi effettivi</t>
  </si>
  <si>
    <t>Totale differenza</t>
  </si>
  <si>
    <t>Bus/taxi</t>
  </si>
  <si>
    <t>Elettricità</t>
  </si>
  <si>
    <t>Pagamento veicolo 1</t>
  </si>
  <si>
    <t>Pagamento veicolo 2</t>
  </si>
  <si>
    <t>Totale</t>
  </si>
  <si>
    <t xml:space="preserve">Saldo previsto
</t>
  </si>
  <si>
    <t>Saldo effettivo</t>
  </si>
  <si>
    <t>Risparmi o investimenti</t>
  </si>
  <si>
    <t>Pagamenti</t>
  </si>
  <si>
    <t>Tariffe/quote associative</t>
  </si>
  <si>
    <t xml:space="preserve">  </t>
  </si>
  <si>
    <t>Trasporti</t>
  </si>
  <si>
    <t>Abitazione</t>
  </si>
  <si>
    <t>Trasporti</t>
  </si>
  <si>
    <t>Assicurazioni</t>
  </si>
  <si>
    <t>Pasti</t>
  </si>
  <si>
    <t>Figli</t>
  </si>
  <si>
    <t>Svago</t>
  </si>
  <si>
    <t>Doni</t>
  </si>
  <si>
    <t>Animali</t>
  </si>
  <si>
    <t>Cura personale</t>
  </si>
  <si>
    <t>Risparmi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</si>
</sst>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\€#,##0"/>
    <numFmt numFmtId="165" formatCode="\€#,##0_);[Red]\(\€#,##0\)"/>
    <numFmt numFmtId="166" formatCode="&quot;€&quot;#,##0_);[Red]\(&quot;€&quot;#,##0\)"/>
  </numFmts>
  <fonts count="21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b/>
      <sz val="10"/>
      <color theme="0"/>
      <name val="Trebuchet MS"/>
      <family val="1"/>
      <scheme val="minor"/>
    </font>
    <font>
      <b/>
      <sz val="10"/>
      <color theme="0"/>
      <name val="Trebuchet MS"/>
      <family val="2"/>
      <scheme val="minor"/>
    </font>
    <font>
      <sz val="10"/>
      <color theme="4" tint="-0.499984740745262"/>
      <name val="Trebuchet MS"/>
      <family val="1"/>
      <scheme val="minor"/>
    </font>
    <font>
      <sz val="10"/>
      <color theme="4" tint="-0.499984740745262"/>
      <name val="Trebuchet MS"/>
      <family val="2"/>
      <scheme val="minor"/>
    </font>
    <font>
      <b/>
      <sz val="10"/>
      <color theme="4" tint="-0.499984740745262"/>
      <name val="Trebuchet MS"/>
      <family val="2"/>
      <scheme val="minor"/>
    </font>
    <font>
      <sz val="10"/>
      <color theme="0"/>
      <name val="Trebuchet MS"/>
      <family val="2"/>
      <scheme val="major"/>
    </font>
    <font>
      <b/>
      <sz val="10"/>
      <color theme="0"/>
      <name val="Trebuchet MS"/>
      <family val="2"/>
      <scheme val="major"/>
    </font>
    <font>
      <sz val="10"/>
      <color theme="0"/>
      <name val="Trebuchet MS"/>
      <family val="1"/>
      <scheme val="major"/>
    </font>
    <font>
      <b/>
      <sz val="10"/>
      <color theme="0"/>
      <name val="Trebuchet MS"/>
      <family val="1"/>
      <scheme val="major"/>
    </font>
    <font>
      <b/>
      <sz val="10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4" tint="-0.249977111117893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vertical="center" wrapText="1"/>
    </xf>
    <xf numFmtId="0" fontId="0" fillId="0" borderId="9" xfId="0" applyFill="1" applyBorder="1"/>
    <xf numFmtId="0" fontId="0" fillId="0" borderId="9" xfId="0" applyBorder="1"/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" vertical="center" wrapText="1"/>
    </xf>
    <xf numFmtId="0" fontId="11" fillId="4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6" fontId="6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left"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horizontal="center" vertical="center" wrapText="1"/>
    </xf>
    <xf numFmtId="0" fontId="16" fillId="4" borderId="0" xfId="0" applyNumberFormat="1" applyFont="1" applyFill="1" applyAlignment="1">
      <alignment vertical="center" wrapText="1"/>
    </xf>
    <xf numFmtId="0" fontId="17" fillId="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9" fillId="4" borderId="0" xfId="0" applyNumberFormat="1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14" fillId="5" borderId="4" xfId="0" applyNumberFormat="1" applyFont="1" applyFill="1" applyBorder="1" applyAlignment="1">
      <alignment vertical="center" wrapText="1"/>
    </xf>
    <xf numFmtId="165" fontId="14" fillId="0" borderId="4" xfId="0" applyNumberFormat="1" applyFont="1" applyFill="1" applyBorder="1" applyAlignment="1">
      <alignment vertical="center" wrapText="1"/>
    </xf>
    <xf numFmtId="165" fontId="14" fillId="0" borderId="6" xfId="0" applyNumberFormat="1" applyFont="1" applyFill="1" applyBorder="1" applyAlignment="1">
      <alignment vertical="center" wrapText="1"/>
    </xf>
    <xf numFmtId="165" fontId="20" fillId="5" borderId="2" xfId="0" applyNumberFormat="1" applyFont="1" applyFill="1" applyBorder="1" applyAlignment="1">
      <alignment vertical="center" wrapText="1"/>
    </xf>
    <xf numFmtId="165" fontId="20" fillId="0" borderId="4" xfId="0" applyNumberFormat="1" applyFont="1" applyFill="1" applyBorder="1" applyAlignment="1">
      <alignment vertical="center" wrapText="1"/>
    </xf>
    <xf numFmtId="165" fontId="20" fillId="5" borderId="6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20" fillId="0" borderId="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righ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ajor"/>
      </font>
      <numFmt numFmtId="167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ajor"/>
      </font>
      <numFmt numFmtId="167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ajor"/>
      </font>
      <numFmt numFmtId="168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8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inor"/>
      </font>
      <numFmt numFmtId="168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inor"/>
      </font>
      <numFmt numFmtId="168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alignment horizontal="general" vertical="center" textRotation="0" wrapText="1" relativeIndent="0" justifyLastLine="0" shrinkToFit="0" readingOrder="0"/>
    </dxf>
    <dxf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/>
        <outline/>
        <shadow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0"/>
        <name val="Trebuchet MS"/>
        <scheme val="major"/>
      </font>
      <numFmt numFmtId="168" formatCode="\$#,##0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outline/>
        <shadow/>
        <u val="none"/>
        <vertAlign val="baseline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outline/>
        <shadow/>
        <u val="none"/>
        <vertAlign val="baseline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5" formatCode="\€#,##0_);[Red]\(\€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outline/>
        <shadow/>
        <u val="none"/>
        <vertAlign val="baseline"/>
        <name val="Trebuchet MS"/>
        <scheme val="minor"/>
      </font>
      <numFmt numFmtId="164" formatCode="\€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outline/>
        <shadow/>
        <u val="none"/>
        <vertAlign val="baseline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FCEC"/>
      <color rgb="FF85C37B"/>
      <color rgb="FF98D16D"/>
      <color rgb="FF3E864F"/>
      <color rgb="FFE9510D"/>
      <color rgb="FFFAF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195020746887967E-2"/>
          <c:y val="9.6174929598505807E-2"/>
          <c:w val="0.59238169917556949"/>
          <c:h val="0.90382507040149584"/>
        </c:manualLayout>
      </c:layout>
      <c:pie3DChart>
        <c:varyColors val="1"/>
        <c:ser>
          <c:idx val="0"/>
          <c:order val="0"/>
          <c:cat>
            <c:strRef>
              <c:f>('Budget familiare mensile'!$B$10:$B$17,'Budget familiare mensile'!$B$21:$B$24,'Budget familiare mensile'!$B$26:$B$27,'Budget familiare mensile'!$B$39:$B$40)</c:f>
              <c:strCache>
                <c:ptCount val="16"/>
                <c:pt idx="0">
                  <c:v>Acqua</c:v>
                </c:pt>
                <c:pt idx="1">
                  <c:v>Tassa rifiuti</c:v>
                </c:pt>
                <c:pt idx="2">
                  <c:v>Manutenzione o riparazioni</c:v>
                </c:pt>
                <c:pt idx="3">
                  <c:v>Gas</c:v>
                </c:pt>
                <c:pt idx="4">
                  <c:v>Servizi via cavo</c:v>
                </c:pt>
                <c:pt idx="5">
                  <c:v>Telefono</c:v>
                </c:pt>
                <c:pt idx="6">
                  <c:v>Elettricità</c:v>
                </c:pt>
                <c:pt idx="7">
                  <c:v>Mutuo o affitto</c:v>
                </c:pt>
                <c:pt idx="8">
                  <c:v>Pagamento veicolo 1</c:v>
                </c:pt>
                <c:pt idx="9">
                  <c:v>Pagamento veicolo 2</c:v>
                </c:pt>
                <c:pt idx="10">
                  <c:v>Bus/taxi</c:v>
                </c:pt>
                <c:pt idx="11">
                  <c:v>Carburante</c:v>
                </c:pt>
                <c:pt idx="12">
                  <c:v>Manutenzione</c:v>
                </c:pt>
                <c:pt idx="13">
                  <c:v>Licenze</c:v>
                </c:pt>
                <c:pt idx="14">
                  <c:v>Prodotti alimentari</c:v>
                </c:pt>
                <c:pt idx="15">
                  <c:v>Ristorante</c:v>
                </c:pt>
              </c:strCache>
            </c:strRef>
          </c:cat>
          <c:val>
            <c:numRef>
              <c:f>('Budget familiare mensile'!$C$10:$C$17,'Budget familiare mensile'!$C$21:$C$24,'Budget familiare mensile'!$C$26:$C$27,'Budget familiare mensile'!$C$39:$C$40)</c:f>
              <c:numCache>
                <c:formatCode>\€#,##0</c:formatCode>
                <c:ptCount val="16"/>
                <c:pt idx="0">
                  <c:v>8</c:v>
                </c:pt>
                <c:pt idx="1">
                  <c:v>10</c:v>
                </c:pt>
                <c:pt idx="2">
                  <c:v>23</c:v>
                </c:pt>
                <c:pt idx="3">
                  <c:v>22</c:v>
                </c:pt>
                <c:pt idx="4">
                  <c:v>34</c:v>
                </c:pt>
                <c:pt idx="5">
                  <c:v>120</c:v>
                </c:pt>
                <c:pt idx="6">
                  <c:v>44</c:v>
                </c:pt>
                <c:pt idx="7">
                  <c:v>1100</c:v>
                </c:pt>
                <c:pt idx="8">
                  <c:v>350</c:v>
                </c:pt>
                <c:pt idx="9">
                  <c:v>200</c:v>
                </c:pt>
                <c:pt idx="10">
                  <c:v>100</c:v>
                </c:pt>
                <c:pt idx="11">
                  <c:v>60</c:v>
                </c:pt>
                <c:pt idx="12">
                  <c:v>20</c:v>
                </c:pt>
                <c:pt idx="14">
                  <c:v>200</c:v>
                </c:pt>
                <c:pt idx="15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411061883068322"/>
          <c:y val="8.0610153389519865E-2"/>
          <c:w val="0.32933357899073096"/>
          <c:h val="0.86493265440886846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85C37B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'Budget familiare mensile'!$P$24:$P$33</c:f>
              <c:strCache>
                <c:ptCount val="10"/>
                <c:pt idx="0">
                  <c:v>Abitazione</c:v>
                </c:pt>
                <c:pt idx="1">
                  <c:v>Trasporti</c:v>
                </c:pt>
                <c:pt idx="2">
                  <c:v>Assicurazioni</c:v>
                </c:pt>
                <c:pt idx="3">
                  <c:v>Pasti</c:v>
                </c:pt>
                <c:pt idx="4">
                  <c:v>Figli</c:v>
                </c:pt>
                <c:pt idx="5">
                  <c:v>Svago</c:v>
                </c:pt>
                <c:pt idx="6">
                  <c:v>Doni</c:v>
                </c:pt>
                <c:pt idx="7">
                  <c:v>Animali</c:v>
                </c:pt>
                <c:pt idx="8">
                  <c:v>Cura personale</c:v>
                </c:pt>
                <c:pt idx="9">
                  <c:v>Risparmi</c:v>
                </c:pt>
              </c:strCache>
            </c:strRef>
          </c:cat>
          <c:val>
            <c:numRef>
              <c:f>'Budget familiare mensile'!$Q$24:$Q$33</c:f>
              <c:numCache>
                <c:formatCode>General</c:formatCode>
                <c:ptCount val="10"/>
                <c:pt idx="0">
                  <c:v>1300</c:v>
                </c:pt>
                <c:pt idx="1">
                  <c:v>800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500</c:v>
                </c:pt>
                <c:pt idx="6">
                  <c:v>400</c:v>
                </c:pt>
                <c:pt idx="7">
                  <c:v>800</c:v>
                </c:pt>
                <c:pt idx="8">
                  <c:v>200</c:v>
                </c:pt>
                <c:pt idx="9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212736"/>
        <c:axId val="111079936"/>
        <c:axId val="0"/>
      </c:bar3DChart>
      <c:catAx>
        <c:axId val="842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1079936"/>
        <c:crosses val="autoZero"/>
        <c:auto val="1"/>
        <c:lblAlgn val="ctr"/>
        <c:lblOffset val="100"/>
        <c:noMultiLvlLbl val="0"/>
      </c:catAx>
      <c:valAx>
        <c:axId val="111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21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DAFCEC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122464</xdr:colOff>
      <xdr:row>0</xdr:row>
      <xdr:rowOff>25978</xdr:rowOff>
    </xdr:from>
    <xdr:ext cx="8858250" cy="452752"/>
    <xdr:sp macro="" textlink="">
      <xdr:nvSpPr>
        <xdr:cNvPr id="8" name="Rectangle 7"/>
        <xdr:cNvSpPr/>
      </xdr:nvSpPr>
      <xdr:spPr>
        <a:xfrm>
          <a:off x="122464" y="25978"/>
          <a:ext cx="8858250" cy="452752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</a:bodyPr>
        <a:lstStyle/>
        <a:p>
          <a:pPr algn="l"/>
          <a:r>
            <a:rPr lang="it-IT" sz="270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BUDGET  MENSILE  DOMESTICO</a:t>
          </a:r>
          <a:endParaRPr lang="en-US" sz="2700" b="1" cap="none" spc="0" baseline="0">
            <a:ln w="9525" cmpd="sng">
              <a:solidFill>
                <a:srgbClr val="FFFFFF"/>
              </a:solidFill>
              <a:prstDash val="solid"/>
              <a:miter lim="800000"/>
            </a:ln>
            <a:solidFill>
              <a:schemeClr val="accent2">
                <a:lumMod val="75000"/>
              </a:schemeClr>
            </a:solidFill>
            <a:effectLst/>
            <a:latin typeface="+mj-lt"/>
            <a:ea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0</xdr:col>
      <xdr:colOff>138545</xdr:colOff>
      <xdr:row>1</xdr:row>
      <xdr:rowOff>25977</xdr:rowOff>
    </xdr:from>
    <xdr:to>
      <xdr:col>10</xdr:col>
      <xdr:colOff>0</xdr:colOff>
      <xdr:row>1</xdr:row>
      <xdr:rowOff>27565</xdr:rowOff>
    </xdr:to>
    <xdr:cxnSp macro="">
      <xdr:nvCxnSpPr>
        <xdr:cNvPr id="11" name="Straight Connector 10"/>
        <xdr:cNvCxnSpPr/>
      </xdr:nvCxnSpPr>
      <xdr:spPr>
        <a:xfrm>
          <a:off x="138545" y="502227"/>
          <a:ext cx="8858250" cy="1588"/>
        </a:xfrm>
        <a:prstGeom prst="line">
          <a:avLst/>
        </a:prstGeom>
        <a:ln w="12700">
          <a:solidFill>
            <a:schemeClr val="accent1">
              <a:lumMod val="50000"/>
            </a:schemeClr>
          </a:solidFill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95248</xdr:colOff>
      <xdr:row>2</xdr:row>
      <xdr:rowOff>11909</xdr:rowOff>
    </xdr:from>
    <xdr:to>
      <xdr:col>15</xdr:col>
      <xdr:colOff>166686</xdr:colOff>
      <xdr:row>18</xdr:row>
      <xdr:rowOff>95251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108858</xdr:colOff>
      <xdr:row>19</xdr:row>
      <xdr:rowOff>27217</xdr:rowOff>
    </xdr:from>
    <xdr:to>
      <xdr:col>17</xdr:col>
      <xdr:colOff>408215</xdr:colOff>
      <xdr:row>40</xdr:row>
      <xdr:rowOff>163285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721176</xdr:colOff>
      <xdr:row>19</xdr:row>
      <xdr:rowOff>136072</xdr:rowOff>
    </xdr:from>
    <xdr:ext cx="1510392" cy="568874"/>
    <xdr:sp macro="" textlink="">
      <xdr:nvSpPr>
        <xdr:cNvPr id="7" name="TextBox 6"/>
        <xdr:cNvSpPr txBox="1"/>
      </xdr:nvSpPr>
      <xdr:spPr>
        <a:xfrm>
          <a:off x="14015355" y="3714751"/>
          <a:ext cx="1510392" cy="568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it-IT" sz="1600">
              <a:solidFill>
                <a:schemeClr val="accent1">
                  <a:lumMod val="50000"/>
                </a:schemeClr>
              </a:solidFill>
              <a:latin typeface="Franklin Gothic Demi" pitchFamily="34" charset="0"/>
              <a:ea typeface="+mn-ea"/>
              <a:cs typeface="+mn-cs"/>
            </a:rPr>
            <a:t>SPESE PER CATEGORIA</a:t>
          </a:r>
          <a:endParaRPr lang="en-US" sz="1600">
            <a:solidFill>
              <a:schemeClr val="accent1">
                <a:lumMod val="50000"/>
              </a:schemeClr>
            </a:solidFill>
            <a:latin typeface="Franklin Gothic Demi" pitchFamily="34" charset="0"/>
          </a:endParaRPr>
        </a:p>
      </xdr:txBody>
    </xdr:sp>
    <xdr:clientData/>
  </xdr:oneCellAnchor>
  <xdr:oneCellAnchor>
    <xdr:from>
      <xdr:col>8</xdr:col>
      <xdr:colOff>272141</xdr:colOff>
      <xdr:row>2</xdr:row>
      <xdr:rowOff>167367</xdr:rowOff>
    </xdr:from>
    <xdr:ext cx="2843893" cy="390171"/>
    <xdr:sp macro="" textlink="">
      <xdr:nvSpPr>
        <xdr:cNvPr id="12" name="TextBox 11"/>
        <xdr:cNvSpPr txBox="1"/>
      </xdr:nvSpPr>
      <xdr:spPr>
        <a:xfrm>
          <a:off x="7307034" y="738867"/>
          <a:ext cx="2843893" cy="3901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it-IT" sz="2000">
              <a:solidFill>
                <a:schemeClr val="accent1">
                  <a:lumMod val="50000"/>
                </a:schemeClr>
              </a:solidFill>
              <a:latin typeface="Franklin Gothic Demi" pitchFamily="34" charset="0"/>
              <a:ea typeface="+mn-ea"/>
              <a:cs typeface="+mn-cs"/>
            </a:rPr>
            <a:t>SPESE MENSILI</a:t>
          </a:r>
          <a:endParaRPr lang="en-US" sz="2000">
            <a:solidFill>
              <a:schemeClr val="accent1">
                <a:lumMod val="50000"/>
              </a:schemeClr>
            </a:solidFill>
            <a:latin typeface="Franklin Gothic Demi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Housing" displayName="Abitazione" ref="B6:E18" totalsRowCount="1" headerRowDxfId="142" dataDxfId="141" totalsRowDxfId="140">
  <autoFilter ref="B6:E17"/>
  <tableColumns count="4">
    <tableColumn id="1" name="Abitazione" totalsRowLabel="Totale" dataDxfId="139" totalsRowDxfId="138"/>
    <tableColumn id="2" name="Costo previsto" totalsRowFunction="sum" dataDxfId="137" totalsRowDxfId="136"/>
    <tableColumn id="3" name="Costo effettivo" totalsRowFunction="sum" dataDxfId="135" totalsRowDxfId="134"/>
    <tableColumn id="4" name="Differenza" totalsRowFunction="sum" dataDxfId="133" totalsRowDxfId="132">
      <calculatedColumnFormula>Abitazione[Costo previsto]-Abitazione[Costo effettivo]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sse_imposte" ref="G63:J68" totalsRowCount="1" headerRowDxfId="43" dataDxfId="42" totalsRowDxfId="41">
  <autoFilter ref="G63:J67"/>
  <tableColumns count="4">
    <tableColumn id="1" name="Tasse/imposte" totalsRowLabel="Totale" dataDxfId="40" totalsRowDxfId="39"/>
    <tableColumn id="2" name="Costo previsto" totalsRowFunction="sum" dataDxfId="38" totalsRowDxfId="37"/>
    <tableColumn id="3" name="Costo effettivo" totalsRowFunction="sum" dataDxfId="36" totalsRowDxfId="35"/>
    <tableColumn id="4" name="Differenza" totalsRowFunction="sum" dataDxfId="34" totalsRowDxfId="33">
      <calculatedColumnFormula>Tasse_imposte[Costo previsto]-Tasse_imposte[Costo effettivo]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Risparmi" ref="B63:E68" totalsRowCount="1" headerRowDxfId="32" dataDxfId="31" totalsRowDxfId="30">
  <autoFilter ref="B63:E67"/>
  <tableColumns count="4">
    <tableColumn id="1" name="Risparmi o investimenti" totalsRowLabel="Totale" dataDxfId="29" totalsRowDxfId="28"/>
    <tableColumn id="2" name="Costo previsto" totalsRowFunction="sum" dataDxfId="27" totalsRowDxfId="26"/>
    <tableColumn id="3" name="Costo effettivo" totalsRowFunction="sum" dataDxfId="25" totalsRowDxfId="24"/>
    <tableColumn id="4" name="Differenza" totalsRowFunction="sum" dataDxfId="23" totalsRowDxfId="22">
      <calculatedColumnFormula>Risparmi[Costo previsto]-Risparmi[Costo effettivo]</calculatedColumnFormula>
    </tableColumn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Doni" ref="G30:J34" totalsRowCount="1" headerRowDxfId="21" dataDxfId="20" totalsRowDxfId="19">
  <autoFilter ref="G30:J33"/>
  <tableColumns count="4">
    <tableColumn id="1" name="Doni e donazioni" totalsRowLabel="Totale" dataDxfId="18" totalsRowDxfId="17"/>
    <tableColumn id="2" name="Costo previsto" totalsRowFunction="sum" dataDxfId="16" totalsRowDxfId="15"/>
    <tableColumn id="3" name="Costo effettivo" totalsRowFunction="sum" dataDxfId="14" totalsRowDxfId="13"/>
    <tableColumn id="4" name="Differenza" totalsRowFunction="sum" dataDxfId="12" totalsRowDxfId="11">
      <calculatedColumnFormula>Doni[Costo previsto]-Doni[Costo effettivo]</calculatedColumnFormula>
    </tableColumn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Spese_legali" ref="B56:E61" totalsRowCount="1" headerRowDxfId="10" dataDxfId="9" totalsRowDxfId="8">
  <autoFilter ref="B56:E60"/>
  <tableColumns count="4">
    <tableColumn id="1" name="Spese legali" totalsRowLabel="Totale" dataDxfId="7" totalsRowDxfId="6"/>
    <tableColumn id="2" name="Costo previsto" totalsRowFunction="sum" dataDxfId="5" totalsRowDxfId="4"/>
    <tableColumn id="3" name="Costo effettivo" totalsRowFunction="sum" dataDxfId="3" totalsRowDxfId="2"/>
    <tableColumn id="4" name="Differenza" totalsRowFunction="sum" dataDxfId="1" totalsRowDxfId="0">
      <calculatedColumnFormula>Spese_legali[Costo previsto]-Spese_legali[Costo effettivo]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sporti" ref="B20:E29" totalsRowCount="1" headerRowDxfId="131" dataDxfId="130" totalsRowDxfId="129">
  <autoFilter ref="B20:E28"/>
  <tableColumns count="4">
    <tableColumn id="1" name="Trasporti" totalsRowLabel="Totale" dataDxfId="128" totalsRowDxfId="127"/>
    <tableColumn id="2" name="Costo previsto" totalsRowFunction="sum" dataDxfId="126" totalsRowDxfId="125"/>
    <tableColumn id="3" name="Costo effettivo" totalsRowFunction="sum" dataDxfId="124" totalsRowDxfId="123"/>
    <tableColumn id="4" name="Differenza" totalsRowFunction="sum" dataDxfId="122" totalsRowDxfId="121">
      <calculatedColumnFormula>Trasporti[Costo previsto]-Trasporti[Costo effettivo]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Assicurazioni" ref="B31:E36" totalsRowCount="1" headerRowDxfId="120" dataDxfId="119" totalsRowDxfId="118">
  <autoFilter ref="B31:E35"/>
  <tableColumns count="4">
    <tableColumn id="1" name="Assicurazioni" totalsRowLabel="Totale" dataDxfId="117" totalsRowDxfId="116"/>
    <tableColumn id="2" name="Costo previsto" totalsRowFunction="sum" dataDxfId="115" totalsRowDxfId="114"/>
    <tableColumn id="3" name="Costo effettivo" totalsRowFunction="sum" dataDxfId="113" totalsRowDxfId="112"/>
    <tableColumn id="4" name="Differenza" totalsRowFunction="sum" dataDxfId="111" totalsRowDxfId="110">
      <calculatedColumnFormula>Assicurazioni[Costo previsto]-Assicurazioni[Costo effettivo]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Food" displayName="Pasti" ref="B38:E42" totalsRowCount="1" headerRowDxfId="109" dataDxfId="108" totalsRowDxfId="107">
  <autoFilter ref="B38:E41"/>
  <tableColumns count="4">
    <tableColumn id="1" name="Pasti" totalsRowLabel="Totale" dataDxfId="106" totalsRowDxfId="105"/>
    <tableColumn id="2" name="Costo previsto" totalsRowFunction="sum" dataDxfId="104" totalsRowDxfId="103"/>
    <tableColumn id="3" name="Costo effettivo" totalsRowFunction="sum" dataDxfId="102" totalsRowDxfId="101"/>
    <tableColumn id="4" name="Differenza" totalsRowFunction="sum" dataDxfId="100" totalsRowDxfId="99">
      <calculatedColumnFormula>Pasti[Costo previsto]-Pasti[Costo effettivo]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Figli" ref="B44:E54" totalsRowCount="1" headerRowDxfId="98" dataDxfId="97" totalsRowDxfId="96">
  <autoFilter ref="B44:E53"/>
  <tableColumns count="4">
    <tableColumn id="1" name="Figli" totalsRowLabel="Totale" dataDxfId="95" totalsRowDxfId="94"/>
    <tableColumn id="2" name="Costo previsto" totalsRowFunction="sum" dataDxfId="93" totalsRowDxfId="92"/>
    <tableColumn id="3" name="Costo effettivo" totalsRowFunction="sum" dataDxfId="91" totalsRowDxfId="90"/>
    <tableColumn id="4" name="Differenza" totalsRowFunction="sum" dataDxfId="89" totalsRowDxfId="88">
      <calculatedColumnFormula>Figli[Costo previsto]-Figli[Costo effettivo]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Pets" displayName="Animali" ref="G36:J42" totalsRowCount="1" headerRowDxfId="87" dataDxfId="86" totalsRowDxfId="85">
  <autoFilter ref="G36:J41"/>
  <tableColumns count="4">
    <tableColumn id="1" name="Animali" totalsRowLabel="Totale" dataDxfId="84" totalsRowDxfId="83"/>
    <tableColumn id="2" name="Costo previsto" totalsRowFunction="sum" dataDxfId="82" totalsRowDxfId="81"/>
    <tableColumn id="3" name="Costo effettivo" totalsRowFunction="sum" dataDxfId="80" totalsRowDxfId="79"/>
    <tableColumn id="4" name="Differenza" totalsRowFunction="sum" dataDxfId="78" totalsRowDxfId="77">
      <calculatedColumnFormula>Animali[Costo previsto]-Animali[Costo effettivo]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Cura_personale" ref="G44:J52" totalsRowCount="1" headerRowDxfId="76" dataDxfId="75" totalsRowDxfId="74">
  <autoFilter ref="G44:J51"/>
  <tableColumns count="4">
    <tableColumn id="1" name="Cura personale" totalsRowLabel="Totale" dataDxfId="73" totalsRowDxfId="72"/>
    <tableColumn id="2" name="Costo previsto" totalsRowFunction="sum" dataDxfId="71" totalsRowDxfId="70"/>
    <tableColumn id="3" name="Costo effettivo" totalsRowFunction="sum" dataDxfId="69" totalsRowDxfId="68"/>
    <tableColumn id="4" name="Differenza" totalsRowFunction="sum" dataDxfId="67" totalsRowDxfId="66">
      <calculatedColumnFormula>Cura_personale[Costo previsto]-Cura_personale[Costo effettivo]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Svago" ref="G20:J28" totalsRowCount="1" headerRowDxfId="65" dataDxfId="64" totalsRowDxfId="63">
  <autoFilter ref="G20:J27"/>
  <tableColumns count="4">
    <tableColumn id="1" name="Svago" totalsRowLabel="Totale" dataDxfId="62" totalsRowDxfId="61"/>
    <tableColumn id="2" name="Costo previsto" totalsRowFunction="sum" dataDxfId="60" totalsRowDxfId="59"/>
    <tableColumn id="3" name="Costo effettivo" totalsRowFunction="sum" dataDxfId="58" totalsRowDxfId="57"/>
    <tableColumn id="4" name="Differenza" totalsRowFunction="sum" dataDxfId="56" totalsRowDxfId="55">
      <calculatedColumnFormula>Svago[Costo previsto]-Svago[Costo effettivo]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Loans" displayName="Prestiti" ref="G54:J61" totalsRowCount="1" headerRowDxfId="54" dataDxfId="53" totalsRowDxfId="52">
  <autoFilter ref="G54:J60"/>
  <tableColumns count="4">
    <tableColumn id="1" name="Prestiti" totalsRowLabel="Totale" dataDxfId="51" totalsRowDxfId="50"/>
    <tableColumn id="2" name="Costo previsto" totalsRowFunction="sum" dataDxfId="49" totalsRowDxfId="48"/>
    <tableColumn id="3" name="Costo effettivo" totalsRowFunction="sum" dataDxfId="47" totalsRowDxfId="46"/>
    <tableColumn id="4" name="Differenza" totalsRowFunction="sum" dataDxfId="45" totalsRowDxfId="44">
      <calculatedColumnFormula>Prestiti[Costo previsto]-Prestiti[Costo effettivo]</calculatedColumnFormula>
    </tableColumn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9"/>
  <sheetViews>
    <sheetView showGridLines="0" tabSelected="1" topLeftCell="A10" zoomScale="70" zoomScaleNormal="70" zoomScalePageLayoutView="75" workbookViewId="0"/>
  </sheetViews>
  <sheetFormatPr defaultRowHeight="15" x14ac:dyDescent="0.3"/>
  <cols>
    <col min="1" max="1" width="2.28515625" style="29" customWidth="1"/>
    <col min="2" max="2" width="29.42578125" style="29" customWidth="1"/>
    <col min="3" max="3" width="22.140625" style="29" customWidth="1"/>
    <col min="4" max="4" width="24.42578125" style="29" customWidth="1"/>
    <col min="5" max="5" width="18.28515625" style="29" customWidth="1"/>
    <col min="6" max="6" width="4" style="29" customWidth="1"/>
    <col min="7" max="7" width="24" style="29" customWidth="1"/>
    <col min="8" max="8" width="22.140625" style="29" customWidth="1"/>
    <col min="9" max="9" width="22.42578125" style="29" bestFit="1" customWidth="1"/>
    <col min="10" max="10" width="17.7109375" style="29" bestFit="1" customWidth="1"/>
    <col min="11" max="11" width="1.85546875" style="29" customWidth="1"/>
    <col min="12" max="15" width="9.140625" style="29"/>
    <col min="16" max="16" width="25.85546875" style="29" customWidth="1"/>
    <col min="17" max="17" width="26.42578125" style="29" customWidth="1"/>
    <col min="18" max="18" width="23.28515625" style="29" customWidth="1"/>
    <col min="19" max="16384" width="9.140625" style="29"/>
  </cols>
  <sheetData>
    <row r="1" spans="2:22" customFormat="1" ht="37.5" customHeight="1" x14ac:dyDescent="0.35">
      <c r="B1" s="66"/>
      <c r="C1" s="66"/>
      <c r="D1" s="66"/>
      <c r="E1" s="66"/>
      <c r="F1" s="66"/>
      <c r="G1" s="66"/>
      <c r="H1" s="66"/>
      <c r="I1" s="7"/>
      <c r="J1" s="7"/>
      <c r="K1" s="9"/>
    </row>
    <row r="2" spans="2:22" customFormat="1" ht="7.5" customHeight="1" x14ac:dyDescent="0.3">
      <c r="B2" s="3"/>
      <c r="C2" s="3"/>
      <c r="D2" s="3"/>
      <c r="E2" s="3"/>
      <c r="F2" s="3"/>
      <c r="G2" s="3"/>
      <c r="H2" s="3"/>
      <c r="I2" s="3"/>
      <c r="J2" s="3"/>
      <c r="K2" s="9"/>
    </row>
    <row r="3" spans="2:22" customFormat="1" ht="14.1" customHeight="1" x14ac:dyDescent="0.3">
      <c r="B3" s="69" t="s">
        <v>71</v>
      </c>
      <c r="C3" s="70"/>
      <c r="D3" s="41" t="s">
        <v>72</v>
      </c>
      <c r="E3" s="42" t="s">
        <v>73</v>
      </c>
      <c r="F3" s="4"/>
      <c r="G3" s="67" t="s">
        <v>6</v>
      </c>
      <c r="H3" s="68"/>
      <c r="I3" s="4"/>
      <c r="J3" s="4"/>
      <c r="K3" s="9"/>
      <c r="Q3" s="23"/>
      <c r="R3" s="23"/>
      <c r="S3" s="23"/>
      <c r="T3" s="23"/>
      <c r="U3" s="23"/>
      <c r="V3" s="23"/>
    </row>
    <row r="4" spans="2:22" customFormat="1" ht="14.1" customHeight="1" x14ac:dyDescent="0.3">
      <c r="B4" s="43"/>
      <c r="C4" s="63">
        <f>Abitazione[[#Totals],[Costo previsto]]+Trasporti[[#Totals],[Costo previsto]]+Assicurazioni[[#Totals],[Costo previsto]]+Pasti[[#Totals],[Costo previsto]]+Figli[[#Totals],[Costo previsto]]+Spese_legali[[#Totals],[Costo previsto]]+Risparmi[[#Totals],[Costo previsto]]+Prestiti[[#Totals],[Costo previsto]]+Svago[[#Totals],[Costo previsto]]+Tasse_imposte[[#Totals],[Costo previsto]]+Cura_personale[[#Totals],[Costo previsto]]+Animali[[#Totals],[Costo previsto]]+Doni[[#Totals],[Costo previsto]]</f>
        <v>3941</v>
      </c>
      <c r="D4" s="63">
        <f>Abitazione[[#Totals],[Costo effettivo]]+Trasporti[[#Totals],[Costo effettivo]]+Assicurazioni[[#Totals],[Costo effettivo]]+Pasti[[#Totals],[Costo effettivo]]+Figli[[#Totals],[Costo effettivo]]+Spese_legali[[#Totals],[Costo effettivo]]+Risparmi[[#Totals],[Costo effettivo]]+Prestiti[[#Totals],[Costo effettivo]]+Svago[[#Totals],[Costo effettivo]]+Tasse_imposte[[#Totals],[Costo effettivo]]+Cura_personale[[#Totals],[Costo effettivo]]+Animali[[#Totals],[Costo effettivo]]+Doni[[#Totals],[Costo effettivo]]</f>
        <v>4034</v>
      </c>
      <c r="E4" s="63">
        <f>Abitazione[[#Totals],[Differenza]]+Trasporti[[#Totals],[Differenza]]+Assicurazioni[[#Totals],[Differenza]]+Pasti[[#Totals],[Differenza]]+Figli[[#Totals],[Differenza]]+Spese_legali[[#Totals],[Differenza]]+Risparmi[[#Totals],[Differenza]]+Prestiti[[#Totals],[Differenza]]+Svago[[#Totals],[Differenza]]+Tasse_imposte[[#Totals],[Differenza]]+Cura_personale[[#Totals],[Differenza]]+Animali[[#Totals],[Differenza]]+Doni[[#Totals],[Differenza]]</f>
        <v>-93</v>
      </c>
      <c r="F4" s="4"/>
      <c r="G4" s="44" t="s">
        <v>3</v>
      </c>
      <c r="H4" s="53">
        <v>1500</v>
      </c>
      <c r="I4" s="4"/>
      <c r="J4" s="4"/>
      <c r="K4" s="9"/>
      <c r="Q4" s="23"/>
      <c r="R4" s="23"/>
      <c r="S4" s="23"/>
      <c r="T4" s="23"/>
      <c r="U4" s="23"/>
      <c r="V4" s="23"/>
    </row>
    <row r="5" spans="2:22" customFormat="1" ht="14.1" customHeight="1" x14ac:dyDescent="0.3">
      <c r="B5" s="2"/>
      <c r="C5" s="2"/>
      <c r="D5" s="2"/>
      <c r="E5" s="2"/>
      <c r="F5" s="2"/>
      <c r="G5" s="45" t="s">
        <v>4</v>
      </c>
      <c r="H5" s="54">
        <v>1200</v>
      </c>
      <c r="I5" s="2"/>
      <c r="J5" s="2"/>
      <c r="K5" s="9"/>
      <c r="Q5" s="23"/>
      <c r="R5" s="23"/>
      <c r="S5" s="23"/>
      <c r="T5" s="23"/>
      <c r="U5" s="23"/>
      <c r="V5" s="23"/>
    </row>
    <row r="6" spans="2:22" customFormat="1" ht="14.1" customHeight="1" x14ac:dyDescent="0.3">
      <c r="B6" s="12" t="s">
        <v>21</v>
      </c>
      <c r="C6" s="11" t="s">
        <v>0</v>
      </c>
      <c r="D6" s="11" t="s">
        <v>1</v>
      </c>
      <c r="E6" s="11" t="s">
        <v>2</v>
      </c>
      <c r="F6" s="2"/>
      <c r="G6" s="44" t="s">
        <v>67</v>
      </c>
      <c r="H6" s="53">
        <v>300</v>
      </c>
      <c r="I6" s="2"/>
      <c r="J6" s="2"/>
      <c r="K6" s="10"/>
      <c r="Q6" s="23"/>
      <c r="R6" s="23"/>
      <c r="S6" s="23"/>
      <c r="T6" s="23"/>
      <c r="U6" s="23"/>
      <c r="V6" s="23"/>
    </row>
    <row r="7" spans="2:22" customFormat="1" ht="14.1" customHeight="1" x14ac:dyDescent="0.3">
      <c r="B7" s="13" t="s">
        <v>7</v>
      </c>
      <c r="C7" s="50">
        <v>0</v>
      </c>
      <c r="D7" s="50">
        <v>0</v>
      </c>
      <c r="E7" s="50">
        <f>Abitazione[Costo previsto]-Abitazione[Costo effettivo]</f>
        <v>0</v>
      </c>
      <c r="F7" s="2"/>
      <c r="G7" s="46" t="s">
        <v>68</v>
      </c>
      <c r="H7" s="55">
        <f>SUM(H4:H6)</f>
        <v>3000</v>
      </c>
      <c r="I7" s="2"/>
      <c r="J7" s="2"/>
      <c r="K7" s="10"/>
      <c r="Q7" s="23"/>
      <c r="R7" s="23"/>
      <c r="S7" s="23"/>
      <c r="T7" s="23"/>
      <c r="U7" s="23"/>
      <c r="V7" s="23"/>
    </row>
    <row r="8" spans="2:22" customFormat="1" ht="14.1" customHeight="1" x14ac:dyDescent="0.3">
      <c r="B8" s="13" t="s">
        <v>15</v>
      </c>
      <c r="C8" s="50">
        <v>0</v>
      </c>
      <c r="D8" s="50">
        <v>0</v>
      </c>
      <c r="E8" s="50">
        <f>Abitazione[Costo previsto]-Abitazione[Costo effettivo]</f>
        <v>0</v>
      </c>
      <c r="F8" s="2"/>
      <c r="G8" s="5"/>
      <c r="H8" s="6"/>
      <c r="I8" s="3"/>
      <c r="J8" s="3"/>
      <c r="K8" s="10"/>
      <c r="Q8" s="23"/>
      <c r="R8" s="23"/>
      <c r="S8" s="23"/>
      <c r="T8" s="64"/>
      <c r="U8" s="64"/>
      <c r="V8" s="23"/>
    </row>
    <row r="9" spans="2:22" customFormat="1" ht="14.1" customHeight="1" x14ac:dyDescent="0.3">
      <c r="B9" s="13" t="s">
        <v>16</v>
      </c>
      <c r="C9" s="50">
        <v>0</v>
      </c>
      <c r="D9" s="50">
        <v>0</v>
      </c>
      <c r="E9" s="50">
        <f>Abitazione[Costo previsto]-Abitazione[Costo effettivo]</f>
        <v>0</v>
      </c>
      <c r="F9" s="2"/>
      <c r="G9" s="67" t="s">
        <v>5</v>
      </c>
      <c r="H9" s="68"/>
      <c r="I9" s="2"/>
      <c r="J9" s="2"/>
      <c r="K9" s="10" t="s">
        <v>84</v>
      </c>
      <c r="Q9" s="23"/>
      <c r="R9" s="23"/>
      <c r="S9" s="23"/>
      <c r="T9" s="24"/>
      <c r="U9" s="25"/>
      <c r="V9" s="23"/>
    </row>
    <row r="10" spans="2:22" customFormat="1" ht="14.1" customHeight="1" x14ac:dyDescent="0.3">
      <c r="B10" s="13" t="s">
        <v>11</v>
      </c>
      <c r="C10" s="50">
        <v>8</v>
      </c>
      <c r="D10" s="50">
        <v>8</v>
      </c>
      <c r="E10" s="50">
        <f>Abitazione[Costo previsto]-Abitazione[Costo effettivo]</f>
        <v>0</v>
      </c>
      <c r="F10" s="2"/>
      <c r="G10" s="44" t="s">
        <v>3</v>
      </c>
      <c r="H10" s="53">
        <v>4000</v>
      </c>
      <c r="I10" s="2"/>
      <c r="J10" s="2"/>
      <c r="K10" s="10"/>
      <c r="Q10" s="23"/>
      <c r="R10" s="23"/>
      <c r="S10" s="23"/>
      <c r="T10" s="24"/>
      <c r="U10" s="25"/>
      <c r="V10" s="23"/>
    </row>
    <row r="11" spans="2:22" customFormat="1" ht="14.1" customHeight="1" x14ac:dyDescent="0.3">
      <c r="B11" s="13" t="s">
        <v>13</v>
      </c>
      <c r="C11" s="50">
        <v>10</v>
      </c>
      <c r="D11" s="50">
        <v>10</v>
      </c>
      <c r="E11" s="50">
        <f>Abitazione[Costo previsto]-Abitazione[Costo effettivo]</f>
        <v>0</v>
      </c>
      <c r="F11" s="2"/>
      <c r="G11" s="45" t="s">
        <v>4</v>
      </c>
      <c r="H11" s="54">
        <v>1200</v>
      </c>
      <c r="I11" s="2"/>
      <c r="J11" s="2"/>
      <c r="K11" s="10"/>
      <c r="Q11" s="64"/>
      <c r="R11" s="64"/>
      <c r="S11" s="23"/>
      <c r="T11" s="24"/>
      <c r="U11" s="25"/>
      <c r="V11" s="23"/>
    </row>
    <row r="12" spans="2:22" customFormat="1" ht="14.1" customHeight="1" x14ac:dyDescent="0.3">
      <c r="B12" s="13" t="s">
        <v>14</v>
      </c>
      <c r="C12" s="50">
        <v>23</v>
      </c>
      <c r="D12" s="50">
        <v>23</v>
      </c>
      <c r="E12" s="50">
        <f>Abitazione[Costo previsto]-Abitazione[Costo effettivo]</f>
        <v>0</v>
      </c>
      <c r="F12" s="2"/>
      <c r="G12" s="44" t="s">
        <v>67</v>
      </c>
      <c r="H12" s="53">
        <v>300</v>
      </c>
      <c r="I12" s="2"/>
      <c r="J12" s="2"/>
      <c r="K12" s="10"/>
      <c r="Q12" s="24"/>
      <c r="R12" s="25"/>
      <c r="S12" s="23"/>
      <c r="T12" s="24"/>
      <c r="U12" s="25"/>
      <c r="V12" s="23"/>
    </row>
    <row r="13" spans="2:22" customFormat="1" ht="14.1" customHeight="1" x14ac:dyDescent="0.3">
      <c r="B13" s="13" t="s">
        <v>10</v>
      </c>
      <c r="C13" s="50">
        <v>22</v>
      </c>
      <c r="D13" s="50">
        <v>35</v>
      </c>
      <c r="E13" s="50">
        <f>Abitazione[Costo previsto]-Abitazione[Costo effettivo]</f>
        <v>-13</v>
      </c>
      <c r="F13" s="2"/>
      <c r="G13" s="46" t="s">
        <v>68</v>
      </c>
      <c r="H13" s="55">
        <f>SUM(H10:H12)</f>
        <v>5500</v>
      </c>
      <c r="I13" s="2"/>
      <c r="J13" s="2"/>
      <c r="K13" s="10"/>
      <c r="Q13" s="24"/>
      <c r="R13" s="25"/>
      <c r="S13" s="23"/>
      <c r="T13" s="26"/>
      <c r="U13" s="4"/>
      <c r="V13" s="23"/>
    </row>
    <row r="14" spans="2:22" customFormat="1" ht="14.1" customHeight="1" x14ac:dyDescent="0.3">
      <c r="B14" s="13" t="s">
        <v>12</v>
      </c>
      <c r="C14" s="50">
        <v>34</v>
      </c>
      <c r="D14" s="50">
        <v>34</v>
      </c>
      <c r="E14" s="50">
        <f>Abitazione[Costo previsto]-Abitazione[Costo effettivo]</f>
        <v>0</v>
      </c>
      <c r="F14" s="2"/>
      <c r="G14" s="4"/>
      <c r="H14" s="4"/>
      <c r="I14" s="2"/>
      <c r="J14" s="2"/>
      <c r="K14" s="10"/>
      <c r="Q14" s="24"/>
      <c r="R14" s="25"/>
      <c r="S14" s="23"/>
      <c r="T14" s="64"/>
      <c r="U14" s="64"/>
      <c r="V14" s="23"/>
    </row>
    <row r="15" spans="2:22" customFormat="1" ht="14.1" customHeight="1" x14ac:dyDescent="0.3">
      <c r="B15" s="13" t="s">
        <v>9</v>
      </c>
      <c r="C15" s="50">
        <v>120</v>
      </c>
      <c r="D15" s="50">
        <v>120</v>
      </c>
      <c r="E15" s="51">
        <f>Abitazione[Costo previsto]-Abitazione[Costo effettivo]</f>
        <v>0</v>
      </c>
      <c r="F15" s="2"/>
      <c r="G15" s="47" t="s">
        <v>79</v>
      </c>
      <c r="H15" s="56">
        <f>SUM(H7-C4)</f>
        <v>-941</v>
      </c>
      <c r="I15" s="2"/>
      <c r="J15" s="2"/>
      <c r="K15" s="10"/>
      <c r="Q15" s="24"/>
      <c r="R15" s="25"/>
      <c r="S15" s="23"/>
      <c r="T15" s="24"/>
      <c r="U15" s="25"/>
      <c r="V15" s="23"/>
    </row>
    <row r="16" spans="2:22" customFormat="1" ht="14.1" customHeight="1" x14ac:dyDescent="0.3">
      <c r="B16" s="13" t="s">
        <v>75</v>
      </c>
      <c r="C16" s="50">
        <v>44</v>
      </c>
      <c r="D16" s="50">
        <v>44</v>
      </c>
      <c r="E16" s="50">
        <f>Abitazione[Costo previsto]-Abitazione[Costo effettivo]</f>
        <v>0</v>
      </c>
      <c r="F16" s="2"/>
      <c r="G16" s="48" t="s">
        <v>80</v>
      </c>
      <c r="H16" s="57">
        <f>SUM(H13-D4)</f>
        <v>1466</v>
      </c>
      <c r="I16" s="2"/>
      <c r="J16" s="2"/>
      <c r="K16" s="10"/>
      <c r="Q16" s="26"/>
      <c r="R16" s="4"/>
      <c r="S16" s="23"/>
      <c r="T16" s="24"/>
      <c r="U16" s="25"/>
      <c r="V16" s="23"/>
    </row>
    <row r="17" spans="2:22" customFormat="1" ht="14.1" customHeight="1" x14ac:dyDescent="0.3">
      <c r="B17" s="13" t="s">
        <v>8</v>
      </c>
      <c r="C17" s="50">
        <v>1100</v>
      </c>
      <c r="D17" s="50">
        <v>1100</v>
      </c>
      <c r="E17" s="50">
        <f>Abitazione[Costo previsto]-Abitazione[Costo effettivo]</f>
        <v>0</v>
      </c>
      <c r="F17" s="2"/>
      <c r="G17" s="49" t="s">
        <v>2</v>
      </c>
      <c r="H17" s="58">
        <f>SUM(H16-H15)</f>
        <v>2407</v>
      </c>
      <c r="I17" s="2"/>
      <c r="J17" s="2"/>
      <c r="K17" s="10"/>
      <c r="Q17" s="64"/>
      <c r="R17" s="64"/>
      <c r="S17" s="23"/>
      <c r="T17" s="24"/>
      <c r="U17" s="25"/>
      <c r="V17" s="23"/>
    </row>
    <row r="18" spans="2:22" customFormat="1" ht="14.1" customHeight="1" x14ac:dyDescent="0.3">
      <c r="B18" s="15" t="s">
        <v>78</v>
      </c>
      <c r="C18" s="59">
        <f>SUBTOTAL(109,Abitazione[Costo previsto])</f>
        <v>1361</v>
      </c>
      <c r="D18" s="59">
        <f>SUBTOTAL(109,Abitazione[Costo effettivo])</f>
        <v>1374</v>
      </c>
      <c r="E18" s="59">
        <f>SUBTOTAL(109,Abitazione[Differenza])</f>
        <v>-13</v>
      </c>
      <c r="F18" s="2"/>
      <c r="G18" s="2"/>
      <c r="H18" s="2"/>
      <c r="I18" s="2"/>
      <c r="J18" s="2"/>
      <c r="K18" s="10"/>
      <c r="Q18" s="24"/>
      <c r="R18" s="25"/>
      <c r="S18" s="23"/>
      <c r="T18" s="24"/>
      <c r="U18" s="25"/>
      <c r="V18" s="23"/>
    </row>
    <row r="19" spans="2:22" customFormat="1" ht="14.1" customHeight="1" x14ac:dyDescent="0.3">
      <c r="B19" s="65"/>
      <c r="C19" s="65"/>
      <c r="D19" s="65"/>
      <c r="E19" s="65"/>
      <c r="F19" s="2"/>
      <c r="G19" s="3"/>
      <c r="H19" s="3"/>
      <c r="I19" s="3"/>
      <c r="J19" s="3"/>
      <c r="K19" s="10"/>
      <c r="Q19" s="24"/>
      <c r="R19" s="25"/>
      <c r="S19" s="23"/>
      <c r="T19" s="4"/>
      <c r="U19" s="4"/>
      <c r="V19" s="23"/>
    </row>
    <row r="20" spans="2:22" customFormat="1" ht="14.1" customHeight="1" x14ac:dyDescent="0.3">
      <c r="B20" s="30" t="s">
        <v>85</v>
      </c>
      <c r="C20" s="31" t="s">
        <v>0</v>
      </c>
      <c r="D20" s="31" t="s">
        <v>1</v>
      </c>
      <c r="E20" s="31" t="s">
        <v>2</v>
      </c>
      <c r="F20" s="2"/>
      <c r="G20" s="32" t="s">
        <v>35</v>
      </c>
      <c r="H20" s="33" t="s">
        <v>0</v>
      </c>
      <c r="I20" s="33" t="s">
        <v>1</v>
      </c>
      <c r="J20" s="33" t="s">
        <v>2</v>
      </c>
      <c r="K20" s="10"/>
      <c r="Q20" s="24"/>
      <c r="R20" s="25"/>
      <c r="S20" s="23"/>
      <c r="T20" s="27"/>
      <c r="U20" s="28"/>
      <c r="V20" s="23"/>
    </row>
    <row r="21" spans="2:22" customFormat="1" ht="14.1" customHeight="1" x14ac:dyDescent="0.3">
      <c r="B21" s="13" t="s">
        <v>76</v>
      </c>
      <c r="C21" s="50">
        <v>350</v>
      </c>
      <c r="D21" s="50">
        <v>350</v>
      </c>
      <c r="E21" s="50">
        <f>Trasporti[Costo previsto]-Trasporti[Costo effettivo]</f>
        <v>0</v>
      </c>
      <c r="F21" s="2"/>
      <c r="G21" s="13" t="s">
        <v>36</v>
      </c>
      <c r="H21" s="50"/>
      <c r="I21" s="50"/>
      <c r="J21" s="50">
        <f>Svago[Costo previsto]-Svago[Costo effettivo]</f>
        <v>0</v>
      </c>
      <c r="K21" s="10"/>
      <c r="Q21" s="24"/>
      <c r="R21" s="25"/>
      <c r="S21" s="23"/>
      <c r="T21" s="27"/>
      <c r="U21" s="28"/>
      <c r="V21" s="23"/>
    </row>
    <row r="22" spans="2:22" customFormat="1" ht="14.1" customHeight="1" x14ac:dyDescent="0.3">
      <c r="B22" s="13" t="s">
        <v>77</v>
      </c>
      <c r="C22" s="50">
        <v>200</v>
      </c>
      <c r="D22" s="50">
        <v>200</v>
      </c>
      <c r="E22" s="50">
        <f>Trasporti[Costo previsto]-Trasporti[Costo effettivo]</f>
        <v>0</v>
      </c>
      <c r="F22" s="2"/>
      <c r="G22" s="13" t="s">
        <v>37</v>
      </c>
      <c r="H22" s="50"/>
      <c r="I22" s="50"/>
      <c r="J22" s="50">
        <f>Svago[Costo previsto]-Svago[Costo effettivo]</f>
        <v>0</v>
      </c>
      <c r="K22" s="10"/>
      <c r="Q22" s="4"/>
      <c r="R22" s="4"/>
      <c r="S22" s="23"/>
      <c r="T22" s="27"/>
      <c r="U22" s="28"/>
      <c r="V22" s="23"/>
    </row>
    <row r="23" spans="2:22" customFormat="1" ht="14.1" customHeight="1" x14ac:dyDescent="0.3">
      <c r="B23" s="13" t="s">
        <v>74</v>
      </c>
      <c r="C23" s="50">
        <v>100</v>
      </c>
      <c r="D23" s="50">
        <v>100</v>
      </c>
      <c r="E23" s="50">
        <f>Trasporti[Costo previsto]-Trasporti[Costo effettivo]</f>
        <v>0</v>
      </c>
      <c r="F23" s="2"/>
      <c r="G23" s="13" t="s">
        <v>38</v>
      </c>
      <c r="H23" s="50">
        <v>50</v>
      </c>
      <c r="I23" s="50">
        <v>50</v>
      </c>
      <c r="J23" s="50">
        <f>Svago[Costo previsto]-Svago[Costo effettivo]</f>
        <v>0</v>
      </c>
      <c r="K23" s="10"/>
      <c r="Q23" s="27"/>
      <c r="R23" s="28"/>
      <c r="S23" s="23"/>
      <c r="T23" s="23"/>
      <c r="U23" s="23"/>
      <c r="V23" s="23"/>
    </row>
    <row r="24" spans="2:22" customFormat="1" ht="14.1" customHeight="1" x14ac:dyDescent="0.3">
      <c r="B24" s="13" t="s">
        <v>19</v>
      </c>
      <c r="C24" s="50">
        <v>60</v>
      </c>
      <c r="D24" s="50">
        <v>60</v>
      </c>
      <c r="E24" s="50">
        <f>Trasporti[Costo previsto]-Trasporti[Costo effettivo]</f>
        <v>0</v>
      </c>
      <c r="F24" s="2"/>
      <c r="G24" s="13" t="s">
        <v>39</v>
      </c>
      <c r="H24" s="50">
        <v>300</v>
      </c>
      <c r="I24" s="50">
        <v>300</v>
      </c>
      <c r="J24" s="50">
        <f>Svago[Costo previsto]-Svago[Costo effettivo]</f>
        <v>0</v>
      </c>
      <c r="K24" s="10"/>
      <c r="P24" t="s">
        <v>86</v>
      </c>
      <c r="Q24">
        <v>1300</v>
      </c>
      <c r="T24" s="23"/>
      <c r="U24" s="23"/>
      <c r="V24" s="23"/>
    </row>
    <row r="25" spans="2:22" customFormat="1" ht="14.1" customHeight="1" x14ac:dyDescent="0.3">
      <c r="B25" s="13" t="s">
        <v>17</v>
      </c>
      <c r="C25" s="50">
        <v>50</v>
      </c>
      <c r="D25" s="50">
        <v>50</v>
      </c>
      <c r="E25" s="50">
        <f>Trasporti[Costo previsto]-Trasporti[Costo effettivo]</f>
        <v>0</v>
      </c>
      <c r="F25" s="2"/>
      <c r="G25" s="13" t="s">
        <v>62</v>
      </c>
      <c r="H25" s="50"/>
      <c r="I25" s="50"/>
      <c r="J25" s="50">
        <f>Svago[Costo previsto]-Svago[Costo effettivo]</f>
        <v>0</v>
      </c>
      <c r="K25" s="10"/>
      <c r="P25" t="s">
        <v>87</v>
      </c>
      <c r="Q25">
        <v>800</v>
      </c>
      <c r="T25" s="23"/>
      <c r="U25" s="23"/>
      <c r="V25" s="23"/>
    </row>
    <row r="26" spans="2:22" customFormat="1" ht="14.1" customHeight="1" x14ac:dyDescent="0.3">
      <c r="B26" s="13" t="s">
        <v>20</v>
      </c>
      <c r="C26" s="50">
        <v>20</v>
      </c>
      <c r="D26" s="50">
        <v>0</v>
      </c>
      <c r="E26" s="50">
        <f>Trasporti[Costo previsto]-Trasporti[Costo effettivo]</f>
        <v>20</v>
      </c>
      <c r="F26" s="2"/>
      <c r="G26" s="13" t="s">
        <v>40</v>
      </c>
      <c r="H26" s="50">
        <v>100</v>
      </c>
      <c r="I26" s="50">
        <v>100</v>
      </c>
      <c r="J26" s="50">
        <f>Svago[Costo previsto]-Svago[Costo effettivo]</f>
        <v>0</v>
      </c>
      <c r="K26" s="10"/>
      <c r="P26" t="s">
        <v>88</v>
      </c>
      <c r="Q26">
        <v>500</v>
      </c>
      <c r="T26" s="23"/>
      <c r="U26" s="23"/>
      <c r="V26" s="23"/>
    </row>
    <row r="27" spans="2:22" customFormat="1" ht="14.1" customHeight="1" x14ac:dyDescent="0.3">
      <c r="B27" s="13" t="s">
        <v>18</v>
      </c>
      <c r="C27" s="50"/>
      <c r="D27" s="50"/>
      <c r="E27" s="50">
        <f>Trasporti[Costo previsto]-Trasporti[Costo effettivo]</f>
        <v>0</v>
      </c>
      <c r="F27" s="2"/>
      <c r="G27" s="13" t="s">
        <v>16</v>
      </c>
      <c r="H27" s="50"/>
      <c r="I27" s="50"/>
      <c r="J27" s="50">
        <f>Svago[Costo previsto]-Svago[Costo effettivo]</f>
        <v>0</v>
      </c>
      <c r="K27" s="10"/>
      <c r="P27" t="s">
        <v>89</v>
      </c>
      <c r="Q27">
        <v>700</v>
      </c>
    </row>
    <row r="28" spans="2:22" customFormat="1" ht="14.1" customHeight="1" x14ac:dyDescent="0.3">
      <c r="B28" s="13" t="s">
        <v>16</v>
      </c>
      <c r="C28" s="50"/>
      <c r="D28" s="50"/>
      <c r="E28" s="50">
        <f>Trasporti[Costo previsto]-Trasporti[Costo effettivo]</f>
        <v>0</v>
      </c>
      <c r="F28" s="2"/>
      <c r="G28" s="15" t="s">
        <v>78</v>
      </c>
      <c r="H28" s="59">
        <f>SUBTOTAL(109,Svago[Costo previsto])</f>
        <v>450</v>
      </c>
      <c r="I28" s="59">
        <f>SUBTOTAL(109,Svago[Costo effettivo])</f>
        <v>450</v>
      </c>
      <c r="J28" s="59">
        <f>SUBTOTAL(109,Svago[Differenza])</f>
        <v>0</v>
      </c>
      <c r="K28" s="10"/>
      <c r="P28" t="s">
        <v>90</v>
      </c>
      <c r="Q28">
        <v>500</v>
      </c>
    </row>
    <row r="29" spans="2:22" customFormat="1" ht="14.1" customHeight="1" x14ac:dyDescent="0.3">
      <c r="B29" s="15" t="s">
        <v>78</v>
      </c>
      <c r="C29" s="59">
        <f>SUBTOTAL(109,Trasporti[Costo previsto])</f>
        <v>780</v>
      </c>
      <c r="D29" s="59">
        <f>SUBTOTAL(109,Trasporti[Costo effettivo])</f>
        <v>760</v>
      </c>
      <c r="E29" s="59">
        <f>SUBTOTAL(109,Trasporti[Differenza])</f>
        <v>20</v>
      </c>
      <c r="F29" s="2"/>
      <c r="K29" s="10"/>
      <c r="P29" t="s">
        <v>91</v>
      </c>
      <c r="Q29">
        <v>500</v>
      </c>
    </row>
    <row r="30" spans="2:22" customFormat="1" ht="14.1" customHeight="1" x14ac:dyDescent="0.3">
      <c r="B30" s="65"/>
      <c r="C30" s="65"/>
      <c r="D30" s="65"/>
      <c r="E30" s="65"/>
      <c r="F30" s="2"/>
      <c r="G30" s="40" t="s">
        <v>66</v>
      </c>
      <c r="H30" s="33" t="s">
        <v>0</v>
      </c>
      <c r="I30" s="33" t="s">
        <v>1</v>
      </c>
      <c r="J30" s="33" t="s">
        <v>2</v>
      </c>
      <c r="K30" s="10"/>
      <c r="P30" t="s">
        <v>92</v>
      </c>
      <c r="Q30">
        <v>400</v>
      </c>
    </row>
    <row r="31" spans="2:22" customFormat="1" ht="14.1" customHeight="1" x14ac:dyDescent="0.3">
      <c r="B31" s="34" t="s">
        <v>17</v>
      </c>
      <c r="C31" s="33" t="s">
        <v>0</v>
      </c>
      <c r="D31" s="33" t="s">
        <v>1</v>
      </c>
      <c r="E31" s="33" t="s">
        <v>2</v>
      </c>
      <c r="F31" s="2"/>
      <c r="G31" s="13" t="s">
        <v>48</v>
      </c>
      <c r="H31" s="50"/>
      <c r="I31" s="50"/>
      <c r="J31" s="50">
        <f>Doni[Costo previsto]-Doni[Costo effettivo]</f>
        <v>0</v>
      </c>
      <c r="K31" s="10"/>
      <c r="P31" t="s">
        <v>93</v>
      </c>
      <c r="Q31">
        <v>800</v>
      </c>
    </row>
    <row r="32" spans="2:22" customFormat="1" ht="14.1" customHeight="1" x14ac:dyDescent="0.3">
      <c r="B32" s="13" t="s">
        <v>22</v>
      </c>
      <c r="C32" s="50"/>
      <c r="D32" s="50"/>
      <c r="E32" s="50">
        <f>Assicurazioni[Costo previsto]-Assicurazioni[Costo effettivo]</f>
        <v>0</v>
      </c>
      <c r="F32" s="2"/>
      <c r="G32" s="13" t="s">
        <v>49</v>
      </c>
      <c r="H32" s="50"/>
      <c r="I32" s="50"/>
      <c r="J32" s="50">
        <f>Doni[Costo previsto]-Doni[Costo effettivo]</f>
        <v>0</v>
      </c>
      <c r="K32" s="10"/>
      <c r="P32" t="s">
        <v>94</v>
      </c>
      <c r="Q32">
        <v>200</v>
      </c>
    </row>
    <row r="33" spans="2:17" customFormat="1" ht="14.1" customHeight="1" x14ac:dyDescent="0.3">
      <c r="B33" s="13" t="s">
        <v>23</v>
      </c>
      <c r="C33" s="50">
        <v>50</v>
      </c>
      <c r="D33" s="50">
        <v>50</v>
      </c>
      <c r="E33" s="50">
        <f>Assicurazioni[Costo previsto]-Assicurazioni[Costo effettivo]</f>
        <v>0</v>
      </c>
      <c r="F33" s="2"/>
      <c r="G33" s="13" t="s">
        <v>70</v>
      </c>
      <c r="H33" s="50"/>
      <c r="I33" s="50"/>
      <c r="J33" s="50">
        <f>Doni[Costo previsto]-Doni[Costo effettivo]</f>
        <v>0</v>
      </c>
      <c r="K33" s="10"/>
      <c r="P33" t="s">
        <v>95</v>
      </c>
      <c r="Q33">
        <v>500</v>
      </c>
    </row>
    <row r="34" spans="2:17" customFormat="1" ht="14.1" customHeight="1" x14ac:dyDescent="0.3">
      <c r="B34" s="13" t="s">
        <v>24</v>
      </c>
      <c r="C34" s="50"/>
      <c r="D34" s="50"/>
      <c r="E34" s="50">
        <f>Assicurazioni[Costo previsto]-Assicurazioni[Costo effettivo]</f>
        <v>0</v>
      </c>
      <c r="F34" s="2"/>
      <c r="G34" s="15" t="s">
        <v>78</v>
      </c>
      <c r="H34" s="59">
        <f>SUBTOTAL(109,Doni[Costo previsto])</f>
        <v>0</v>
      </c>
      <c r="I34" s="59">
        <f>SUBTOTAL(109,Doni[Costo effettivo])</f>
        <v>0</v>
      </c>
      <c r="J34" s="59">
        <f>SUBTOTAL(109,Doni[Differenza])</f>
        <v>0</v>
      </c>
      <c r="K34" s="10"/>
    </row>
    <row r="35" spans="2:17" customFormat="1" ht="14.1" customHeight="1" x14ac:dyDescent="0.3">
      <c r="B35" s="13" t="s">
        <v>16</v>
      </c>
      <c r="C35" s="50"/>
      <c r="D35" s="50"/>
      <c r="E35" s="50">
        <f>Assicurazioni[Costo previsto]-Assicurazioni[Costo effettivo]</f>
        <v>0</v>
      </c>
      <c r="F35" s="2"/>
      <c r="K35" s="10"/>
    </row>
    <row r="36" spans="2:17" customFormat="1" ht="14.1" customHeight="1" x14ac:dyDescent="0.3">
      <c r="B36" s="15" t="s">
        <v>78</v>
      </c>
      <c r="C36" s="59">
        <f>SUBTOTAL(109,Assicurazioni[Costo previsto])</f>
        <v>50</v>
      </c>
      <c r="D36" s="59">
        <f>SUBTOTAL(109,Assicurazioni[Costo effettivo])</f>
        <v>50</v>
      </c>
      <c r="E36" s="59">
        <f>SUBTOTAL(109,Assicurazioni[Differenza])</f>
        <v>0</v>
      </c>
      <c r="F36" s="2"/>
      <c r="G36" s="22" t="s">
        <v>27</v>
      </c>
      <c r="H36" s="20" t="s">
        <v>0</v>
      </c>
      <c r="I36" s="20" t="s">
        <v>1</v>
      </c>
      <c r="J36" s="20" t="s">
        <v>2</v>
      </c>
      <c r="K36" s="10"/>
    </row>
    <row r="37" spans="2:17" customFormat="1" ht="14.1" customHeight="1" x14ac:dyDescent="0.3">
      <c r="B37" s="65"/>
      <c r="C37" s="65"/>
      <c r="D37" s="65"/>
      <c r="E37" s="65"/>
      <c r="F37" s="2"/>
      <c r="G37" s="14" t="s">
        <v>26</v>
      </c>
      <c r="H37" s="52"/>
      <c r="I37" s="52"/>
      <c r="J37" s="52">
        <f>Animali[Costo previsto]-Animali[Costo effettivo]</f>
        <v>0</v>
      </c>
      <c r="K37" s="10"/>
    </row>
    <row r="38" spans="2:17" customFormat="1" ht="14.1" customHeight="1" x14ac:dyDescent="0.3">
      <c r="B38" s="34" t="s">
        <v>26</v>
      </c>
      <c r="C38" s="33" t="s">
        <v>0</v>
      </c>
      <c r="D38" s="33" t="s">
        <v>1</v>
      </c>
      <c r="E38" s="33" t="s">
        <v>2</v>
      </c>
      <c r="F38" s="2"/>
      <c r="G38" s="14" t="s">
        <v>29</v>
      </c>
      <c r="H38" s="52"/>
      <c r="I38" s="52"/>
      <c r="J38" s="52">
        <f>Animali[Costo previsto]-Animali[Costo effettivo]</f>
        <v>0</v>
      </c>
      <c r="K38" s="10"/>
    </row>
    <row r="39" spans="2:17" customFormat="1" ht="14.1" customHeight="1" x14ac:dyDescent="0.3">
      <c r="B39" s="13" t="s">
        <v>25</v>
      </c>
      <c r="C39" s="50">
        <v>200</v>
      </c>
      <c r="D39" s="50">
        <v>300</v>
      </c>
      <c r="E39" s="50">
        <f>Pasti[Costo previsto]-Pasti[Costo effettivo]</f>
        <v>-100</v>
      </c>
      <c r="F39" s="2"/>
      <c r="G39" s="14" t="s">
        <v>30</v>
      </c>
      <c r="H39" s="52"/>
      <c r="I39" s="52"/>
      <c r="J39" s="52">
        <f>Animali[Costo previsto]-Animali[Costo effettivo]</f>
        <v>0</v>
      </c>
      <c r="K39" s="10"/>
    </row>
    <row r="40" spans="2:17" customFormat="1" ht="14.1" customHeight="1" x14ac:dyDescent="0.3">
      <c r="B40" s="13" t="s">
        <v>34</v>
      </c>
      <c r="C40" s="50">
        <v>500</v>
      </c>
      <c r="D40" s="50">
        <v>200</v>
      </c>
      <c r="E40" s="50">
        <f>Pasti[Costo previsto]-Pasti[Costo effettivo]</f>
        <v>300</v>
      </c>
      <c r="F40" s="2"/>
      <c r="G40" s="14" t="s">
        <v>28</v>
      </c>
      <c r="H40" s="52"/>
      <c r="I40" s="52"/>
      <c r="J40" s="52">
        <f>Animali[Costo previsto]-Animali[Costo effettivo]</f>
        <v>0</v>
      </c>
      <c r="K40" s="10"/>
    </row>
    <row r="41" spans="2:17" customFormat="1" ht="14.1" customHeight="1" x14ac:dyDescent="0.3">
      <c r="B41" s="13" t="s">
        <v>16</v>
      </c>
      <c r="C41" s="50"/>
      <c r="D41" s="50"/>
      <c r="E41" s="50">
        <f>Pasti[Costo previsto]-Pasti[Costo effettivo]</f>
        <v>0</v>
      </c>
      <c r="F41" s="2"/>
      <c r="G41" s="14" t="s">
        <v>16</v>
      </c>
      <c r="H41" s="52"/>
      <c r="I41" s="52"/>
      <c r="J41" s="52">
        <f>Animali[Costo previsto]-Animali[Costo effettivo]</f>
        <v>0</v>
      </c>
      <c r="K41" s="10"/>
    </row>
    <row r="42" spans="2:17" customFormat="1" ht="14.1" customHeight="1" x14ac:dyDescent="0.3">
      <c r="B42" s="15" t="s">
        <v>78</v>
      </c>
      <c r="C42" s="59">
        <f>SUBTOTAL(109,Pasti[Costo previsto])</f>
        <v>700</v>
      </c>
      <c r="D42" s="59">
        <f>SUBTOTAL(109,Pasti[Costo effettivo])</f>
        <v>500</v>
      </c>
      <c r="E42" s="59">
        <f>SUBTOTAL(109,Pasti[Differenza])</f>
        <v>200</v>
      </c>
      <c r="F42" s="2"/>
      <c r="G42" s="16" t="s">
        <v>78</v>
      </c>
      <c r="H42" s="60">
        <f>SUBTOTAL(109,Animali[Costo previsto])</f>
        <v>0</v>
      </c>
      <c r="I42" s="60">
        <f>SUBTOTAL(109,Animali[Costo effettivo])</f>
        <v>0</v>
      </c>
      <c r="J42" s="60">
        <f>SUBTOTAL(109,Animali[Differenza])</f>
        <v>0</v>
      </c>
      <c r="K42" s="10"/>
    </row>
    <row r="43" spans="2:17" customFormat="1" ht="14.1" customHeight="1" x14ac:dyDescent="0.3">
      <c r="B43" s="65"/>
      <c r="C43" s="65"/>
      <c r="D43" s="65"/>
      <c r="E43" s="65"/>
      <c r="F43" s="2"/>
      <c r="K43" s="10"/>
    </row>
    <row r="44" spans="2:17" customFormat="1" ht="14.1" customHeight="1" x14ac:dyDescent="0.3">
      <c r="B44" s="34" t="s">
        <v>51</v>
      </c>
      <c r="C44" s="33" t="s">
        <v>0</v>
      </c>
      <c r="D44" s="33" t="s">
        <v>1</v>
      </c>
      <c r="E44" s="33" t="s">
        <v>2</v>
      </c>
      <c r="F44" s="2"/>
      <c r="G44" s="22" t="s">
        <v>69</v>
      </c>
      <c r="H44" s="20" t="s">
        <v>0</v>
      </c>
      <c r="I44" s="20" t="s">
        <v>1</v>
      </c>
      <c r="J44" s="20" t="s">
        <v>2</v>
      </c>
      <c r="K44" s="10"/>
    </row>
    <row r="45" spans="2:17" customFormat="1" ht="14.1" customHeight="1" x14ac:dyDescent="0.3">
      <c r="B45" s="17" t="s">
        <v>29</v>
      </c>
      <c r="C45" s="50"/>
      <c r="D45" s="50"/>
      <c r="E45" s="50">
        <f>Figli[Costo previsto]-Figli[Costo effettivo]</f>
        <v>0</v>
      </c>
      <c r="F45" s="2"/>
      <c r="G45" s="14" t="s">
        <v>29</v>
      </c>
      <c r="H45" s="52"/>
      <c r="I45" s="52"/>
      <c r="J45" s="52">
        <f>Cura_personale[Costo previsto]-Cura_personale[Costo effettivo]</f>
        <v>0</v>
      </c>
      <c r="K45" s="10"/>
    </row>
    <row r="46" spans="2:17" customFormat="1" ht="14.1" customHeight="1" x14ac:dyDescent="0.3">
      <c r="B46" s="17" t="s">
        <v>31</v>
      </c>
      <c r="C46" s="50">
        <v>200</v>
      </c>
      <c r="D46" s="50">
        <v>200</v>
      </c>
      <c r="E46" s="50">
        <f>Figli[Costo previsto]-Figli[Costo effettivo]</f>
        <v>0</v>
      </c>
      <c r="F46" s="2"/>
      <c r="G46" s="14" t="s">
        <v>32</v>
      </c>
      <c r="H46" s="52"/>
      <c r="I46" s="52"/>
      <c r="J46" s="52">
        <f>Cura_personale[Costo previsto]-Cura_personale[Costo effettivo]</f>
        <v>0</v>
      </c>
      <c r="K46" s="10"/>
    </row>
    <row r="47" spans="2:17" customFormat="1" ht="14.1" customHeight="1" x14ac:dyDescent="0.3">
      <c r="B47" s="17" t="s">
        <v>55</v>
      </c>
      <c r="C47" s="50"/>
      <c r="D47" s="50"/>
      <c r="E47" s="50">
        <f>Figli[Costo previsto]-Figli[Costo effettivo]</f>
        <v>0</v>
      </c>
      <c r="F47" s="2"/>
      <c r="G47" s="14" t="s">
        <v>31</v>
      </c>
      <c r="H47" s="52">
        <v>100</v>
      </c>
      <c r="I47" s="52">
        <v>400</v>
      </c>
      <c r="J47" s="52">
        <f>Cura_personale[Costo previsto]-Cura_personale[Costo effettivo]</f>
        <v>-300</v>
      </c>
      <c r="K47" s="10"/>
    </row>
    <row r="48" spans="2:17" customFormat="1" ht="14.1" customHeight="1" x14ac:dyDescent="0.3">
      <c r="B48" s="17" t="s">
        <v>52</v>
      </c>
      <c r="C48" s="50">
        <v>200</v>
      </c>
      <c r="D48" s="50">
        <v>200</v>
      </c>
      <c r="E48" s="50">
        <f>Figli[Costo previsto]-Figli[Costo effettivo]</f>
        <v>0</v>
      </c>
      <c r="F48" s="2"/>
      <c r="G48" s="14" t="s">
        <v>41</v>
      </c>
      <c r="H48" s="52"/>
      <c r="I48" s="52"/>
      <c r="J48" s="52">
        <f>Cura_personale[Costo previsto]-Cura_personale[Costo effettivo]</f>
        <v>0</v>
      </c>
      <c r="K48" s="10"/>
    </row>
    <row r="49" spans="2:11" customFormat="1" ht="14.1" customHeight="1" x14ac:dyDescent="0.3">
      <c r="B49" s="17" t="s">
        <v>53</v>
      </c>
      <c r="C49" s="50"/>
      <c r="D49" s="50"/>
      <c r="E49" s="50">
        <f>Figli[Costo previsto]-Figli[Costo effettivo]</f>
        <v>0</v>
      </c>
      <c r="F49" s="2"/>
      <c r="G49" s="14" t="s">
        <v>33</v>
      </c>
      <c r="H49" s="52"/>
      <c r="I49" s="52"/>
      <c r="J49" s="52">
        <f>Cura_personale[Costo previsto]-Cura_personale[Costo effettivo]</f>
        <v>0</v>
      </c>
      <c r="K49" s="10"/>
    </row>
    <row r="50" spans="2:11" customFormat="1" ht="14.1" customHeight="1" x14ac:dyDescent="0.3">
      <c r="B50" s="17" t="s">
        <v>54</v>
      </c>
      <c r="C50" s="50">
        <v>100</v>
      </c>
      <c r="D50" s="50">
        <v>100</v>
      </c>
      <c r="E50" s="50">
        <f>Figli[Costo previsto]-Figli[Costo effettivo]</f>
        <v>0</v>
      </c>
      <c r="F50" s="2"/>
      <c r="G50" s="14" t="s">
        <v>83</v>
      </c>
      <c r="H50" s="52"/>
      <c r="I50" s="52"/>
      <c r="J50" s="52">
        <f>Cura_personale[Costo previsto]-Cura_personale[Costo effettivo]</f>
        <v>0</v>
      </c>
      <c r="K50" s="10"/>
    </row>
    <row r="51" spans="2:11" customFormat="1" ht="14.1" customHeight="1" x14ac:dyDescent="0.3">
      <c r="B51" s="17" t="s">
        <v>56</v>
      </c>
      <c r="C51" s="50"/>
      <c r="D51" s="50"/>
      <c r="E51" s="50">
        <f>Figli[Costo previsto]-Figli[Costo effettivo]</f>
        <v>0</v>
      </c>
      <c r="F51" s="2"/>
      <c r="G51" s="14" t="s">
        <v>16</v>
      </c>
      <c r="H51" s="52"/>
      <c r="I51" s="52"/>
      <c r="J51" s="52">
        <f>Cura_personale[Costo previsto]-Cura_personale[Costo effettivo]</f>
        <v>0</v>
      </c>
      <c r="K51" s="10"/>
    </row>
    <row r="52" spans="2:11" customFormat="1" ht="14.1" customHeight="1" x14ac:dyDescent="0.3">
      <c r="B52" s="17" t="s">
        <v>59</v>
      </c>
      <c r="C52" s="50"/>
      <c r="D52" s="50"/>
      <c r="E52" s="50">
        <f>Figli[Costo previsto]-Figli[Costo effettivo]</f>
        <v>0</v>
      </c>
      <c r="F52" s="2"/>
      <c r="G52" s="16" t="s">
        <v>78</v>
      </c>
      <c r="H52" s="60">
        <f>SUBTOTAL(109,Cura_personale[Costo previsto])</f>
        <v>100</v>
      </c>
      <c r="I52" s="60">
        <f>SUBTOTAL(109,Cura_personale[Costo effettivo])</f>
        <v>400</v>
      </c>
      <c r="J52" s="60">
        <f>SUBTOTAL(109,Cura_personale[Differenza])</f>
        <v>-300</v>
      </c>
      <c r="K52" s="10"/>
    </row>
    <row r="53" spans="2:11" customFormat="1" ht="14.1" customHeight="1" x14ac:dyDescent="0.3">
      <c r="B53" s="17" t="s">
        <v>16</v>
      </c>
      <c r="C53" s="50"/>
      <c r="D53" s="50"/>
      <c r="E53" s="50">
        <f>Figli[Costo previsto]-Figli[Costo effettivo]</f>
        <v>0</v>
      </c>
      <c r="F53" s="2"/>
      <c r="K53" s="10"/>
    </row>
    <row r="54" spans="2:11" customFormat="1" ht="14.1" customHeight="1" x14ac:dyDescent="0.3">
      <c r="B54" s="15" t="s">
        <v>78</v>
      </c>
      <c r="C54" s="59">
        <f>SUBTOTAL(109,Figli[Costo previsto])</f>
        <v>500</v>
      </c>
      <c r="D54" s="59">
        <f>SUBTOTAL(109,Figli[Costo effettivo])</f>
        <v>500</v>
      </c>
      <c r="E54" s="59">
        <f>SUBTOTAL(109,Figli[Differenza])</f>
        <v>0</v>
      </c>
      <c r="F54" s="2"/>
      <c r="G54" s="19" t="s">
        <v>42</v>
      </c>
      <c r="H54" s="20" t="s">
        <v>0</v>
      </c>
      <c r="I54" s="20" t="s">
        <v>1</v>
      </c>
      <c r="J54" s="20" t="s">
        <v>2</v>
      </c>
      <c r="K54" s="10"/>
    </row>
    <row r="55" spans="2:11" customFormat="1" ht="14.1" customHeight="1" x14ac:dyDescent="0.3">
      <c r="B55" s="65"/>
      <c r="C55" s="65"/>
      <c r="D55" s="65"/>
      <c r="E55" s="65"/>
      <c r="F55" s="2"/>
      <c r="G55" s="14" t="s">
        <v>43</v>
      </c>
      <c r="H55" s="52"/>
      <c r="I55" s="52"/>
      <c r="J55" s="52">
        <f>Prestiti[Costo previsto]-Prestiti[Costo effettivo]</f>
        <v>0</v>
      </c>
      <c r="K55" s="10"/>
    </row>
    <row r="56" spans="2:11" customFormat="1" ht="14.1" customHeight="1" x14ac:dyDescent="0.3">
      <c r="B56" s="35" t="s">
        <v>50</v>
      </c>
      <c r="C56" s="36" t="s">
        <v>0</v>
      </c>
      <c r="D56" s="36" t="s">
        <v>1</v>
      </c>
      <c r="E56" s="36" t="s">
        <v>2</v>
      </c>
      <c r="F56" s="2"/>
      <c r="G56" s="14" t="s">
        <v>61</v>
      </c>
      <c r="H56" s="52"/>
      <c r="I56" s="52"/>
      <c r="J56" s="52">
        <f>Prestiti[Costo previsto]-Prestiti[Costo effettivo]</f>
        <v>0</v>
      </c>
      <c r="K56" s="10"/>
    </row>
    <row r="57" spans="2:11" customFormat="1" ht="14.1" customHeight="1" x14ac:dyDescent="0.3">
      <c r="B57" s="14" t="s">
        <v>57</v>
      </c>
      <c r="C57" s="52"/>
      <c r="D57" s="52"/>
      <c r="E57" s="52">
        <f>Spese_legali[Costo previsto]-Spese_legali[Costo effettivo]</f>
        <v>0</v>
      </c>
      <c r="F57" s="2"/>
      <c r="G57" s="14" t="s">
        <v>63</v>
      </c>
      <c r="H57" s="52"/>
      <c r="I57" s="52"/>
      <c r="J57" s="52">
        <f>Prestiti[Costo previsto]-Prestiti[Costo effettivo]</f>
        <v>0</v>
      </c>
      <c r="K57" s="10"/>
    </row>
    <row r="58" spans="2:11" customFormat="1" ht="14.1" customHeight="1" x14ac:dyDescent="0.3">
      <c r="B58" s="14" t="s">
        <v>58</v>
      </c>
      <c r="C58" s="52"/>
      <c r="D58" s="52"/>
      <c r="E58" s="52">
        <f>Spese_legali[Costo previsto]-Spese_legali[Costo effettivo]</f>
        <v>0</v>
      </c>
      <c r="F58" s="2"/>
      <c r="G58" s="14" t="s">
        <v>63</v>
      </c>
      <c r="H58" s="52"/>
      <c r="I58" s="52"/>
      <c r="J58" s="52">
        <f>Prestiti[Costo previsto]-Prestiti[Costo effettivo]</f>
        <v>0</v>
      </c>
      <c r="K58" s="10"/>
    </row>
    <row r="59" spans="2:11" customFormat="1" ht="14.1" customHeight="1" x14ac:dyDescent="0.3">
      <c r="B59" s="14" t="s">
        <v>82</v>
      </c>
      <c r="C59" s="52"/>
      <c r="D59" s="52"/>
      <c r="E59" s="52">
        <f>Spese_legali[Costo previsto]-Spese_legali[Costo effettivo]</f>
        <v>0</v>
      </c>
      <c r="F59" s="2"/>
      <c r="G59" s="14" t="s">
        <v>63</v>
      </c>
      <c r="H59" s="52"/>
      <c r="I59" s="52"/>
      <c r="J59" s="52">
        <f>Prestiti[Costo previsto]-Prestiti[Costo effettivo]</f>
        <v>0</v>
      </c>
      <c r="K59" s="10"/>
    </row>
    <row r="60" spans="2:11" customFormat="1" ht="14.1" customHeight="1" x14ac:dyDescent="0.3">
      <c r="B60" s="14" t="s">
        <v>16</v>
      </c>
      <c r="C60" s="52"/>
      <c r="D60" s="52"/>
      <c r="E60" s="52">
        <f>Spese_legali[Costo previsto]-Spese_legali[Costo effettivo]</f>
        <v>0</v>
      </c>
      <c r="F60" s="2"/>
      <c r="G60" s="14" t="s">
        <v>16</v>
      </c>
      <c r="H60" s="52"/>
      <c r="I60" s="52"/>
      <c r="J60" s="52">
        <f>Prestiti[Costo previsto]-Prestiti[Costo effettivo]</f>
        <v>0</v>
      </c>
      <c r="K60" s="10"/>
    </row>
    <row r="61" spans="2:11" customFormat="1" ht="14.1" customHeight="1" x14ac:dyDescent="0.3">
      <c r="B61" s="16" t="s">
        <v>78</v>
      </c>
      <c r="C61" s="62">
        <f>SUBTOTAL(109,Spese_legali[Costo previsto])</f>
        <v>0</v>
      </c>
      <c r="D61" s="62">
        <f>SUBTOTAL(109,Spese_legali[Costo effettivo])</f>
        <v>0</v>
      </c>
      <c r="E61" s="62">
        <f>SUBTOTAL(109,Spese_legali[Differenza])</f>
        <v>0</v>
      </c>
      <c r="F61" s="2"/>
      <c r="G61" s="16" t="s">
        <v>78</v>
      </c>
      <c r="H61" s="60">
        <f>SUBTOTAL(109,Prestiti[Costo previsto])</f>
        <v>0</v>
      </c>
      <c r="I61" s="60">
        <f>SUBTOTAL(109,Prestiti[Costo effettivo])</f>
        <v>0</v>
      </c>
      <c r="J61" s="60">
        <f>SUBTOTAL(109,Prestiti[Differenza])</f>
        <v>0</v>
      </c>
      <c r="K61" s="10"/>
    </row>
    <row r="62" spans="2:11" customFormat="1" ht="14.1" customHeight="1" x14ac:dyDescent="0.3">
      <c r="B62" s="65"/>
      <c r="C62" s="65"/>
      <c r="D62" s="65"/>
      <c r="E62" s="65"/>
      <c r="F62" s="2"/>
      <c r="K62" s="10"/>
    </row>
    <row r="63" spans="2:11" customFormat="1" ht="14.1" customHeight="1" x14ac:dyDescent="0.3">
      <c r="B63" s="37" t="s">
        <v>81</v>
      </c>
      <c r="C63" s="38" t="s">
        <v>0</v>
      </c>
      <c r="D63" s="38" t="s">
        <v>1</v>
      </c>
      <c r="E63" s="38" t="s">
        <v>2</v>
      </c>
      <c r="F63" s="2"/>
      <c r="G63" s="21" t="s">
        <v>44</v>
      </c>
      <c r="H63" s="18" t="s">
        <v>0</v>
      </c>
      <c r="I63" s="18" t="s">
        <v>1</v>
      </c>
      <c r="J63" s="18" t="s">
        <v>2</v>
      </c>
      <c r="K63" s="10"/>
    </row>
    <row r="64" spans="2:11" customFormat="1" ht="14.1" customHeight="1" x14ac:dyDescent="0.3">
      <c r="B64" s="1" t="s">
        <v>64</v>
      </c>
      <c r="C64" s="52"/>
      <c r="D64" s="52"/>
      <c r="E64" s="52">
        <f>Risparmi[Costo previsto]-Risparmi[Costo effettivo]</f>
        <v>0</v>
      </c>
      <c r="F64" s="2"/>
      <c r="G64" s="2" t="s">
        <v>45</v>
      </c>
      <c r="H64" s="50"/>
      <c r="I64" s="50"/>
      <c r="J64" s="50">
        <f>Tasse_imposte[Costo previsto]-Tasse_imposte[Costo effettivo]</f>
        <v>0</v>
      </c>
      <c r="K64" s="10"/>
    </row>
    <row r="65" spans="2:11" customFormat="1" ht="14.1" customHeight="1" x14ac:dyDescent="0.3">
      <c r="B65" s="1" t="s">
        <v>65</v>
      </c>
      <c r="C65" s="52"/>
      <c r="D65" s="52"/>
      <c r="E65" s="52">
        <f>Risparmi[Costo previsto]-Risparmi[Costo effettivo]</f>
        <v>0</v>
      </c>
      <c r="F65" s="2"/>
      <c r="G65" s="2" t="s">
        <v>46</v>
      </c>
      <c r="H65" s="50"/>
      <c r="I65" s="50"/>
      <c r="J65" s="50">
        <f>Tasse_imposte[Costo previsto]-Tasse_imposte[Costo effettivo]</f>
        <v>0</v>
      </c>
      <c r="K65" s="10"/>
    </row>
    <row r="66" spans="2:11" customFormat="1" ht="14.1" customHeight="1" x14ac:dyDescent="0.3">
      <c r="B66" s="1" t="s">
        <v>60</v>
      </c>
      <c r="C66" s="52"/>
      <c r="D66" s="52"/>
      <c r="E66" s="52">
        <f>Risparmi[Costo previsto]-Risparmi[Costo effettivo]</f>
        <v>0</v>
      </c>
      <c r="F66" s="2"/>
      <c r="G66" s="2" t="s">
        <v>47</v>
      </c>
      <c r="H66" s="50"/>
      <c r="I66" s="50"/>
      <c r="J66" s="50">
        <f>Tasse_imposte[Costo previsto]-Tasse_imposte[Costo effettivo]</f>
        <v>0</v>
      </c>
      <c r="K66" s="10"/>
    </row>
    <row r="67" spans="2:11" customFormat="1" ht="14.1" customHeight="1" x14ac:dyDescent="0.3">
      <c r="B67" s="1" t="s">
        <v>16</v>
      </c>
      <c r="C67" s="52"/>
      <c r="D67" s="52"/>
      <c r="E67" s="52">
        <f>Risparmi[Costo previsto]-Risparmi[Costo effettivo]</f>
        <v>0</v>
      </c>
      <c r="F67" s="2"/>
      <c r="G67" s="2" t="s">
        <v>16</v>
      </c>
      <c r="H67" s="50"/>
      <c r="I67" s="50"/>
      <c r="J67" s="50">
        <f>Tasse_imposte[Costo previsto]-Tasse_imposte[Costo effettivo]</f>
        <v>0</v>
      </c>
      <c r="K67" s="10"/>
    </row>
    <row r="68" spans="2:11" customFormat="1" ht="14.1" customHeight="1" x14ac:dyDescent="0.3">
      <c r="B68" s="39" t="s">
        <v>78</v>
      </c>
      <c r="C68" s="62">
        <f>SUBTOTAL(109,Risparmi[Costo previsto])</f>
        <v>0</v>
      </c>
      <c r="D68" s="62">
        <f>SUBTOTAL(109,Risparmi[Costo effettivo])</f>
        <v>0</v>
      </c>
      <c r="E68" s="62">
        <f>SUBTOTAL(109,Risparmi[Differenza])</f>
        <v>0</v>
      </c>
      <c r="F68" s="2"/>
      <c r="G68" s="8" t="s">
        <v>78</v>
      </c>
      <c r="H68" s="61">
        <f>SUBTOTAL(109,Tasse_imposte[Costo previsto])</f>
        <v>0</v>
      </c>
      <c r="I68" s="61">
        <f>SUBTOTAL(109,Tasse_imposte[Costo effettivo])</f>
        <v>0</v>
      </c>
      <c r="J68" s="61">
        <f>SUBTOTAL(109,Tasse_imposte[Differenza])</f>
        <v>0</v>
      </c>
      <c r="K68" s="10"/>
    </row>
    <row r="69" spans="2:11" customFormat="1" x14ac:dyDescent="0.3">
      <c r="K69" s="29"/>
    </row>
    <row r="70" spans="2:11" customFormat="1" x14ac:dyDescent="0.3"/>
    <row r="71" spans="2:11" customFormat="1" x14ac:dyDescent="0.3"/>
    <row r="72" spans="2:11" customFormat="1" x14ac:dyDescent="0.3"/>
    <row r="73" spans="2:11" customFormat="1" x14ac:dyDescent="0.3"/>
    <row r="74" spans="2:11" customFormat="1" x14ac:dyDescent="0.3"/>
    <row r="75" spans="2:11" customFormat="1" x14ac:dyDescent="0.3"/>
    <row r="76" spans="2:11" customFormat="1" x14ac:dyDescent="0.3"/>
    <row r="77" spans="2:11" customFormat="1" x14ac:dyDescent="0.3"/>
    <row r="78" spans="2:11" customFormat="1" x14ac:dyDescent="0.3"/>
    <row r="79" spans="2:11" customFormat="1" x14ac:dyDescent="0.3"/>
    <row r="80" spans="2:11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</sheetData>
  <mergeCells count="14">
    <mergeCell ref="B1:H1"/>
    <mergeCell ref="G3:H3"/>
    <mergeCell ref="G9:H9"/>
    <mergeCell ref="B55:E55"/>
    <mergeCell ref="B62:E62"/>
    <mergeCell ref="B30:E30"/>
    <mergeCell ref="B3:C3"/>
    <mergeCell ref="B37:E37"/>
    <mergeCell ref="B43:E43"/>
    <mergeCell ref="Q11:R11"/>
    <mergeCell ref="Q17:R17"/>
    <mergeCell ref="T8:U8"/>
    <mergeCell ref="T14:U14"/>
    <mergeCell ref="B19:E19"/>
  </mergeCells>
  <phoneticPr fontId="1" type="noConversion"/>
  <conditionalFormatting sqref="J64:J67 J55:J60 J45:J51 J37:J41 J31:J33 J21:J27 E7:E17 E64:E67 E57:E60 E45:E53 E39:E41 E32:E35 E21:E28 H17 U22">
    <cfRule type="iconSet" priority="5">
      <iconSet iconSet="3Arrows">
        <cfvo type="percentile" val="0"/>
        <cfvo type="num" val="-50"/>
        <cfvo type="num" val="50"/>
      </iconSet>
    </cfRule>
  </conditionalFormatting>
  <conditionalFormatting sqref="E7:E1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5" right="0.5" top="0.6" bottom="0.5" header="0.5" footer="0.5"/>
  <pageSetup fitToHeight="0" orientation="landscape" r:id="rId1"/>
  <headerFooter alignWithMargins="0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851d254-ce09-43b6-8d90-072588e7901c">english</DirectSourceMarket>
    <ApprovalStatus xmlns="7851d254-ce09-43b6-8d90-072588e7901c">InProgress</ApprovalStatus>
    <MarketSpecific xmlns="7851d254-ce09-43b6-8d90-072588e7901c" xsi:nil="true"/>
    <PrimaryImageGen xmlns="7851d254-ce09-43b6-8d90-072588e7901c">true</PrimaryImageGen>
    <ThumbnailAssetId xmlns="7851d254-ce09-43b6-8d90-072588e7901c" xsi:nil="true"/>
    <TPFriendlyName xmlns="7851d254-ce09-43b6-8d90-072588e7901c">Household monthly budget</TPFriendlyName>
    <NumericId xmlns="7851d254-ce09-43b6-8d90-072588e7901c">-1</NumericId>
    <BusinessGroup xmlns="7851d254-ce09-43b6-8d90-072588e7901c" xsi:nil="true"/>
    <SourceTitle xmlns="7851d254-ce09-43b6-8d90-072588e7901c">Household monthly budget</SourceTitle>
    <APEditor xmlns="7851d254-ce09-43b6-8d90-072588e7901c">
      <UserInfo>
        <DisplayName>REDMOND\v-luannv</DisplayName>
        <AccountId>237</AccountId>
        <AccountType/>
      </UserInfo>
    </APEditor>
    <OpenTemplate xmlns="7851d254-ce09-43b6-8d90-072588e7901c">true</OpenTemplate>
    <UALocComments xmlns="7851d254-ce09-43b6-8d90-072588e7901c" xsi:nil="true"/>
    <ParentAssetId xmlns="7851d254-ce09-43b6-8d90-072588e7901c" xsi:nil="true"/>
    <PublishStatusLookup xmlns="7851d254-ce09-43b6-8d90-072588e7901c">
      <Value>59017</Value>
      <Value>352222</Value>
    </PublishStatusLookup>
    <IntlLangReviewDate xmlns="7851d254-ce09-43b6-8d90-072588e7901c" xsi:nil="true"/>
    <LastPublishResultLookup xmlns="7851d254-ce09-43b6-8d90-072588e7901c" xsi:nil="true"/>
    <MachineTranslated xmlns="7851d254-ce09-43b6-8d90-072588e7901c">false</MachineTranslated>
    <OriginalSourceMarket xmlns="7851d254-ce09-43b6-8d90-072588e7901c">english</OriginalSourceMarket>
    <TPInstallLocation xmlns="7851d254-ce09-43b6-8d90-072588e7901c">{My Templates}</TPInstallLocation>
    <ClipArtFilename xmlns="7851d254-ce09-43b6-8d90-072588e7901c" xsi:nil="true"/>
    <APDescription xmlns="7851d254-ce09-43b6-8d90-072588e7901c" xsi:nil="true"/>
    <ContentItem xmlns="7851d254-ce09-43b6-8d90-072588e7901c" xsi:nil="true"/>
    <TPCommandLine xmlns="7851d254-ce09-43b6-8d90-072588e7901c">{XL} /t {FilePath}</TPCommandLine>
    <TPAppVersion xmlns="7851d254-ce09-43b6-8d90-072588e7901c">12</TPAppVersion>
    <APAuthor xmlns="7851d254-ce09-43b6-8d90-072588e7901c">
      <UserInfo>
        <DisplayName>REDMOND\cynvey</DisplayName>
        <AccountId>242</AccountId>
        <AccountType/>
      </UserInfo>
    </APAuthor>
    <PublishTargets xmlns="7851d254-ce09-43b6-8d90-072588e7901c">OfficeOnline</PublishTargets>
    <TimesCloned xmlns="7851d254-ce09-43b6-8d90-072588e7901c" xsi:nil="true"/>
    <EditorialStatus xmlns="7851d254-ce09-43b6-8d90-072588e7901c" xsi:nil="true"/>
    <TPLaunchHelpLinkType xmlns="7851d254-ce09-43b6-8d90-072588e7901c">Template</TPLaunchHelpLinkType>
    <LastModifiedDateTime xmlns="7851d254-ce09-43b6-8d90-072588e7901c" xsi:nil="true"/>
    <LastHandOff xmlns="7851d254-ce09-43b6-8d90-072588e7901c" xsi:nil="true"/>
    <AcquiredFrom xmlns="7851d254-ce09-43b6-8d90-072588e7901c" xsi:nil="true"/>
    <Provider xmlns="7851d254-ce09-43b6-8d90-072588e7901c">EY006220130</Provider>
    <AssetStart xmlns="7851d254-ce09-43b6-8d90-072588e7901c">2009-01-02T00:00:00+00:00</AssetStart>
    <TPClientViewer xmlns="7851d254-ce09-43b6-8d90-072588e7901c">Microsoft Office Excel</TPClientViewer>
    <UACurrentWords xmlns="7851d254-ce09-43b6-8d90-072588e7901c">0</UACurrentWords>
    <UALocRecommendation xmlns="7851d254-ce09-43b6-8d90-072588e7901c">Localize</UALocRecommendation>
    <ArtSampleDocs xmlns="7851d254-ce09-43b6-8d90-072588e7901c" xsi:nil="true"/>
    <IsDeleted xmlns="7851d254-ce09-43b6-8d90-072588e7901c">false</IsDeleted>
    <TemplateStatus xmlns="7851d254-ce09-43b6-8d90-072588e7901c" xsi:nil="true"/>
    <UANotes xmlns="7851d254-ce09-43b6-8d90-072588e7901c" xsi:nil="true"/>
    <ShowIn xmlns="7851d254-ce09-43b6-8d90-072588e7901c" xsi:nil="true"/>
    <CSXHash xmlns="7851d254-ce09-43b6-8d90-072588e7901c" xsi:nil="true"/>
    <VoteCount xmlns="7851d254-ce09-43b6-8d90-072588e7901c" xsi:nil="true"/>
    <DSATActionTaken xmlns="7851d254-ce09-43b6-8d90-072588e7901c" xsi:nil="true"/>
    <CSXSubmissionMarket xmlns="7851d254-ce09-43b6-8d90-072588e7901c" xsi:nil="true"/>
    <AssetExpire xmlns="7851d254-ce09-43b6-8d90-072588e7901c">2029-05-12T00:00:00+00:00</AssetExpire>
    <SubmitterId xmlns="7851d254-ce09-43b6-8d90-072588e7901c" xsi:nil="true"/>
    <TPExecutable xmlns="7851d254-ce09-43b6-8d90-072588e7901c" xsi:nil="true"/>
    <AssetType xmlns="7851d254-ce09-43b6-8d90-072588e7901c">TP</AssetType>
    <ApprovalLog xmlns="7851d254-ce09-43b6-8d90-072588e7901c" xsi:nil="true"/>
    <CSXUpdate xmlns="7851d254-ce09-43b6-8d90-072588e7901c">false</CSXUpdate>
    <CSXSubmissionDate xmlns="7851d254-ce09-43b6-8d90-072588e7901c" xsi:nil="true"/>
    <BugNumber xmlns="7851d254-ce09-43b6-8d90-072588e7901c" xsi:nil="true"/>
    <Milestone xmlns="7851d254-ce09-43b6-8d90-072588e7901c" xsi:nil="true"/>
    <OriginAsset xmlns="7851d254-ce09-43b6-8d90-072588e7901c" xsi:nil="true"/>
    <TPComponent xmlns="7851d254-ce09-43b6-8d90-072588e7901c">EXCELFiles</TPComponent>
    <AssetId xmlns="7851d254-ce09-43b6-8d90-072588e7901c">TP010290552</AssetId>
    <TPLaunchHelpLink xmlns="7851d254-ce09-43b6-8d90-072588e7901c" xsi:nil="true"/>
    <TPApplication xmlns="7851d254-ce09-43b6-8d90-072588e7901c">Excel</TPApplication>
    <IntlLocPriority xmlns="7851d254-ce09-43b6-8d90-072588e7901c" xsi:nil="true"/>
    <PlannedPubDate xmlns="7851d254-ce09-43b6-8d90-072588e7901c" xsi:nil="true"/>
    <IntlLangReviewer xmlns="7851d254-ce09-43b6-8d90-072588e7901c" xsi:nil="true"/>
    <CrawlForDependencies xmlns="7851d254-ce09-43b6-8d90-072588e7901c">false</CrawlForDependencies>
    <HandoffToMSDN xmlns="7851d254-ce09-43b6-8d90-072588e7901c" xsi:nil="true"/>
    <TrustLevel xmlns="7851d254-ce09-43b6-8d90-072588e7901c">1 Microsoft Managed Content</TrustLevel>
    <IsSearchable xmlns="7851d254-ce09-43b6-8d90-072588e7901c">false</IsSearchable>
    <TPNamespace xmlns="7851d254-ce09-43b6-8d90-072588e7901c">EXCEL</TPNamespace>
    <Markets xmlns="7851d254-ce09-43b6-8d90-072588e7901c"/>
    <OutputCachingOn xmlns="7851d254-ce09-43b6-8d90-072588e7901c">false</OutputCachingOn>
    <IntlLangReview xmlns="7851d254-ce09-43b6-8d90-072588e7901c" xsi:nil="true"/>
    <UAProjectedTotalWords xmlns="7851d254-ce09-43b6-8d90-072588e7901c" xsi:nil="true"/>
    <OOCacheId xmlns="7851d254-ce09-43b6-8d90-072588e7901c" xsi:nil="true"/>
    <EditorialTags xmlns="7851d254-ce09-43b6-8d90-072588e7901c" xsi:nil="true"/>
    <FriendlyTitle xmlns="7851d254-ce09-43b6-8d90-072588e7901c" xsi:nil="true"/>
    <Manager xmlns="7851d254-ce09-43b6-8d90-072588e7901c" xsi:nil="true"/>
    <LegacyData xmlns="7851d254-ce09-43b6-8d90-072588e7901c" xsi:nil="true"/>
    <Downloads xmlns="7851d254-ce09-43b6-8d90-072588e7901c">0</Downloads>
    <Providers xmlns="7851d254-ce09-43b6-8d90-072588e7901c" xsi:nil="true"/>
    <PolicheckWords xmlns="7851d254-ce09-43b6-8d90-072588e7901c" xsi:nil="true"/>
    <TemplateTemplateType xmlns="7851d254-ce09-43b6-8d90-072588e7901c">Excel 2007 Default</TemplateTemplateType>
    <CampaignTagsTaxHTField0 xmlns="7851d254-ce09-43b6-8d90-072588e7901c">
      <Terms xmlns="http://schemas.microsoft.com/office/infopath/2007/PartnerControls"/>
    </CampaignTagsTaxHTField0>
    <LocPublishedDependentAssetsLookup xmlns="7851d254-ce09-43b6-8d90-072588e7901c" xsi:nil="true"/>
    <LocOverallLocStatusLookup xmlns="7851d254-ce09-43b6-8d90-072588e7901c" xsi:nil="true"/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LocProcessedForMarketsLookup xmlns="7851d254-ce09-43b6-8d90-072588e7901c" xsi:nil="true"/>
    <ScenarioTagsTaxHTField0 xmlns="7851d254-ce09-43b6-8d90-072588e7901c">
      <Terms xmlns="http://schemas.microsoft.com/office/infopath/2007/PartnerControls"/>
    </ScenarioTagsTaxHTField0>
    <LocLastLocAttemptVersionTypeLookup xmlns="7851d254-ce09-43b6-8d90-072588e7901c" xsi:nil="true"/>
    <LocOverallPublishStatusLookup xmlns="7851d254-ce09-43b6-8d90-072588e7901c" xsi:nil="true"/>
    <LocPublishedLinkedAssetsLookup xmlns="7851d254-ce09-43b6-8d90-072588e7901c" xsi:nil="true"/>
    <TaxCatchAll xmlns="7851d254-ce09-43b6-8d90-072588e7901c"/>
    <LocRecommendedHandoff xmlns="7851d254-ce09-43b6-8d90-072588e7901c" xsi:nil="true"/>
    <LocProcessedForHandoffsLookup xmlns="7851d254-ce09-43b6-8d90-072588e7901c" xsi:nil="true"/>
    <LocOverallHandbackStatusLookup xmlns="7851d254-ce09-43b6-8d90-072588e7901c" xsi:nil="true"/>
    <LocNewPublishedVersionLookup xmlns="7851d254-ce09-43b6-8d90-072588e7901c" xsi:nil="true"/>
    <BlockPublish xmlns="7851d254-ce09-43b6-8d90-072588e7901c" xsi:nil="true"/>
    <LocManualTestRequired xmlns="7851d254-ce09-43b6-8d90-072588e7901c" xsi:nil="true"/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62188</LocLastLocAttemptVersionLookup>
    <FeatureTagsTaxHTField0 xmlns="7851d254-ce09-43b6-8d90-072588e7901c">
      <Terms xmlns="http://schemas.microsoft.com/office/infopath/2007/PartnerControls"/>
    </FeatureTagsTaxHTField0>
    <LocOverallPreviewStatusLookup xmlns="7851d254-ce09-43b6-8d90-072588e7901c" xsi:nil="true"/>
    <RecommendationsModifier xmlns="7851d254-ce09-43b6-8d90-072588e7901c" xsi:nil="true"/>
    <OriginalRelease xmlns="7851d254-ce09-43b6-8d90-072588e7901c">14</OriginalRelease>
    <LocMarketGroupTiers2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9AEEC7-847B-4EA4-8F2E-CBB10AC5E52A}"/>
</file>

<file path=customXml/itemProps2.xml><?xml version="1.0" encoding="utf-8"?>
<ds:datastoreItem xmlns:ds="http://schemas.openxmlformats.org/officeDocument/2006/customXml" ds:itemID="{FA30787F-24BB-4AA5-A8F6-DAC1FED576E0}"/>
</file>

<file path=customXml/itemProps3.xml><?xml version="1.0" encoding="utf-8"?>
<ds:datastoreItem xmlns:ds="http://schemas.openxmlformats.org/officeDocument/2006/customXml" ds:itemID="{42420418-05AE-47D4-A319-CBE514308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familiare mensile</vt:lpstr>
      <vt:lpstr>'Budget familiare mensile'!Print_Area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monthly budget</dc:title>
  <dc:creator/>
  <cp:lastModifiedBy/>
  <dcterms:created xsi:type="dcterms:W3CDTF">2006-07-31T18:48:47Z</dcterms:created>
  <dcterms:modified xsi:type="dcterms:W3CDTF">2012-05-30T08:36:07Z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0x010100FB888328A8731147A9E2416CA6C7A65B0400DC6FA6ECFB23F54F9F45EE586A6D0A65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4432700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