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11"/>
  <workbookPr/>
  <mc:AlternateContent xmlns:mc="http://schemas.openxmlformats.org/markup-compatibility/2006">
    <mc:Choice Requires="x15">
      <x15ac:absPath xmlns:x15ac="http://schemas.microsoft.com/office/spreadsheetml/2010/11/ac" url="C:\Users\admin\Desktop\id-ID\"/>
    </mc:Choice>
  </mc:AlternateContent>
  <bookViews>
    <workbookView xWindow="0" yWindow="0" windowWidth="21600" windowHeight="9615" xr2:uid="{00000000-000D-0000-FFFF-FFFF00000000}"/>
  </bookViews>
  <sheets>
    <sheet name="MULAI" sheetId="2" r:id="rId1"/>
    <sheet name="LEMBAR WAKTU TAHUNAN" sheetId="1" r:id="rId2"/>
  </sheets>
  <definedNames>
    <definedName name="Jam_lembur">SUM('LEMBAR WAKTU TAHUNAN'!$I$11,'LEMBAR WAKTU TAHUNAN'!$I$22,'LEMBAR WAKTU TAHUNAN'!$I$33,'LEMBAR WAKTU TAHUNAN'!$I$44,'LEMBAR WAKTU TAHUNAN'!$I$55,'LEMBAR WAKTU TAHUNAN'!$I$66,'LEMBAR WAKTU TAHUNAN'!$I$77,'LEMBAR WAKTU TAHUNAN'!$I$88,'LEMBAR WAKTU TAHUNAN'!$I$99,'LEMBAR WAKTU TAHUNAN'!$I$110,'LEMBAR WAKTU TAHUNAN'!$I$121,'LEMBAR WAKTU TAHUNAN'!$I$132)</definedName>
    <definedName name="JamReguler">SUM('LEMBAR WAKTU TAHUNAN'!$F$11,'LEMBAR WAKTU TAHUNAN'!$F$22,'LEMBAR WAKTU TAHUNAN'!$F$33,'LEMBAR WAKTU TAHUNAN'!$F$44,'LEMBAR WAKTU TAHUNAN'!$F$55,'LEMBAR WAKTU TAHUNAN'!$F$66,'LEMBAR WAKTU TAHUNAN'!$F$77,'LEMBAR WAKTU TAHUNAN'!$F$88,'LEMBAR WAKTU TAHUNAN'!$F$99,'LEMBAR WAKTU TAHUNAN'!$F$110,'LEMBAR WAKTU TAHUNAN'!$F$121,'LEMBAR WAKTU TAHUNAN'!$F$132)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 l="1"/>
  <c r="G132" i="1"/>
  <c r="G121" i="1"/>
  <c r="G110" i="1"/>
  <c r="G99" i="1"/>
  <c r="G88" i="1"/>
  <c r="G77" i="1"/>
  <c r="G66" i="1"/>
  <c r="G55" i="1"/>
  <c r="G44" i="1"/>
  <c r="G33" i="1"/>
  <c r="G22" i="1"/>
  <c r="E22" i="1"/>
  <c r="E132" i="1"/>
  <c r="E121" i="1"/>
  <c r="E110" i="1"/>
  <c r="E99" i="1"/>
  <c r="E88" i="1"/>
  <c r="E77" i="1"/>
  <c r="E66" i="1"/>
  <c r="E55" i="1"/>
  <c r="E44" i="1"/>
  <c r="E33" i="1"/>
  <c r="E11" i="1"/>
  <c r="C11" i="1"/>
  <c r="C10" i="1"/>
  <c r="C9" i="1"/>
  <c r="I132" i="1" l="1"/>
  <c r="F132" i="1"/>
  <c r="I121" i="1"/>
  <c r="F121" i="1"/>
  <c r="I110" i="1"/>
  <c r="F110" i="1"/>
  <c r="I99" i="1"/>
  <c r="F99" i="1"/>
  <c r="I88" i="1"/>
  <c r="F88" i="1"/>
  <c r="I77" i="1"/>
  <c r="F77" i="1"/>
  <c r="I66" i="1"/>
  <c r="F66" i="1"/>
  <c r="I55" i="1"/>
  <c r="F55" i="1"/>
  <c r="I44" i="1"/>
  <c r="F44" i="1"/>
  <c r="I33" i="1"/>
  <c r="F33" i="1"/>
  <c r="I22" i="1"/>
  <c r="F22" i="1"/>
  <c r="I11" i="1"/>
  <c r="F11" i="1"/>
  <c r="N98" i="1" l="1"/>
  <c r="M98" i="1"/>
  <c r="L98" i="1"/>
  <c r="K98" i="1"/>
  <c r="J98" i="1"/>
  <c r="I98" i="1"/>
  <c r="H98" i="1"/>
  <c r="G98" i="1"/>
  <c r="F98" i="1"/>
  <c r="N87" i="1"/>
  <c r="M87" i="1"/>
  <c r="L87" i="1"/>
  <c r="K87" i="1"/>
  <c r="J87" i="1"/>
  <c r="I87" i="1"/>
  <c r="H87" i="1"/>
  <c r="G87" i="1"/>
  <c r="F87" i="1"/>
  <c r="N131" i="1"/>
  <c r="M131" i="1"/>
  <c r="L131" i="1"/>
  <c r="K131" i="1"/>
  <c r="J131" i="1"/>
  <c r="I131" i="1"/>
  <c r="H131" i="1"/>
  <c r="G131" i="1"/>
  <c r="F131" i="1"/>
  <c r="N120" i="1"/>
  <c r="M120" i="1"/>
  <c r="L120" i="1"/>
  <c r="K120" i="1"/>
  <c r="J120" i="1"/>
  <c r="I120" i="1"/>
  <c r="H120" i="1"/>
  <c r="G120" i="1"/>
  <c r="F120" i="1"/>
  <c r="N109" i="1"/>
  <c r="M109" i="1"/>
  <c r="L109" i="1"/>
  <c r="K109" i="1"/>
  <c r="J109" i="1"/>
  <c r="I109" i="1"/>
  <c r="H109" i="1"/>
  <c r="G109" i="1"/>
  <c r="F109" i="1"/>
  <c r="O131" i="1" l="1"/>
  <c r="O120" i="1"/>
  <c r="O109" i="1"/>
  <c r="O98" i="1"/>
  <c r="O87" i="1"/>
  <c r="O76" i="1"/>
  <c r="N76" i="1"/>
  <c r="M76" i="1"/>
  <c r="L76" i="1"/>
  <c r="K76" i="1"/>
  <c r="J76" i="1"/>
  <c r="I76" i="1"/>
  <c r="H76" i="1"/>
  <c r="G76" i="1"/>
  <c r="F76" i="1"/>
  <c r="O65" i="1"/>
  <c r="N65" i="1"/>
  <c r="M65" i="1"/>
  <c r="L65" i="1"/>
  <c r="K65" i="1"/>
  <c r="J65" i="1"/>
  <c r="I65" i="1"/>
  <c r="H65" i="1"/>
  <c r="G65" i="1"/>
  <c r="F65" i="1"/>
  <c r="O54" i="1"/>
  <c r="N54" i="1"/>
  <c r="M54" i="1"/>
  <c r="L54" i="1"/>
  <c r="K54" i="1"/>
  <c r="J54" i="1"/>
  <c r="I54" i="1"/>
  <c r="H54" i="1"/>
  <c r="G54" i="1"/>
  <c r="F54" i="1"/>
  <c r="O43" i="1"/>
  <c r="N43" i="1"/>
  <c r="M43" i="1"/>
  <c r="L43" i="1"/>
  <c r="K43" i="1"/>
  <c r="J43" i="1"/>
  <c r="I43" i="1"/>
  <c r="H43" i="1"/>
  <c r="G43" i="1"/>
  <c r="F43" i="1"/>
  <c r="O32" i="1"/>
  <c r="N32" i="1"/>
  <c r="M32" i="1"/>
  <c r="L32" i="1"/>
  <c r="K32" i="1"/>
  <c r="J32" i="1"/>
  <c r="I32" i="1"/>
  <c r="H32" i="1"/>
  <c r="G32" i="1"/>
  <c r="F32" i="1"/>
  <c r="O21" i="1"/>
  <c r="N21" i="1"/>
  <c r="M21" i="1"/>
  <c r="L21" i="1"/>
  <c r="K21" i="1"/>
  <c r="J21" i="1"/>
  <c r="I21" i="1"/>
  <c r="H21" i="1"/>
  <c r="G21" i="1"/>
  <c r="F21" i="1"/>
  <c r="O10" i="1"/>
  <c r="N10" i="1"/>
  <c r="M10" i="1"/>
  <c r="L10" i="1"/>
  <c r="K10" i="1"/>
  <c r="J10" i="1"/>
  <c r="I10" i="1"/>
  <c r="H10" i="1"/>
  <c r="G10" i="1"/>
  <c r="F10" i="1"/>
</calcChain>
</file>

<file path=xl/sharedStrings.xml><?xml version="1.0" encoding="utf-8"?>
<sst xmlns="http://schemas.openxmlformats.org/spreadsheetml/2006/main" count="281" uniqueCount="84">
  <si>
    <t>TENTANG TEMPLAT INI</t>
  </si>
  <si>
    <t>Lacak jam kerja harian, mingguan, bulanan, dan tahunan dalam Kartu Waktu Karyawan ini.</t>
  </si>
  <si>
    <t xml:space="preserve">Isi informasi dasar, seperti Nama Karyawan, Nama Manajer, Alamat email, dan Nomor telepon. </t>
  </si>
  <si>
    <t xml:space="preserve">Tambahkan jam kerja Anda ke setiap tabel bulan. Catat jam reguler dan jam lembur dalam kolom terpisah untuk setiap hari dalam seminggu. </t>
  </si>
  <si>
    <t xml:space="preserve">Total Jam Kerja, Jam Reguler, dan Jam Lembur akan dihitung secara otomatis. </t>
  </si>
  <si>
    <t>Catatan:</t>
  </si>
  <si>
    <t xml:space="preserve">Instruksi Tambahan telah tersedia dalam kolom A di lembar kerja LEMBAR WAKTU TAHUNAN. Teks ini disembunyikan secara sengaja. Untuk menghapus teks, pilih kolom A, lalu pilih HAPUS. Untuk memperlihatkan teks, pilih kolom A, lalu ubah warna font. </t>
  </si>
  <si>
    <t>Untuk mempelajari selengkapnya tentang tabel, tekan SHIFT kemudian F10 di dalam tabel, pilih opsi TABEL, lalu pilih TEKS ALTERNATIF.</t>
  </si>
  <si>
    <t>Buat lembar waktu Karyawan harian, mingguan, bulanan, atau tahunan dalam lembar kerja ini. 
Instruksi bermanfaat tentang cara menggunakan buku kerja berada dalam sel di kolom ini. Tekan panah bawah untuk memulai.
Judul lembar kerja ini berada dalam sel di sebelah kanan. Judul kuartal bulan Januari, Februari, dan Maret berada dalam sel E1.</t>
  </si>
  <si>
    <t>Masukkan Nama Karyawan dalam sel C2, dan jam reguler serta lembur ke dalam tabel Januari mulai dari sel E2.</t>
  </si>
  <si>
    <t>Masukkan nama Manajer dalam sel C3.</t>
  </si>
  <si>
    <t>Masukkan alamat Email dalam sel C4.</t>
  </si>
  <si>
    <t>Masukkan nomor Telepon dalam sel C5. Instruksi berikutnya berada dalam sel A9.</t>
  </si>
  <si>
    <t>Total jam reguler tahunan akan dihitung secara otomatis dalam sel C9.</t>
  </si>
  <si>
    <t>Total jam lembur tahunan akan dihitung secara otomatis dalam sel C10.</t>
  </si>
  <si>
    <t>Total keseluruhan jam tahunan akan dihitung secara otomatis dalam sel C11. Total jam reguler bulan Januari dalam sel F11 dan total jam lembur bulan Januari dalam sel I11 akan dihitung secara otomatis. Instruksi berikutnya berada dalam sel A13.</t>
  </si>
  <si>
    <t>Masukkan jam reguler dan jam lembur dalam tabel bulan Februari dimulai di sel E13. Instruksi berikutnya berada dalam sel A22.</t>
  </si>
  <si>
    <t>Total jam reguler bulan Februari dalam sel F22 dan total jam lembur bulan Februari dalam sel I22 akan dihitung secara otomatis. Instruksi berikutnya berada dalam sel A24.</t>
  </si>
  <si>
    <t>Masukkan jam reguler dan jam lembur dalam tabel bulan Maret mulai dari sel E24. Instruksi berikutnya berada dalam sel A33.</t>
  </si>
  <si>
    <t>Total jam reguler bulan Maret dalam sel F33 dan total jam lembur bulan Maret dalam sel I33 akan dihitung secara otomatis.</t>
  </si>
  <si>
    <t xml:space="preserve">Judul kuartal kedua bulan April, Mei, dan Juni berada dalam sel E34. </t>
  </si>
  <si>
    <t>Masukkan jam reguler dan jam lembur untuk bulan April dalam tabel mulai dari sel E35. Instruksi berikutnya berada dalam sel A44.</t>
  </si>
  <si>
    <t>Total jam reguler bulan April dalam sel F44 dan total jam lembur bulan April dalam sel I44 akan dihitung secara otomatis. Instruksi berikutnya berada dalam sel A46.</t>
  </si>
  <si>
    <t>Masukkan jam reguler dan jam lembur untuk bulan Mei dalam tabel mulai dari sel E46. Instruksi berikutnya berada dalam sel A55.</t>
  </si>
  <si>
    <t>Total jam reguler bulan Mei dalam sel F55 dan total jam lembur bulan Mei dalam sel I55 akan dihitung secara otomatis. Instruksi berikutnya berada dalam sel A57.</t>
  </si>
  <si>
    <t>Masukkan jam reguler dan jam lembur untuk bulan Juni dalam tabel mulai dari sel E57. Instruksi berikutnya berada dalam sel A66.</t>
  </si>
  <si>
    <t>Total jam reguler bulan Juni dalam sel F66 dan total jam lembur bulan Juni dalam sel I66 akan dihitung secara otomatis.</t>
  </si>
  <si>
    <t xml:space="preserve">Judul kuartal ketiga bulan Juli, Agustus, dan September berada dalam sel E67. </t>
  </si>
  <si>
    <t>Masukkan jam reguler dan jam lembur untuk bulan Juli dalam tabel mulai dari sel E68. Instruksi berikutnya berada dalam sel A77.</t>
  </si>
  <si>
    <t>Total jam reguler bulan Juli dalam sel F77 dan total jam lembur bulan Juli dalam sel I77 akan dihitung secara otomatis. Instruksi berikutnya berada dalam sel A79.</t>
  </si>
  <si>
    <t>Masukkan jam reguler dan jam lembur untuk bulan Agustus dalam tabel mulai dari sel E79. Instruksi berikutnya berada dalam sel A88.</t>
  </si>
  <si>
    <t>Total jam reguler bulan Agustus dalam sel F88 dan total jam lembur bulan Agustus dalam sel I88 akan dihitung secara otomatis. Instruksi berikutnya berada dalam sel A90.</t>
  </si>
  <si>
    <t>Masukkan jam reguler dan jam lembur untuk bulan September dalam tabel mulai dari sel E90. Instruksi berikutnya berada dalam sel A99.</t>
  </si>
  <si>
    <t>Total jam reguler bulan September dalam sel F99 dan total jam lembur bulan September dalam sel I99 akan dihitung secara otomatis.</t>
  </si>
  <si>
    <t xml:space="preserve">Judul kuartal keempat bulan Oktober, November, dan Desember berada dalam sel E100. </t>
  </si>
  <si>
    <t>Masukkan jam reguler dan jam lembur untuk bulan Oktober dalam tabel mulai dari sel E101. Instruksi berikutnya berada dalam sel A110.</t>
  </si>
  <si>
    <t>Total jam reguler bulan Oktober dalam sel F110 dan total jam lembur bulan Oktober dalam sel I110 akan dihitung secara otomatis. Instruksi berikutnya berada dalam sel A112.</t>
  </si>
  <si>
    <t>Masukkan jam reguler dan jam lembur untuk bulan November dalam tabel mulai dari sel E112. Instruksi berikutnya berada dalam sel A121.</t>
  </si>
  <si>
    <t>Total jam reguler bulan November dalam sel F121 dan total jam lembur bulan November dalam sel I121 akan dihitung secara otomatis. Instruksi berikutnya berada dalam sel A123.</t>
  </si>
  <si>
    <t>Masukkan jam reguler dan jam lembur untuk bulan Desember dalam tabel mulai dari sel E123. Instruksi berikutnya berada dalam sel A132.</t>
  </si>
  <si>
    <t>Total jam reguler bulan Desember dalam sel F132 dan total jam lembur bulan Desember dalam sel I132 akan dihitung secara otomatis.</t>
  </si>
  <si>
    <t>KARTU WAKTU 
KARYAWAN</t>
  </si>
  <si>
    <t>Nama Karyawan:</t>
  </si>
  <si>
    <t>Manajer:</t>
  </si>
  <si>
    <t>Email:</t>
  </si>
  <si>
    <t>Telepon:</t>
  </si>
  <si>
    <t>Jam Reguler:</t>
  </si>
  <si>
    <t>Jam Lembur:</t>
  </si>
  <si>
    <t>Total</t>
  </si>
  <si>
    <t>Januari, Februari, Maret      Kartu Waktu Karyawan: Harian, Mingguan, Bulanan, Tahunan</t>
  </si>
  <si>
    <t>Januari</t>
  </si>
  <si>
    <t>Senin</t>
  </si>
  <si>
    <t>Selasa</t>
  </si>
  <si>
    <t>Rabu</t>
  </si>
  <si>
    <t>Kamis</t>
  </si>
  <si>
    <t>Jumat</t>
  </si>
  <si>
    <t>Sabtu</t>
  </si>
  <si>
    <t>Minggu</t>
  </si>
  <si>
    <t>Total jam mingguan</t>
  </si>
  <si>
    <t>Februari</t>
  </si>
  <si>
    <t>Maret</t>
  </si>
  <si>
    <t>April, Mei, Juni      Kartu Waktu Karyawan: Harian, Mingguan, Bulanan, Tahunan</t>
  </si>
  <si>
    <t>April</t>
  </si>
  <si>
    <t>Mei</t>
  </si>
  <si>
    <t>Juni</t>
  </si>
  <si>
    <t>Juli, Agustus, September      Kartu Waktu Karyawan: Harian, Mingguan, Bulanan, Tahunan</t>
  </si>
  <si>
    <t>Juli</t>
  </si>
  <si>
    <t>Agustus</t>
  </si>
  <si>
    <t>September</t>
  </si>
  <si>
    <t>Oktober, November, Desember      Kartu Waktu Karyawan: Harian, Mingguan, Bulanan, Tahunan</t>
  </si>
  <si>
    <t>Oktober</t>
  </si>
  <si>
    <t>November</t>
  </si>
  <si>
    <t>Desember</t>
  </si>
  <si>
    <t>Minggu 1</t>
  </si>
  <si>
    <t>Lembur</t>
  </si>
  <si>
    <t>Minggu 2</t>
  </si>
  <si>
    <t xml:space="preserve">Lembur  </t>
  </si>
  <si>
    <t xml:space="preserve">Lembur </t>
  </si>
  <si>
    <t>Minggu 3</t>
  </si>
  <si>
    <t xml:space="preserve">Lembur   </t>
  </si>
  <si>
    <t>Minggu 4</t>
  </si>
  <si>
    <t xml:space="preserve">Lembur    </t>
  </si>
  <si>
    <t>Minggu 5</t>
  </si>
  <si>
    <t xml:space="preserve">Lembur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</si>
</sst>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Rp&quot;* #,##0_-;\-&quot;Rp&quot;* #,##0_-;_-&quot;Rp&quot;* &quot;-&quot;_-;_-@_-"/>
    <numFmt numFmtId="44" formatCode="_-&quot;Rp&quot;* #,##0.00_-;\-&quot;Rp&quot;* #,##0.00_-;_-&quot;Rp&quot;* &quot;-&quot;??_-;_-@_-"/>
    <numFmt numFmtId="164" formatCode="_(* #,##0_);_(* \(#,##0\);_(* &quot;-&quot;_);_(@_)"/>
    <numFmt numFmtId="165" formatCode="#,##0.0"/>
    <numFmt numFmtId="167" formatCode="#,##0.0_ ;\-#,##0.0\ "/>
  </numFmts>
  <fonts count="26" x14ac:knownFonts="1">
    <font>
      <sz val="10"/>
      <color theme="1" tint="0.14996795556505021"/>
      <name val="Arial"/>
      <family val="2"/>
      <scheme val="minor"/>
    </font>
    <font>
      <sz val="11"/>
      <color theme="1"/>
      <name val="Arial"/>
      <family val="2"/>
      <scheme val="minor"/>
    </font>
    <font>
      <sz val="10"/>
      <color theme="3"/>
      <name val="Arial Black"/>
      <family val="2"/>
      <scheme val="major"/>
    </font>
    <font>
      <sz val="9"/>
      <color theme="3"/>
      <name val="Arial Black"/>
      <family val="2"/>
      <scheme val="major"/>
    </font>
    <font>
      <sz val="10"/>
      <color theme="1"/>
      <name val="Arial"/>
      <family val="2"/>
      <scheme val="minor"/>
    </font>
    <font>
      <b/>
      <sz val="12"/>
      <color theme="0"/>
      <name val="Arial Black"/>
      <family val="2"/>
      <scheme val="major"/>
    </font>
    <font>
      <b/>
      <sz val="30"/>
      <color theme="5"/>
      <name val="Arial Black"/>
      <family val="2"/>
      <scheme val="major"/>
    </font>
    <font>
      <sz val="9"/>
      <color theme="5"/>
      <name val="Arial Black"/>
      <family val="2"/>
      <scheme val="major"/>
    </font>
    <font>
      <b/>
      <sz val="9"/>
      <color theme="5"/>
      <name val="Arial"/>
      <family val="2"/>
      <scheme val="minor"/>
    </font>
    <font>
      <sz val="10"/>
      <color theme="1" tint="0.14996795556505021"/>
      <name val="Arial"/>
      <family val="2"/>
      <scheme val="minor"/>
    </font>
    <font>
      <sz val="11"/>
      <color theme="0"/>
      <name val="Arial"/>
      <family val="2"/>
      <scheme val="minor"/>
    </font>
    <font>
      <sz val="9"/>
      <color theme="3" tint="-0.24994659260841701"/>
      <name val="Arial Black"/>
      <family val="2"/>
      <scheme val="major"/>
    </font>
    <font>
      <sz val="10"/>
      <color theme="3" tint="-0.249977111117893"/>
      <name val="Arial"/>
      <family val="2"/>
      <scheme val="minor"/>
    </font>
    <font>
      <b/>
      <sz val="10"/>
      <color theme="1" tint="0.14996795556505021"/>
      <name val="Arial"/>
      <family val="2"/>
      <scheme val="minor"/>
    </font>
    <font>
      <sz val="18"/>
      <color theme="3"/>
      <name val="Arial Black"/>
      <family val="2"/>
      <scheme val="maj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s>
  <fills count="37">
    <fill>
      <patternFill patternType="none"/>
    </fill>
    <fill>
      <patternFill patternType="gray125"/>
    </fill>
    <fill>
      <patternFill patternType="solid">
        <fgColor theme="0" tint="-4.9989318521683403E-2"/>
        <bgColor indexed="64"/>
      </patternFill>
    </fill>
    <fill>
      <patternFill patternType="solid">
        <fgColor theme="5"/>
        <bgColor indexed="64"/>
      </patternFill>
    </fill>
    <fill>
      <patternFill patternType="solid">
        <fgColor theme="9"/>
      </patternFill>
    </fill>
    <fill>
      <patternFill patternType="solid">
        <fgColor theme="9" tint="0.79998168889431442"/>
        <bgColor indexed="65"/>
      </patternFill>
    </fill>
    <fill>
      <patternFill patternType="solid">
        <fgColor theme="9" tint="0.39997558519241921"/>
        <bgColor indexed="65"/>
      </patternFill>
    </fill>
    <fill>
      <patternFill patternType="solid">
        <fgColor theme="3" tint="-0.24994659260841701"/>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59999389629810485"/>
        <bgColor indexed="65"/>
      </patternFill>
    </fill>
  </fills>
  <borders count="24">
    <border>
      <left/>
      <right/>
      <top/>
      <bottom/>
      <diagonal/>
    </border>
    <border>
      <left/>
      <right/>
      <top/>
      <bottom style="medium">
        <color theme="5"/>
      </bottom>
      <diagonal/>
    </border>
    <border>
      <left/>
      <right/>
      <top/>
      <bottom style="thin">
        <color theme="3"/>
      </bottom>
      <diagonal/>
    </border>
    <border>
      <left/>
      <right/>
      <top/>
      <bottom style="medium">
        <color theme="3"/>
      </bottom>
      <diagonal/>
    </border>
    <border>
      <left/>
      <right style="medium">
        <color theme="3"/>
      </right>
      <top style="medium">
        <color theme="3"/>
      </top>
      <bottom style="thin">
        <color theme="3"/>
      </bottom>
      <diagonal/>
    </border>
    <border>
      <left/>
      <right style="medium">
        <color theme="3"/>
      </right>
      <top/>
      <bottom style="medium">
        <color theme="3"/>
      </bottom>
      <diagonal/>
    </border>
    <border>
      <left/>
      <right style="medium">
        <color theme="3"/>
      </right>
      <top/>
      <bottom/>
      <diagonal/>
    </border>
    <border>
      <left/>
      <right/>
      <top style="medium">
        <color theme="3"/>
      </top>
      <bottom/>
      <diagonal/>
    </border>
    <border>
      <left/>
      <right/>
      <top style="medium">
        <color theme="5"/>
      </top>
      <bottom style="medium">
        <color theme="5"/>
      </bottom>
      <diagonal/>
    </border>
    <border>
      <left style="medium">
        <color theme="3"/>
      </left>
      <right/>
      <top/>
      <bottom/>
      <diagonal/>
    </border>
    <border>
      <left/>
      <right/>
      <top/>
      <bottom style="thick">
        <color theme="3" tint="0.39994506668294322"/>
      </bottom>
      <diagonal/>
    </border>
    <border>
      <left style="medium">
        <color theme="3"/>
      </left>
      <right/>
      <top/>
      <bottom style="medium">
        <color theme="3"/>
      </bottom>
      <diagonal/>
    </border>
    <border>
      <left style="medium">
        <color theme="3" tint="-0.24994659260841701"/>
      </left>
      <right/>
      <top/>
      <bottom style="thick">
        <color theme="3" tint="0.39994506668294322"/>
      </bottom>
      <diagonal/>
    </border>
    <border>
      <left style="medium">
        <color theme="3" tint="-0.24994659260841701"/>
      </left>
      <right/>
      <top/>
      <bottom/>
      <diagonal/>
    </border>
    <border>
      <left style="medium">
        <color theme="3"/>
      </left>
      <right/>
      <top style="medium">
        <color theme="5"/>
      </top>
      <bottom/>
      <diagonal/>
    </border>
    <border>
      <left/>
      <right style="medium">
        <color theme="3" tint="-0.24994659260841701"/>
      </right>
      <top/>
      <bottom style="thick">
        <color theme="3" tint="0.39994506668294322"/>
      </bottom>
      <diagonal/>
    </border>
    <border>
      <left/>
      <right/>
      <top/>
      <bottom style="thick">
        <color theme="9"/>
      </bottom>
      <diagonal/>
    </border>
    <border>
      <left style="medium">
        <color theme="3" tint="-0.24994659260841701"/>
      </left>
      <right/>
      <top/>
      <bottom style="thick">
        <color theme="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alignment wrapText="1"/>
    </xf>
    <xf numFmtId="0" fontId="6" fillId="7" borderId="10" applyNumberFormat="0" applyAlignment="0" applyProtection="0"/>
    <xf numFmtId="0" fontId="5" fillId="7" borderId="12" applyNumberFormat="0" applyProtection="0">
      <alignment horizontal="center"/>
    </xf>
    <xf numFmtId="0" fontId="2" fillId="0" borderId="1" applyNumberFormat="0" applyProtection="0">
      <alignment horizontal="right" vertical="center"/>
    </xf>
    <xf numFmtId="0" fontId="11" fillId="3" borderId="0" applyNumberFormat="0" applyBorder="0" applyAlignment="0" applyProtection="0"/>
    <xf numFmtId="0" fontId="11" fillId="3" borderId="0" applyNumberFormat="0" applyBorder="0" applyAlignment="0" applyProtection="0"/>
    <xf numFmtId="0" fontId="8" fillId="7" borderId="1"/>
    <xf numFmtId="0" fontId="7" fillId="7" borderId="0" applyBorder="0" applyProtection="0"/>
    <xf numFmtId="167" fontId="9" fillId="0" borderId="0" applyFont="0" applyFill="0" applyBorder="0" applyAlignment="0" applyProtection="0"/>
    <xf numFmtId="0" fontId="10" fillId="4" borderId="0" applyNumberFormat="0" applyFont="0" applyBorder="0" applyAlignment="0" applyProtection="0"/>
    <xf numFmtId="0" fontId="1" fillId="5" borderId="0" applyNumberFormat="0" applyFont="0" applyBorder="0" applyAlignment="0" applyProtection="0"/>
    <xf numFmtId="0" fontId="10" fillId="6" borderId="0" applyNumberFormat="0" applyFont="0" applyBorder="0" applyAlignment="0" applyProtection="0"/>
    <xf numFmtId="0" fontId="11" fillId="0" borderId="0" applyFill="0" applyBorder="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xf numFmtId="0" fontId="14" fillId="0" borderId="0" applyNumberFormat="0" applyFill="0" applyBorder="0" applyAlignment="0" applyProtection="0"/>
    <xf numFmtId="0" fontId="15" fillId="9" borderId="0" applyNumberFormat="0" applyBorder="0" applyAlignment="0" applyProtection="0"/>
    <xf numFmtId="0" fontId="16" fillId="10" borderId="0" applyNumberFormat="0" applyBorder="0" applyAlignment="0" applyProtection="0"/>
    <xf numFmtId="0" fontId="17" fillId="11" borderId="0" applyNumberFormat="0" applyBorder="0" applyAlignment="0" applyProtection="0"/>
    <xf numFmtId="0" fontId="18" fillId="12" borderId="18" applyNumberFormat="0" applyAlignment="0" applyProtection="0"/>
    <xf numFmtId="0" fontId="19" fillId="13" borderId="19" applyNumberFormat="0" applyAlignment="0" applyProtection="0"/>
    <xf numFmtId="0" fontId="20" fillId="13" borderId="18" applyNumberFormat="0" applyAlignment="0" applyProtection="0"/>
    <xf numFmtId="0" fontId="21" fillId="0" borderId="20" applyNumberFormat="0" applyFill="0" applyAlignment="0" applyProtection="0"/>
    <xf numFmtId="0" fontId="22" fillId="14" borderId="21" applyNumberFormat="0" applyAlignment="0" applyProtection="0"/>
    <xf numFmtId="0" fontId="23" fillId="0" borderId="0" applyNumberFormat="0" applyFill="0" applyBorder="0" applyAlignment="0" applyProtection="0"/>
    <xf numFmtId="0" fontId="9" fillId="15" borderId="22" applyNumberFormat="0" applyFont="0" applyAlignment="0" applyProtection="0"/>
    <xf numFmtId="0" fontId="24" fillId="0" borderId="0" applyNumberFormat="0" applyFill="0" applyBorder="0" applyAlignment="0" applyProtection="0"/>
    <xf numFmtId="0" fontId="25" fillId="0" borderId="23" applyNumberFormat="0" applyFill="0" applyAlignment="0" applyProtection="0"/>
    <xf numFmtId="0" fontId="1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88">
    <xf numFmtId="0" fontId="0" fillId="0" borderId="0" xfId="0">
      <alignment wrapText="1"/>
    </xf>
    <xf numFmtId="0" fontId="2" fillId="0" borderId="1" xfId="3">
      <alignment horizontal="right" vertical="center"/>
    </xf>
    <xf numFmtId="165" fontId="0" fillId="0" borderId="0" xfId="0" applyNumberFormat="1">
      <alignment wrapText="1"/>
    </xf>
    <xf numFmtId="0" fontId="0" fillId="0" borderId="0" xfId="0" applyFill="1">
      <alignment wrapText="1"/>
    </xf>
    <xf numFmtId="0" fontId="11" fillId="0" borderId="0" xfId="4" applyFill="1"/>
    <xf numFmtId="0" fontId="11" fillId="2" borderId="0" xfId="4" applyFill="1"/>
    <xf numFmtId="165" fontId="0" fillId="2" borderId="0" xfId="0" applyNumberFormat="1" applyFill="1">
      <alignment wrapText="1"/>
    </xf>
    <xf numFmtId="0" fontId="11" fillId="2" borderId="0" xfId="4" applyFill="1" applyBorder="1"/>
    <xf numFmtId="165" fontId="0" fillId="2" borderId="0" xfId="0" applyNumberFormat="1" applyFill="1" applyBorder="1">
      <alignment wrapText="1"/>
    </xf>
    <xf numFmtId="0" fontId="11" fillId="3" borderId="2" xfId="4" applyFill="1" applyBorder="1"/>
    <xf numFmtId="0" fontId="11" fillId="3" borderId="0" xfId="5" applyBorder="1"/>
    <xf numFmtId="165" fontId="0" fillId="0" borderId="0" xfId="0" applyNumberFormat="1" applyFill="1">
      <alignment wrapText="1"/>
    </xf>
    <xf numFmtId="0" fontId="2" fillId="0" borderId="1" xfId="3" applyAlignment="1">
      <alignment horizontal="right" vertical="center"/>
    </xf>
    <xf numFmtId="165" fontId="0" fillId="2" borderId="0" xfId="0" applyNumberFormat="1" applyFill="1" applyAlignment="1">
      <alignment horizontal="right"/>
    </xf>
    <xf numFmtId="165" fontId="0" fillId="0" borderId="0" xfId="0" applyNumberFormat="1" applyAlignment="1">
      <alignment horizontal="right"/>
    </xf>
    <xf numFmtId="165" fontId="0" fillId="2" borderId="0" xfId="0" applyNumberFormat="1" applyFill="1" applyBorder="1" applyAlignment="1">
      <alignment horizontal="right"/>
    </xf>
    <xf numFmtId="0" fontId="11" fillId="3" borderId="0" xfId="5" applyBorder="1" applyAlignment="1">
      <alignment horizontal="right"/>
    </xf>
    <xf numFmtId="165" fontId="0" fillId="0" borderId="0" xfId="0" applyNumberFormat="1" applyFill="1" applyAlignment="1">
      <alignment horizontal="right"/>
    </xf>
    <xf numFmtId="0" fontId="0" fillId="3" borderId="2" xfId="0" applyFill="1" applyBorder="1" applyAlignment="1">
      <alignment horizontal="right"/>
    </xf>
    <xf numFmtId="0" fontId="0" fillId="3" borderId="4" xfId="0" applyFill="1" applyBorder="1" applyAlignment="1">
      <alignment horizontal="right"/>
    </xf>
    <xf numFmtId="0" fontId="11" fillId="3" borderId="6" xfId="5" applyBorder="1" applyAlignment="1">
      <alignment horizontal="right"/>
    </xf>
    <xf numFmtId="0" fontId="8" fillId="7" borderId="1" xfId="6" applyAlignment="1">
      <alignment horizontal="right"/>
    </xf>
    <xf numFmtId="0" fontId="8" fillId="7" borderId="1" xfId="6"/>
    <xf numFmtId="0" fontId="2" fillId="0" borderId="1" xfId="3" applyBorder="1" applyAlignment="1">
      <alignment horizontal="right" vertical="center"/>
    </xf>
    <xf numFmtId="165" fontId="0" fillId="0" borderId="0" xfId="0" applyNumberFormat="1" applyBorder="1" applyAlignment="1">
      <alignment horizontal="right"/>
    </xf>
    <xf numFmtId="165" fontId="0" fillId="0" borderId="3" xfId="0" applyNumberFormat="1" applyFill="1" applyBorder="1">
      <alignment wrapText="1"/>
    </xf>
    <xf numFmtId="165" fontId="0" fillId="0" borderId="3" xfId="0" applyNumberFormat="1" applyFill="1" applyBorder="1" applyAlignment="1">
      <alignment horizontal="right"/>
    </xf>
    <xf numFmtId="165" fontId="0" fillId="0" borderId="5" xfId="0" applyNumberFormat="1" applyFill="1" applyBorder="1" applyAlignment="1">
      <alignment horizontal="right"/>
    </xf>
    <xf numFmtId="167" fontId="0" fillId="0" borderId="0" xfId="8" applyFont="1" applyFill="1" applyBorder="1"/>
    <xf numFmtId="167" fontId="0" fillId="0" borderId="0" xfId="8" applyFont="1" applyFill="1" applyBorder="1" applyAlignment="1">
      <alignment horizontal="right"/>
    </xf>
    <xf numFmtId="0" fontId="2" fillId="0" borderId="1" xfId="3" applyAlignment="1">
      <alignment horizontal="left" vertical="center"/>
    </xf>
    <xf numFmtId="0" fontId="11" fillId="0" borderId="0" xfId="12" applyFill="1" applyBorder="1"/>
    <xf numFmtId="0" fontId="0" fillId="8" borderId="0" xfId="0" applyFill="1">
      <alignment wrapText="1"/>
    </xf>
    <xf numFmtId="0" fontId="11" fillId="8" borderId="0" xfId="4" applyFill="1" applyBorder="1"/>
    <xf numFmtId="0" fontId="7" fillId="8" borderId="0" xfId="7" applyFill="1"/>
    <xf numFmtId="0" fontId="8" fillId="8" borderId="1" xfId="6" applyFill="1"/>
    <xf numFmtId="0" fontId="11" fillId="8" borderId="0" xfId="4" applyFill="1" applyBorder="1" applyAlignment="1">
      <alignment horizontal="left"/>
    </xf>
    <xf numFmtId="0" fontId="0" fillId="8" borderId="0" xfId="0" applyFill="1" applyBorder="1">
      <alignment wrapText="1"/>
    </xf>
    <xf numFmtId="0" fontId="8" fillId="8" borderId="1" xfId="6" applyFill="1" applyAlignment="1">
      <alignment horizontal="right"/>
    </xf>
    <xf numFmtId="0" fontId="8" fillId="8" borderId="8" xfId="6" applyFill="1" applyBorder="1" applyAlignment="1">
      <alignment horizontal="right"/>
    </xf>
    <xf numFmtId="0" fontId="0" fillId="8" borderId="0" xfId="0" applyFill="1" applyBorder="1" applyAlignment="1">
      <alignment horizontal="left"/>
    </xf>
    <xf numFmtId="0" fontId="0" fillId="8" borderId="6" xfId="0" applyFill="1" applyBorder="1" applyAlignment="1">
      <alignment horizontal="left"/>
    </xf>
    <xf numFmtId="0" fontId="0" fillId="8" borderId="6" xfId="0" applyFill="1" applyBorder="1">
      <alignment wrapText="1"/>
    </xf>
    <xf numFmtId="0" fontId="7" fillId="8" borderId="0" xfId="7" applyFill="1" applyAlignment="1">
      <alignment horizontal="left"/>
    </xf>
    <xf numFmtId="0" fontId="4" fillId="8" borderId="0" xfId="0" applyFont="1" applyFill="1">
      <alignment wrapText="1"/>
    </xf>
    <xf numFmtId="165" fontId="0" fillId="0" borderId="3" xfId="0" applyNumberFormat="1" applyBorder="1">
      <alignment wrapText="1"/>
    </xf>
    <xf numFmtId="165" fontId="0" fillId="0" borderId="3" xfId="0" applyNumberFormat="1" applyBorder="1" applyAlignment="1">
      <alignment horizontal="right"/>
    </xf>
    <xf numFmtId="165" fontId="0" fillId="0" borderId="5" xfId="0" applyNumberFormat="1" applyBorder="1" applyAlignment="1">
      <alignment horizontal="right"/>
    </xf>
    <xf numFmtId="0" fontId="11" fillId="0" borderId="11" xfId="0" applyFont="1" applyFill="1" applyBorder="1">
      <alignment wrapText="1"/>
    </xf>
    <xf numFmtId="0" fontId="2" fillId="0" borderId="1" xfId="3" applyFill="1" applyAlignment="1">
      <alignment horizontal="left" vertical="center"/>
    </xf>
    <xf numFmtId="167" fontId="3" fillId="3" borderId="0" xfId="8" applyFont="1" applyFill="1" applyBorder="1"/>
    <xf numFmtId="167" fontId="3" fillId="3" borderId="0" xfId="8" applyFont="1" applyFill="1" applyBorder="1" applyAlignment="1">
      <alignment horizontal="center"/>
    </xf>
    <xf numFmtId="167" fontId="3" fillId="3" borderId="2" xfId="8" applyFont="1" applyFill="1" applyBorder="1"/>
    <xf numFmtId="167" fontId="3" fillId="3" borderId="2" xfId="8" applyFont="1" applyFill="1" applyBorder="1" applyAlignment="1">
      <alignment horizontal="center"/>
    </xf>
    <xf numFmtId="167" fontId="11" fillId="3" borderId="0" xfId="8" applyFont="1" applyFill="1" applyBorder="1"/>
    <xf numFmtId="167" fontId="11" fillId="3" borderId="0" xfId="8" applyFont="1" applyFill="1" applyBorder="1" applyAlignment="1">
      <alignment horizontal="center"/>
    </xf>
    <xf numFmtId="0" fontId="11" fillId="3" borderId="9" xfId="5" applyFont="1" applyBorder="1"/>
    <xf numFmtId="0" fontId="12" fillId="8" borderId="0" xfId="0" applyFont="1" applyFill="1" applyAlignment="1">
      <alignment wrapText="1"/>
    </xf>
    <xf numFmtId="0" fontId="12" fillId="8" borderId="0" xfId="0" applyFont="1" applyFill="1" applyAlignment="1"/>
    <xf numFmtId="0" fontId="12" fillId="8" borderId="0" xfId="0" applyFont="1" applyFill="1" applyAlignment="1">
      <alignment horizontal="center"/>
    </xf>
    <xf numFmtId="0" fontId="5" fillId="7" borderId="12" xfId="2">
      <alignment horizontal="center"/>
    </xf>
    <xf numFmtId="0" fontId="0" fillId="0" borderId="0" xfId="0">
      <alignment wrapText="1"/>
    </xf>
    <xf numFmtId="0" fontId="11" fillId="0" borderId="14" xfId="0" applyFont="1" applyFill="1" applyBorder="1">
      <alignment wrapText="1"/>
    </xf>
    <xf numFmtId="165" fontId="0" fillId="0" borderId="0" xfId="0" applyNumberFormat="1" applyFill="1" applyBorder="1" applyAlignment="1">
      <alignment horizontal="right"/>
    </xf>
    <xf numFmtId="0" fontId="12" fillId="8" borderId="0" xfId="0" applyFont="1" applyFill="1" applyAlignment="1">
      <alignment vertical="center"/>
    </xf>
    <xf numFmtId="0" fontId="0" fillId="8" borderId="0" xfId="0" applyFill="1" applyAlignment="1">
      <alignment vertical="center" wrapText="1"/>
    </xf>
    <xf numFmtId="0" fontId="0" fillId="8" borderId="0" xfId="0" applyFill="1" applyBorder="1" applyAlignment="1">
      <alignment vertical="center" wrapText="1"/>
    </xf>
    <xf numFmtId="0" fontId="0" fillId="0" borderId="0" xfId="0" applyAlignment="1">
      <alignment vertical="center" wrapText="1"/>
    </xf>
    <xf numFmtId="0" fontId="0" fillId="8" borderId="6" xfId="0" applyFill="1" applyBorder="1" applyAlignment="1">
      <alignment vertical="center" wrapText="1"/>
    </xf>
    <xf numFmtId="0" fontId="11" fillId="3" borderId="0" xfId="5" applyBorder="1" applyAlignment="1">
      <alignment wrapText="1"/>
    </xf>
    <xf numFmtId="0" fontId="0" fillId="8" borderId="0" xfId="0" applyFill="1" applyBorder="1" applyAlignment="1">
      <alignment horizontal="right"/>
    </xf>
    <xf numFmtId="0" fontId="0" fillId="8" borderId="6" xfId="0" applyFill="1" applyBorder="1" applyAlignment="1">
      <alignment horizontal="right"/>
    </xf>
    <xf numFmtId="0" fontId="7" fillId="8" borderId="0" xfId="7" applyFill="1" applyBorder="1"/>
    <xf numFmtId="0" fontId="5" fillId="8" borderId="17" xfId="2" applyFill="1" applyBorder="1">
      <alignment horizontal="center"/>
    </xf>
    <xf numFmtId="0" fontId="0" fillId="8" borderId="0" xfId="0" applyFill="1" applyAlignment="1">
      <alignment horizontal="right"/>
    </xf>
    <xf numFmtId="0" fontId="0" fillId="8" borderId="0" xfId="9" applyFont="1" applyFill="1"/>
    <xf numFmtId="0" fontId="13" fillId="0" borderId="0" xfId="0" applyFont="1">
      <alignment wrapText="1"/>
    </xf>
    <xf numFmtId="0" fontId="11" fillId="3" borderId="7" xfId="5" applyBorder="1" applyAlignment="1">
      <alignment horizontal="right"/>
    </xf>
    <xf numFmtId="0" fontId="5" fillId="8" borderId="12" xfId="2" applyFill="1" applyBorder="1" applyAlignment="1">
      <alignment horizontal="center" vertical="center"/>
    </xf>
    <xf numFmtId="0" fontId="5" fillId="8" borderId="10" xfId="2" applyFill="1" applyBorder="1" applyAlignment="1">
      <alignment horizontal="center" vertical="center"/>
    </xf>
    <xf numFmtId="0" fontId="5" fillId="8" borderId="15" xfId="2" applyFill="1" applyBorder="1" applyAlignment="1">
      <alignment horizontal="center" vertical="center"/>
    </xf>
    <xf numFmtId="0" fontId="5" fillId="7" borderId="13" xfId="2" applyBorder="1">
      <alignment horizontal="center"/>
    </xf>
    <xf numFmtId="0" fontId="5" fillId="7" borderId="17" xfId="2" applyBorder="1">
      <alignment horizontal="center"/>
    </xf>
    <xf numFmtId="0" fontId="5" fillId="7" borderId="12" xfId="2">
      <alignment horizontal="center"/>
    </xf>
    <xf numFmtId="0" fontId="11" fillId="3" borderId="7" xfId="4" applyFill="1" applyBorder="1" applyAlignment="1">
      <alignment horizontal="right"/>
    </xf>
    <xf numFmtId="0" fontId="6" fillId="8" borderId="16" xfId="1" applyFont="1" applyFill="1" applyBorder="1" applyAlignment="1">
      <alignment horizontal="center" wrapText="1"/>
    </xf>
    <xf numFmtId="167" fontId="11" fillId="3" borderId="0" xfId="5" applyNumberFormat="1" applyBorder="1"/>
    <xf numFmtId="167" fontId="11" fillId="3" borderId="0" xfId="5" applyNumberFormat="1" applyBorder="1" applyAlignment="1">
      <alignment horizontal="center"/>
    </xf>
  </cellXfs>
  <cellStyles count="51">
    <cellStyle name="20% - Aksen1" xfId="31" builtinId="30" customBuiltin="1"/>
    <cellStyle name="20% - Aksen2" xfId="35" builtinId="34" customBuiltin="1"/>
    <cellStyle name="20% - Aksen3" xfId="39" builtinId="38" customBuiltin="1"/>
    <cellStyle name="20% - Aksen4" xfId="43" builtinId="42" customBuiltin="1"/>
    <cellStyle name="20% - Aksen5" xfId="47" builtinId="46" customBuiltin="1"/>
    <cellStyle name="20% - Aksen6" xfId="10" builtinId="50" customBuiltin="1"/>
    <cellStyle name="40% - Aksen1" xfId="32" builtinId="31" customBuiltin="1"/>
    <cellStyle name="40% - Aksen2" xfId="36" builtinId="35" customBuiltin="1"/>
    <cellStyle name="40% - Aksen3" xfId="40" builtinId="39" customBuiltin="1"/>
    <cellStyle name="40% - Aksen4" xfId="44" builtinId="43" customBuiltin="1"/>
    <cellStyle name="40% - Aksen5" xfId="48" builtinId="47" customBuiltin="1"/>
    <cellStyle name="40% - Aksen6" xfId="50" builtinId="51" customBuiltin="1"/>
    <cellStyle name="60% - Aksen1" xfId="33" builtinId="32" customBuiltin="1"/>
    <cellStyle name="60% - Aksen2" xfId="37" builtinId="36" customBuiltin="1"/>
    <cellStyle name="60% - Aksen3" xfId="41" builtinId="40" customBuiltin="1"/>
    <cellStyle name="60% - Aksen4" xfId="45" builtinId="44" customBuiltin="1"/>
    <cellStyle name="60% - Aksen5" xfId="49" builtinId="48" customBuiltin="1"/>
    <cellStyle name="60% - Aksen6" xfId="11" builtinId="52" customBuiltin="1"/>
    <cellStyle name="Aksen1" xfId="30" builtinId="29" customBuiltin="1"/>
    <cellStyle name="Aksen2" xfId="34" builtinId="33" customBuiltin="1"/>
    <cellStyle name="Aksen3" xfId="38" builtinId="37" customBuiltin="1"/>
    <cellStyle name="Aksen4" xfId="42" builtinId="41" customBuiltin="1"/>
    <cellStyle name="Aksen5" xfId="46" builtinId="45" customBuiltin="1"/>
    <cellStyle name="Aksen6" xfId="9" builtinId="49" customBuiltin="1"/>
    <cellStyle name="Baik" xfId="18" builtinId="26" customBuiltin="1"/>
    <cellStyle name="Buruk" xfId="19" builtinId="27" customBuiltin="1"/>
    <cellStyle name="Catatan" xfId="27" builtinId="10" customBuiltin="1"/>
    <cellStyle name="InfoKaryawan" xfId="6" xr:uid="{00000000-0005-0000-0000-000004000000}"/>
    <cellStyle name="Judul" xfId="17" builtinId="15" customBuiltin="1"/>
    <cellStyle name="Judul 1" xfId="1" builtinId="16" customBuiltin="1"/>
    <cellStyle name="Judul 2" xfId="2" builtinId="17" customBuiltin="1"/>
    <cellStyle name="Judul 3" xfId="3" builtinId="18" customBuiltin="1"/>
    <cellStyle name="Judul 4" xfId="4" builtinId="19" customBuiltin="1"/>
    <cellStyle name="Keluaran" xfId="22" builtinId="21" customBuiltin="1"/>
    <cellStyle name="Kolom tabel 1" xfId="12" xr:uid="{00000000-0005-0000-0000-00000C000000}"/>
    <cellStyle name="Koma" xfId="8" builtinId="3" customBuiltin="1"/>
    <cellStyle name="Koma [0]" xfId="13" builtinId="6" customBuiltin="1"/>
    <cellStyle name="LabelInfoKaryawan" xfId="7" xr:uid="{00000000-0005-0000-0000-000005000000}"/>
    <cellStyle name="Masukan" xfId="21" builtinId="20" customBuiltin="1"/>
    <cellStyle name="Mata Uang" xfId="14" builtinId="4" customBuiltin="1"/>
    <cellStyle name="Mata Uang [0]" xfId="15" builtinId="7" customBuiltin="1"/>
    <cellStyle name="Netral" xfId="20" builtinId="28" customBuiltin="1"/>
    <cellStyle name="Normal" xfId="0" builtinId="0" customBuiltin="1"/>
    <cellStyle name="Perhitungan" xfId="23" builtinId="22" customBuiltin="1"/>
    <cellStyle name="Persen" xfId="16" builtinId="5" customBuiltin="1"/>
    <cellStyle name="Sel Periksa" xfId="25" builtinId="23" customBuiltin="1"/>
    <cellStyle name="Sel Tertaut" xfId="24" builtinId="24" customBuiltin="1"/>
    <cellStyle name="Teks Penjelasan" xfId="28" builtinId="53" customBuiltin="1"/>
    <cellStyle name="Teks Peringatan" xfId="26" builtinId="11" customBuiltin="1"/>
    <cellStyle name="Total" xfId="29" builtinId="25" customBuiltin="1"/>
    <cellStyle name="Total Bulanan" xfId="5" xr:uid="{00000000-0005-0000-0000-00000A000000}"/>
  </cellStyles>
  <dxfs count="249">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border diagonalUp="0" diagonalDown="0" outline="0">
        <left/>
        <right/>
        <top/>
        <bottom style="medium">
          <color theme="3"/>
        </bottom>
      </border>
    </dxf>
    <dxf>
      <numFmt numFmtId="165"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5" formatCode="#,##0.0"/>
      <alignment horizontal="right" vertical="bottom" textRotation="0" wrapText="0" indent="0" justifyLastLine="0" shrinkToFit="0" readingOrder="0"/>
    </dxf>
    <dxf>
      <border outline="0">
        <left style="medium">
          <color theme="3"/>
        </left>
        <right style="medium">
          <color theme="3"/>
        </right>
        <top style="thick">
          <color theme="3" tint="0.39994506668294322"/>
        </top>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border diagonalUp="0" diagonalDown="0" outline="0">
        <left/>
        <right/>
        <top/>
        <bottom style="medium">
          <color theme="3"/>
        </bottom>
      </border>
    </dxf>
    <dxf>
      <numFmt numFmtId="165"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5"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border diagonalUp="0" diagonalDown="0" outline="0">
        <left/>
        <right/>
        <top/>
        <bottom style="medium">
          <color theme="3"/>
        </bottom>
      </border>
    </dxf>
    <dxf>
      <numFmt numFmtId="165"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5"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border diagonalUp="0" diagonalDown="0" outline="0">
        <left/>
        <right/>
        <top/>
        <bottom style="medium">
          <color theme="3"/>
        </bottom>
      </border>
    </dxf>
    <dxf>
      <numFmt numFmtId="165"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5" formatCode="#,##0.0"/>
      <alignment horizontal="right" vertical="bottom" textRotation="0" wrapText="0" indent="0" justifyLastLine="0" shrinkToFit="0" readingOrder="0"/>
    </dxf>
    <dxf>
      <border outline="0">
        <left style="medium">
          <color theme="3"/>
        </left>
        <right style="medium">
          <color theme="3"/>
        </right>
        <top style="thick">
          <color theme="3" tint="0.39994506668294322"/>
        </top>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border diagonalUp="0" diagonalDown="0" outline="0">
        <left/>
        <right/>
        <top/>
        <bottom style="medium">
          <color theme="3"/>
        </bottom>
      </border>
    </dxf>
    <dxf>
      <numFmt numFmtId="165"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5"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5" formatCode="#,##0.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5" formatCode="#,##0.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5" formatCode="#,##0.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5" formatCode="#,##0.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5" formatCode="#,##0.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5" formatCode="#,##0.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5" formatCode="#,##0.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5" formatCode="#,##0.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5" formatCode="#,##0.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5" formatCode="#,##0.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fill>
        <patternFill patternType="none">
          <fgColor indexed="64"/>
          <bgColor indexed="65"/>
        </patternFill>
      </fill>
    </dxf>
    <dxf>
      <fill>
        <patternFill>
          <bgColor theme="0"/>
        </patternFill>
      </fill>
    </dxf>
    <dxf>
      <fill>
        <patternFill>
          <bgColor theme="0" tint="-4.9989318521683403E-2"/>
        </patternFill>
      </fill>
    </dxf>
    <dxf>
      <font>
        <b/>
        <i val="0"/>
        <color theme="3"/>
      </font>
    </dxf>
    <dxf>
      <border>
        <top style="medium">
          <color theme="5"/>
        </top>
      </border>
    </dxf>
    <dxf>
      <font>
        <b/>
        <i val="0"/>
        <color theme="3"/>
      </font>
      <fill>
        <patternFill>
          <bgColor theme="0"/>
        </patternFill>
      </fill>
      <border>
        <bottom style="medium">
          <color theme="5"/>
        </bottom>
      </border>
    </dxf>
    <dxf>
      <font>
        <color theme="3"/>
      </font>
      <fill>
        <patternFill patternType="none">
          <bgColor auto="1"/>
        </patternFill>
      </fill>
    </dxf>
  </dxfs>
  <tableStyles count="1" defaultTableStyle="TimeSheet" defaultPivotStyle="PivotStyleLight16">
    <tableStyle name="TimeSheet" pivot="0" count="6" xr9:uid="{00000000-0011-0000-FFFF-FFFF00000000}">
      <tableStyleElement type="wholeTable" dxfId="248"/>
      <tableStyleElement type="headerRow" dxfId="247"/>
      <tableStyleElement type="totalRow" dxfId="246"/>
      <tableStyleElement type="firstColumn" dxfId="245"/>
      <tableStyleElement type="firstRowStripe" dxfId="244"/>
      <tableStyleElement type="secondRowStripe" dxfId="24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Januari" displayName="Januari" ref="E2:O10" totalsRowCount="1">
  <autoFilter ref="E2:O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000-000001000000}" name="Januari" totalsRowLabel="Total jam mingguan" dataDxfId="242" totalsRowDxfId="241" dataCellStyle="Kolom tabel 1"/>
    <tableColumn id="2" xr3:uid="{00000000-0010-0000-0000-000002000000}" name="Minggu 1" totalsRowFunction="custom" dataDxfId="240" totalsRowDxfId="239" dataCellStyle="Koma">
      <totalsRowFormula>SUM(F3:F9)</totalsRowFormula>
    </tableColumn>
    <tableColumn id="3" xr3:uid="{00000000-0010-0000-0000-000003000000}" name="Lembur" totalsRowFunction="custom" dataDxfId="238" totalsRowDxfId="237" dataCellStyle="Koma">
      <totalsRowFormula>SUM(G3:G9)</totalsRowFormula>
    </tableColumn>
    <tableColumn id="4" xr3:uid="{00000000-0010-0000-0000-000004000000}" name="Minggu 2" totalsRowFunction="custom" dataDxfId="236" totalsRowDxfId="235" dataCellStyle="Koma">
      <totalsRowFormula>SUM(H3:H9)</totalsRowFormula>
    </tableColumn>
    <tableColumn id="5" xr3:uid="{00000000-0010-0000-0000-000005000000}" name="Lembur  " totalsRowFunction="custom" dataDxfId="234" totalsRowDxfId="233" dataCellStyle="Koma">
      <totalsRowFormula>SUM(I3:I9)</totalsRowFormula>
    </tableColumn>
    <tableColumn id="6" xr3:uid="{00000000-0010-0000-0000-000006000000}" name="Minggu 3" totalsRowFunction="custom" dataDxfId="232" totalsRowDxfId="231" dataCellStyle="Koma">
      <totalsRowFormula>SUM(J3:J9)</totalsRowFormula>
    </tableColumn>
    <tableColumn id="7" xr3:uid="{00000000-0010-0000-0000-000007000000}" name="Lembur   " totalsRowFunction="custom" dataDxfId="230" totalsRowDxfId="229" dataCellStyle="Koma">
      <totalsRowFormula>SUM(K3:K9)</totalsRowFormula>
    </tableColumn>
    <tableColumn id="8" xr3:uid="{00000000-0010-0000-0000-000008000000}" name="Minggu 4" totalsRowFunction="custom" dataDxfId="228" totalsRowDxfId="227" dataCellStyle="Koma">
      <totalsRowFormula>SUM(L3:L9)</totalsRowFormula>
    </tableColumn>
    <tableColumn id="9" xr3:uid="{00000000-0010-0000-0000-000009000000}" name="Lembur    " totalsRowFunction="custom" dataDxfId="226" totalsRowDxfId="225" dataCellStyle="Koma">
      <totalsRowFormula>SUM(M3:M9)</totalsRowFormula>
    </tableColumn>
    <tableColumn id="10" xr3:uid="{00000000-0010-0000-0000-00000A000000}" name="Minggu 5" totalsRowFunction="custom" dataDxfId="224" totalsRowDxfId="223" dataCellStyle="Koma">
      <totalsRowFormula>SUM(N3:N9)</totalsRowFormula>
    </tableColumn>
    <tableColumn id="11" xr3:uid="{00000000-0010-0000-0000-00000B000000}" name="Lembur     " totalsRowFunction="custom" dataDxfId="222" totalsRowDxfId="221" dataCellStyle="Koma">
      <totalsRowFormula>SUM(O3:O9)</totalsRowFormula>
    </tableColumn>
  </tableColumns>
  <tableStyleInfo name="TimeSheet" showFirstColumn="1" showLastColumn="0" showRowStripes="1" showColumnStripes="0"/>
  <extLst>
    <ext xmlns:x14="http://schemas.microsoft.com/office/spreadsheetml/2009/9/main" uri="{504A1905-F514-4f6f-8877-14C23A59335A}">
      <x14:table altTextSummary="Masukkan jam Reguler dan jam Lembur setiap hari dan semua minggu pada bulan Januari dalam tabel ini. Total Jam Mingguan dan Total Jam Reguler akan dihitung secara otomati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77FDD2E-2177-4960-9F24-333D4EF1D7D2}" name="Desember" displayName="Desember" ref="E123:O131" totalsRowCount="1" headerRowDxfId="41" headerRowBorderDxfId="40" tableBorderDxfId="39">
  <autoFilter ref="E123:O130" xr:uid="{A191AAD2-5F88-443E-A343-88FCD8031C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CC3A1BC-A67D-431C-944A-52D1EC5E8AFF}" name="Desember" totalsRowLabel="Total jam mingguan" totalsRowDxfId="38"/>
    <tableColumn id="2" xr3:uid="{46FDD981-9A2A-41C5-B071-9329463B09E2}" name="Minggu 1" totalsRowFunction="sum" totalsRowDxfId="37"/>
    <tableColumn id="3" xr3:uid="{94FA7549-011B-481A-94CB-92374AB4423C}" name="Lembur" totalsRowFunction="sum" totalsRowDxfId="36"/>
    <tableColumn id="4" xr3:uid="{21B28A6D-6DF9-49ED-9110-7281329FC686}" name="Minggu 2" totalsRowFunction="sum" totalsRowDxfId="35"/>
    <tableColumn id="5" xr3:uid="{CF2B9E96-284B-405D-A27B-6DEA5ACA178B}" name="Lembur " totalsRowFunction="sum" totalsRowDxfId="34"/>
    <tableColumn id="6" xr3:uid="{D0D55320-5750-4F57-8833-14AB50C97F20}" name="Minggu 3" totalsRowFunction="sum" totalsRowDxfId="33"/>
    <tableColumn id="7" xr3:uid="{F884829D-FFF1-40C7-9BD1-6FB531BC87C2}" name="Lembur  " totalsRowFunction="sum" totalsRowDxfId="32"/>
    <tableColumn id="8" xr3:uid="{C13AE63F-4AD3-476D-A80F-3D69CD85B38A}" name="Minggu 4" totalsRowFunction="sum" totalsRowDxfId="31"/>
    <tableColumn id="9" xr3:uid="{79358422-D6EA-4A6B-A1A3-D9D22A0CA054}" name="Lembur   " totalsRowFunction="sum" totalsRowDxfId="30"/>
    <tableColumn id="10" xr3:uid="{63813DB3-9F04-4FE0-9D0A-A3A6BC5888EB}" name="Minggu 5" totalsRowFunction="sum" totalsRowDxfId="29"/>
    <tableColumn id="11" xr3:uid="{955F9A6D-2FFD-4B13-9856-1C6F0552C54D}" name="Lembur    " totalsRowFunction="sum" totalsRowDxfId="28"/>
  </tableColumns>
  <tableStyleInfo name="TimeSheet" showFirstColumn="1" showLastColumn="0" showRowStripes="1" showColumnStripes="0"/>
  <extLst>
    <ext xmlns:x14="http://schemas.microsoft.com/office/spreadsheetml/2009/9/main" uri="{504A1905-F514-4f6f-8877-14C23A59335A}">
      <x14:table altTextSummary="Masukkan jam Reguler dan jam Lembur setiap hari dan semua minggu pada bulan Desember dalam tabel ini. Total Jam Mingguan dan Total Jam Reguler akan dihitung secara otomati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3095901-40BC-4499-8531-5EB211F1F3D7}" name="Agustus" displayName="Agustus" ref="E79:O87" totalsRowCount="1" headerRowDxfId="27" headerRowBorderDxfId="26" tableBorderDxfId="25">
  <autoFilter ref="E79:O86" xr:uid="{982B6D7C-A7FF-445E-842C-30D29854945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F22CDFB-274B-4B53-A562-6AF0F4566531}" name="Agustus" totalsRowLabel="Total jam mingguan" totalsRowDxfId="24"/>
    <tableColumn id="2" xr3:uid="{1C914B24-E1FD-4DEB-94D2-0C467CD11DE5}" name="Minggu 1" totalsRowFunction="sum" totalsRowDxfId="23"/>
    <tableColumn id="3" xr3:uid="{D17C5906-B380-4CDC-9DC1-F2D9F35093F5}" name="Lembur" totalsRowFunction="sum" totalsRowDxfId="22"/>
    <tableColumn id="4" xr3:uid="{1C2BDC75-AB02-4B73-B126-C5255C550485}" name="Minggu 2" totalsRowFunction="sum" totalsRowDxfId="21"/>
    <tableColumn id="5" xr3:uid="{6096744F-0D6A-42A8-BA7B-9749A03095E0}" name="Lembur " totalsRowFunction="sum" totalsRowDxfId="20"/>
    <tableColumn id="6" xr3:uid="{25DF1197-C8CF-4637-A7E0-5B3D8CB909A1}" name="Minggu 3" totalsRowFunction="sum" totalsRowDxfId="19"/>
    <tableColumn id="7" xr3:uid="{4C4255BC-815F-434A-A77D-053E7F9D73E4}" name="Lembur   " totalsRowFunction="sum" totalsRowDxfId="18"/>
    <tableColumn id="8" xr3:uid="{94B70225-CACF-4D68-A670-597ED29A359C}" name="Minggu 4" totalsRowFunction="sum" totalsRowDxfId="17"/>
    <tableColumn id="9" xr3:uid="{C6C9908B-8844-485C-A393-19F9CE9C22CF}" name="Lembur  " totalsRowFunction="sum" totalsRowDxfId="16"/>
    <tableColumn id="10" xr3:uid="{D3C1C13D-72D9-444B-99CF-FB089C9362E3}" name="Minggu 5" totalsRowFunction="sum" totalsRowDxfId="15"/>
    <tableColumn id="11" xr3:uid="{E17E5EB3-A03D-4229-9270-97D10F7DA9EA}" name="Lembur    " totalsRowFunction="sum" totalsRowDxfId="14"/>
  </tableColumns>
  <tableStyleInfo name="TimeSheet" showFirstColumn="1" showLastColumn="0" showRowStripes="1" showColumnStripes="0"/>
  <extLst>
    <ext xmlns:x14="http://schemas.microsoft.com/office/spreadsheetml/2009/9/main" uri="{504A1905-F514-4f6f-8877-14C23A59335A}">
      <x14:table altTextSummary="Masukkan jam Reguler dan jam Lembur setiap hari dan semua minggu pada bulan Agustus dalam tabel ini. Total Jam Mingguan dan Total Jam Reguler akan dihitung secara otomati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95C04C9-D19E-493B-B296-3AAC1C0AC7DC}" name="September" displayName="September" ref="E90:O98" totalsRowCount="1" headerRowDxfId="13" headerRowBorderDxfId="12" tableBorderDxfId="11">
  <autoFilter ref="E90:O97" xr:uid="{DDD87276-8BFA-49B6-AE4F-A29DD3AF3FA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B22214D-7DE3-40BE-87FB-76D4BD450AA9}" name="September" totalsRowLabel="Total jam mingguan" totalsRowDxfId="10"/>
    <tableColumn id="2" xr3:uid="{EFDAF7A7-16A3-4C8F-BB2F-DCBF0F411E39}" name="Minggu 1" totalsRowFunction="sum" totalsRowDxfId="9"/>
    <tableColumn id="3" xr3:uid="{07C6DFEE-E3EE-4903-8DF4-EE7F15C5384D}" name="Lembur" totalsRowFunction="sum" totalsRowDxfId="8"/>
    <tableColumn id="4" xr3:uid="{33472FC3-F10B-43A3-A51D-D1CBB54C1991}" name="Minggu 2" totalsRowFunction="sum" totalsRowDxfId="7"/>
    <tableColumn id="5" xr3:uid="{7D293F0F-7CEF-4B1B-9E08-AC796C052F32}" name="Lembur " totalsRowFunction="sum" totalsRowDxfId="6"/>
    <tableColumn id="6" xr3:uid="{99836FC3-C537-4FA8-B123-AB245031CB30}" name="Minggu 3" totalsRowFunction="sum" totalsRowDxfId="5"/>
    <tableColumn id="7" xr3:uid="{DBA906A3-5161-40C1-BC7E-4B0254409ACB}" name="Lembur  " totalsRowFunction="sum" totalsRowDxfId="4"/>
    <tableColumn id="8" xr3:uid="{16C65E8B-8226-4168-BAFE-1D09C8D0E48B}" name="Minggu 4" totalsRowFunction="sum" totalsRowDxfId="3"/>
    <tableColumn id="9" xr3:uid="{061B0373-DA72-4837-82EC-26762FAE1568}" name="Lembur   " totalsRowFunction="sum" totalsRowDxfId="2"/>
    <tableColumn id="10" xr3:uid="{03A9AF67-4D05-4D99-A303-0B12733FA8CB}" name="Minggu 5" totalsRowFunction="sum" totalsRowDxfId="1"/>
    <tableColumn id="11" xr3:uid="{44053E3B-AE2A-4D1B-8517-1468E37F401D}" name="Lembur    " totalsRowFunction="sum" totalsRowDxfId="0"/>
  </tableColumns>
  <tableStyleInfo name="TimeSheet" showFirstColumn="0" showLastColumn="0" showRowStripes="0" showColumnStripes="0"/>
  <extLst>
    <ext xmlns:x14="http://schemas.microsoft.com/office/spreadsheetml/2009/9/main" uri="{504A1905-F514-4f6f-8877-14C23A59335A}">
      <x14:table altTextSummary="Masukkan jam Reguler dan jam Lembur setiap hari dan semua minggu pada bulan September dalam tabel ini. Total Jam Mingguan dan Total Jam Reguler akan dihitung secara otomati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ebruari" displayName="Februari" ref="E13:O21" totalsRowCount="1" headerRowDxfId="220" dataDxfId="218" headerRowBorderDxfId="219" tableBorderDxfId="217">
  <autoFilter ref="E13:O20"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Februari" totalsRowLabel="Total jam mingguan" dataDxfId="216" totalsRowDxfId="215"/>
    <tableColumn id="2" xr3:uid="{00000000-0010-0000-0100-000002000000}" name="Minggu 1" totalsRowFunction="custom" dataDxfId="214">
      <totalsRowFormula>SUM(F14:F20)</totalsRowFormula>
    </tableColumn>
    <tableColumn id="3" xr3:uid="{00000000-0010-0000-0100-000003000000}" name="Lembur" totalsRowFunction="custom" dataDxfId="213">
      <totalsRowFormula>SUM(G14:G20)</totalsRowFormula>
    </tableColumn>
    <tableColumn id="4" xr3:uid="{00000000-0010-0000-0100-000004000000}" name="Minggu 2" totalsRowFunction="custom" dataDxfId="212">
      <totalsRowFormula>SUM(H14:H20)</totalsRowFormula>
    </tableColumn>
    <tableColumn id="5" xr3:uid="{00000000-0010-0000-0100-000005000000}" name="Lembur  " totalsRowFunction="custom" dataDxfId="211">
      <totalsRowFormula>SUM(I14:I20)</totalsRowFormula>
    </tableColumn>
    <tableColumn id="6" xr3:uid="{00000000-0010-0000-0100-000006000000}" name="Minggu 3" totalsRowFunction="custom" dataDxfId="210">
      <totalsRowFormula>SUM(J14:J20)</totalsRowFormula>
    </tableColumn>
    <tableColumn id="7" xr3:uid="{00000000-0010-0000-0100-000007000000}" name="Lembur   " totalsRowFunction="custom" dataDxfId="209">
      <totalsRowFormula>SUM(K14:K20)</totalsRowFormula>
    </tableColumn>
    <tableColumn id="8" xr3:uid="{00000000-0010-0000-0100-000008000000}" name="Minggu 4" totalsRowFunction="custom" dataDxfId="208">
      <totalsRowFormula>SUM(L14:L20)</totalsRowFormula>
    </tableColumn>
    <tableColumn id="9" xr3:uid="{00000000-0010-0000-0100-000009000000}" name="Lembur    " totalsRowFunction="custom" dataDxfId="207">
      <totalsRowFormula>SUM(M14:M20)</totalsRowFormula>
    </tableColumn>
    <tableColumn id="10" xr3:uid="{00000000-0010-0000-0100-00000A000000}" name="Minggu 5" totalsRowFunction="custom" dataDxfId="206">
      <totalsRowFormula>SUM(N14:N20)</totalsRowFormula>
    </tableColumn>
    <tableColumn id="11" xr3:uid="{00000000-0010-0000-0100-00000B000000}" name="Lembur     " totalsRowFunction="custom" dataDxfId="205">
      <totalsRowFormula>SUM(O14:O20)</totalsRowFormula>
    </tableColumn>
  </tableColumns>
  <tableStyleInfo name="TimeSheet" showFirstColumn="1" showLastColumn="0" showRowStripes="1" showColumnStripes="0"/>
  <extLst>
    <ext xmlns:x14="http://schemas.microsoft.com/office/spreadsheetml/2009/9/main" uri="{504A1905-F514-4f6f-8877-14C23A59335A}">
      <x14:table altTextSummary="Masukkan jam Reguler dan jam Lembur setiap hari dan semua minggu pada bulan Februari dalam tabel ini. Total Jam Mingguan dan Total Jam Reguler akan dihitung secara otomati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Maret" displayName="Maret" ref="E24:O32" totalsRowCount="1" headerRowDxfId="204" dataDxfId="202" totalsRowDxfId="200" headerRowBorderDxfId="203" tableBorderDxfId="201">
  <autoFilter ref="E24:O3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Maret" totalsRowLabel="Total jam mingguan" dataDxfId="199" totalsRowDxfId="198"/>
    <tableColumn id="2" xr3:uid="{00000000-0010-0000-0200-000002000000}" name="Minggu 1" totalsRowFunction="custom" dataDxfId="197" totalsRowDxfId="196">
      <totalsRowFormula>SUM(F25:F31)</totalsRowFormula>
    </tableColumn>
    <tableColumn id="3" xr3:uid="{00000000-0010-0000-0200-000003000000}" name="Lembur" totalsRowFunction="custom" dataDxfId="195" totalsRowDxfId="194">
      <totalsRowFormula>SUM(G25:G31)</totalsRowFormula>
    </tableColumn>
    <tableColumn id="4" xr3:uid="{00000000-0010-0000-0200-000004000000}" name="Minggu 2" totalsRowFunction="custom" dataDxfId="193" totalsRowDxfId="192">
      <totalsRowFormula>SUM(H25:H31)</totalsRowFormula>
    </tableColumn>
    <tableColumn id="5" xr3:uid="{00000000-0010-0000-0200-000005000000}" name="Lembur " totalsRowFunction="custom" dataDxfId="191" totalsRowDxfId="190">
      <totalsRowFormula>SUM(I25:I31)</totalsRowFormula>
    </tableColumn>
    <tableColumn id="6" xr3:uid="{00000000-0010-0000-0200-000006000000}" name="Minggu 3" totalsRowFunction="custom" dataDxfId="189" totalsRowDxfId="188">
      <totalsRowFormula>SUM(J25:J31)</totalsRowFormula>
    </tableColumn>
    <tableColumn id="7" xr3:uid="{00000000-0010-0000-0200-000007000000}" name="Lembur  " totalsRowFunction="custom" dataDxfId="187" totalsRowDxfId="186">
      <totalsRowFormula>SUM(K25:K31)</totalsRowFormula>
    </tableColumn>
    <tableColumn id="8" xr3:uid="{00000000-0010-0000-0200-000008000000}" name="Minggu 4" totalsRowFunction="custom" dataDxfId="185" totalsRowDxfId="184">
      <totalsRowFormula>SUM(L25:L31)</totalsRowFormula>
    </tableColumn>
    <tableColumn id="9" xr3:uid="{00000000-0010-0000-0200-000009000000}" name="Lembur    " totalsRowFunction="custom" dataDxfId="183" totalsRowDxfId="182">
      <totalsRowFormula>SUM(M25:M31)</totalsRowFormula>
    </tableColumn>
    <tableColumn id="10" xr3:uid="{00000000-0010-0000-0200-00000A000000}" name="Minggu 5" totalsRowFunction="custom" dataDxfId="181" totalsRowDxfId="180">
      <totalsRowFormula>SUM(N25:N31)</totalsRowFormula>
    </tableColumn>
    <tableColumn id="11" xr3:uid="{00000000-0010-0000-0200-00000B000000}" name="Lembur     " totalsRowFunction="custom" dataDxfId="179" totalsRowDxfId="178">
      <totalsRowFormula>SUM(O25:O31)</totalsRowFormula>
    </tableColumn>
  </tableColumns>
  <tableStyleInfo name="TimeSheet" showFirstColumn="1" showLastColumn="0" showRowStripes="1" showColumnStripes="0"/>
  <extLst>
    <ext xmlns:x14="http://schemas.microsoft.com/office/spreadsheetml/2009/9/main" uri="{504A1905-F514-4f6f-8877-14C23A59335A}">
      <x14:table altTextSummary="Masukkan jam Reguler dan jam Lembur setiap hari dan semua minggu pada bulan Maret dalam tabel ini. Total Jam Mingguan dan Total Jam Reguler akan dihitung secara otomati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April" displayName="April" ref="E35:O43" totalsRowCount="1" headerRowDxfId="177" dataDxfId="175" totalsRowDxfId="173" headerRowBorderDxfId="176" tableBorderDxfId="174">
  <autoFilter ref="E35:O4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April" totalsRowLabel="Total jam mingguan" dataDxfId="172" totalsRowDxfId="171"/>
    <tableColumn id="2" xr3:uid="{00000000-0010-0000-0300-000002000000}" name="Minggu 1" totalsRowFunction="custom" dataDxfId="170" totalsRowDxfId="169">
      <totalsRowFormula>SUM(F36:F42)</totalsRowFormula>
    </tableColumn>
    <tableColumn id="3" xr3:uid="{00000000-0010-0000-0300-000003000000}" name="Lembur" totalsRowFunction="custom" dataDxfId="168" totalsRowDxfId="167">
      <totalsRowFormula>SUM(G36:G42)</totalsRowFormula>
    </tableColumn>
    <tableColumn id="4" xr3:uid="{00000000-0010-0000-0300-000004000000}" name="Minggu 2" totalsRowFunction="custom" dataDxfId="166" totalsRowDxfId="165">
      <totalsRowFormula>SUM(H36:H42)</totalsRowFormula>
    </tableColumn>
    <tableColumn id="5" xr3:uid="{00000000-0010-0000-0300-000005000000}" name="Lembur  " totalsRowFunction="custom" dataDxfId="164" totalsRowDxfId="163">
      <totalsRowFormula>SUM(I36:I42)</totalsRowFormula>
    </tableColumn>
    <tableColumn id="6" xr3:uid="{00000000-0010-0000-0300-000006000000}" name="Minggu 3" totalsRowFunction="custom" dataDxfId="162" totalsRowDxfId="161">
      <totalsRowFormula>SUM(J36:J42)</totalsRowFormula>
    </tableColumn>
    <tableColumn id="7" xr3:uid="{00000000-0010-0000-0300-000007000000}" name="Lembur   " totalsRowFunction="custom" dataDxfId="160" totalsRowDxfId="159">
      <totalsRowFormula>SUM(K36:K42)</totalsRowFormula>
    </tableColumn>
    <tableColumn id="8" xr3:uid="{00000000-0010-0000-0300-000008000000}" name="Minggu 4" totalsRowFunction="custom" dataDxfId="158" totalsRowDxfId="157">
      <totalsRowFormula>SUM(L36:L42)</totalsRowFormula>
    </tableColumn>
    <tableColumn id="9" xr3:uid="{00000000-0010-0000-0300-000009000000}" name="Lembur    " totalsRowFunction="custom" dataDxfId="156" totalsRowDxfId="155">
      <totalsRowFormula>SUM(M36:M42)</totalsRowFormula>
    </tableColumn>
    <tableColumn id="10" xr3:uid="{00000000-0010-0000-0300-00000A000000}" name="Minggu 5" totalsRowFunction="custom" dataDxfId="154" totalsRowDxfId="153">
      <totalsRowFormula>SUM(N36:N42)</totalsRowFormula>
    </tableColumn>
    <tableColumn id="11" xr3:uid="{00000000-0010-0000-0300-00000B000000}" name="Lembur     " totalsRowFunction="custom" dataDxfId="152" totalsRowDxfId="151">
      <totalsRowFormula>SUM(O36:O42)</totalsRowFormula>
    </tableColumn>
  </tableColumns>
  <tableStyleInfo name="TimeSheet" showFirstColumn="1" showLastColumn="0" showRowStripes="1" showColumnStripes="0"/>
  <extLst>
    <ext xmlns:x14="http://schemas.microsoft.com/office/spreadsheetml/2009/9/main" uri="{504A1905-F514-4f6f-8877-14C23A59335A}">
      <x14:table altTextSummary="Masukkan jam Reguler dan jam Lembur setiap hari dan semua minggu pada bulan April dalam tabel ini. Total Jam Mingguan dan Total Jam Reguler akan dihitung secara otomati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Mei" displayName="Mei" ref="E46:O54" totalsRowCount="1" headerRowDxfId="150" dataDxfId="148" totalsRowDxfId="146" headerRowBorderDxfId="149" tableBorderDxfId="147">
  <autoFilter ref="E46:O53"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400-000001000000}" name="Mei" totalsRowLabel="Total jam mingguan" dataDxfId="145" totalsRowDxfId="144"/>
    <tableColumn id="2" xr3:uid="{00000000-0010-0000-0400-000002000000}" name="Minggu 1" totalsRowFunction="custom" dataDxfId="143" totalsRowDxfId="142">
      <totalsRowFormula>SUM(F47:F53)</totalsRowFormula>
    </tableColumn>
    <tableColumn id="3" xr3:uid="{00000000-0010-0000-0400-000003000000}" name="Lembur" totalsRowFunction="custom" dataDxfId="141" totalsRowDxfId="140">
      <totalsRowFormula>SUM(G47:G53)</totalsRowFormula>
    </tableColumn>
    <tableColumn id="4" xr3:uid="{00000000-0010-0000-0400-000004000000}" name="Minggu 2" totalsRowFunction="custom" dataDxfId="139" totalsRowDxfId="138">
      <totalsRowFormula>SUM(H47:H53)</totalsRowFormula>
    </tableColumn>
    <tableColumn id="5" xr3:uid="{00000000-0010-0000-0400-000005000000}" name="Lembur  " totalsRowFunction="custom" dataDxfId="137" totalsRowDxfId="136">
      <totalsRowFormula>SUM(I47:I53)</totalsRowFormula>
    </tableColumn>
    <tableColumn id="6" xr3:uid="{00000000-0010-0000-0400-000006000000}" name="Minggu 3" totalsRowFunction="custom" dataDxfId="135" totalsRowDxfId="134">
      <totalsRowFormula>SUM(J47:J53)</totalsRowFormula>
    </tableColumn>
    <tableColumn id="7" xr3:uid="{00000000-0010-0000-0400-000007000000}" name="Lembur   " totalsRowFunction="custom" dataDxfId="133" totalsRowDxfId="132">
      <totalsRowFormula>SUM(K47:K53)</totalsRowFormula>
    </tableColumn>
    <tableColumn id="8" xr3:uid="{00000000-0010-0000-0400-000008000000}" name="Minggu 4" totalsRowFunction="custom" dataDxfId="131" totalsRowDxfId="130">
      <totalsRowFormula>SUM(L47:L53)</totalsRowFormula>
    </tableColumn>
    <tableColumn id="9" xr3:uid="{00000000-0010-0000-0400-000009000000}" name="Lembur    " totalsRowFunction="custom" dataDxfId="129" totalsRowDxfId="128">
      <totalsRowFormula>SUM(M47:M53)</totalsRowFormula>
    </tableColumn>
    <tableColumn id="10" xr3:uid="{00000000-0010-0000-0400-00000A000000}" name="Minggu 5" totalsRowFunction="custom" dataDxfId="127" totalsRowDxfId="126">
      <totalsRowFormula>SUM(N47:N53)</totalsRowFormula>
    </tableColumn>
    <tableColumn id="11" xr3:uid="{00000000-0010-0000-0400-00000B000000}" name="Lembur     " totalsRowFunction="custom" dataDxfId="125" totalsRowDxfId="124">
      <totalsRowFormula>SUM(O47:O53)</totalsRowFormula>
    </tableColumn>
  </tableColumns>
  <tableStyleInfo name="TimeSheet" showFirstColumn="1" showLastColumn="0" showRowStripes="1" showColumnStripes="0"/>
  <extLst>
    <ext xmlns:x14="http://schemas.microsoft.com/office/spreadsheetml/2009/9/main" uri="{504A1905-F514-4f6f-8877-14C23A59335A}">
      <x14:table altTextSummary="Masukkan jam Reguler dan jam Lembur setiap hari dan semua minggu pada bulan Mei dalam tabel ini. Total Jam Mingguan dan Total Jam Reguler akan dihitung secara otomati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Juni" displayName="Juni" ref="E57:O65" totalsRowCount="1" headerRowDxfId="123" dataDxfId="121" totalsRowDxfId="119" headerRowBorderDxfId="122" tableBorderDxfId="120">
  <autoFilter ref="E57:O64"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500-000001000000}" name="Juni" totalsRowLabel="Total jam mingguan" dataDxfId="118" totalsRowDxfId="117"/>
    <tableColumn id="2" xr3:uid="{00000000-0010-0000-0500-000002000000}" name="Minggu 1" totalsRowFunction="custom" dataDxfId="116" totalsRowDxfId="115">
      <totalsRowFormula>SUM(F58:F64)</totalsRowFormula>
    </tableColumn>
    <tableColumn id="3" xr3:uid="{00000000-0010-0000-0500-000003000000}" name="Lembur" totalsRowFunction="custom" dataDxfId="114" totalsRowDxfId="113">
      <totalsRowFormula>SUM(G58:G64)</totalsRowFormula>
    </tableColumn>
    <tableColumn id="4" xr3:uid="{00000000-0010-0000-0500-000004000000}" name="Minggu 2" totalsRowFunction="custom" dataDxfId="112" totalsRowDxfId="111">
      <totalsRowFormula>SUM(H58:H64)</totalsRowFormula>
    </tableColumn>
    <tableColumn id="5" xr3:uid="{00000000-0010-0000-0500-000005000000}" name="Lembur  " totalsRowFunction="custom" dataDxfId="110" totalsRowDxfId="109">
      <totalsRowFormula>SUM(I58:I64)</totalsRowFormula>
    </tableColumn>
    <tableColumn id="6" xr3:uid="{00000000-0010-0000-0500-000006000000}" name="Minggu 3" totalsRowFunction="custom" dataDxfId="108" totalsRowDxfId="107">
      <totalsRowFormula>SUM(J58:J64)</totalsRowFormula>
    </tableColumn>
    <tableColumn id="7" xr3:uid="{00000000-0010-0000-0500-000007000000}" name="Lembur   " totalsRowFunction="custom" dataDxfId="106" totalsRowDxfId="105">
      <totalsRowFormula>SUM(K58:K64)</totalsRowFormula>
    </tableColumn>
    <tableColumn id="8" xr3:uid="{00000000-0010-0000-0500-000008000000}" name="Minggu 4" totalsRowFunction="custom" dataDxfId="104" totalsRowDxfId="103">
      <totalsRowFormula>SUM(L58:L64)</totalsRowFormula>
    </tableColumn>
    <tableColumn id="9" xr3:uid="{00000000-0010-0000-0500-000009000000}" name="Lembur    " totalsRowFunction="custom" dataDxfId="102" totalsRowDxfId="101">
      <totalsRowFormula>SUM(M58:M64)</totalsRowFormula>
    </tableColumn>
    <tableColumn id="10" xr3:uid="{00000000-0010-0000-0500-00000A000000}" name="Minggu 5" totalsRowFunction="custom" dataDxfId="100" totalsRowDxfId="99">
      <totalsRowFormula>SUM(N58:N64)</totalsRowFormula>
    </tableColumn>
    <tableColumn id="11" xr3:uid="{00000000-0010-0000-0500-00000B000000}" name="Lembur     " totalsRowFunction="custom" dataDxfId="98" totalsRowDxfId="97">
      <totalsRowFormula>SUM(O58:O64)</totalsRowFormula>
    </tableColumn>
  </tableColumns>
  <tableStyleInfo name="TimeSheet" showFirstColumn="1" showLastColumn="0" showRowStripes="1" showColumnStripes="0"/>
  <extLst>
    <ext xmlns:x14="http://schemas.microsoft.com/office/spreadsheetml/2009/9/main" uri="{504A1905-F514-4f6f-8877-14C23A59335A}">
      <x14:table altTextSummary="Masukkan jam Reguler dan jam Lembur setiap hari dan semua minggu pada bulan Juni dalam tabel ini. Total Jam Mingguan dan Total Jam Reguler akan dihitung secara otomati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Juli" displayName="Juli" ref="E68:O76" totalsRowCount="1" headerRowDxfId="96" dataDxfId="94" totalsRowDxfId="92" headerRowBorderDxfId="95" tableBorderDxfId="93">
  <autoFilter ref="E68:O7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600-000001000000}" name="Juli" totalsRowLabel="Total jam mingguan" dataDxfId="91" totalsRowDxfId="90"/>
    <tableColumn id="2" xr3:uid="{00000000-0010-0000-0600-000002000000}" name="Minggu 1" totalsRowFunction="custom" dataDxfId="89" totalsRowDxfId="88">
      <totalsRowFormula>SUM(F69:F75)</totalsRowFormula>
    </tableColumn>
    <tableColumn id="3" xr3:uid="{00000000-0010-0000-0600-000003000000}" name="Lembur" totalsRowFunction="custom" dataDxfId="87" totalsRowDxfId="86">
      <totalsRowFormula>SUM(G69:G75)</totalsRowFormula>
    </tableColumn>
    <tableColumn id="4" xr3:uid="{00000000-0010-0000-0600-000004000000}" name="Minggu 2" totalsRowFunction="custom" dataDxfId="85" totalsRowDxfId="84">
      <totalsRowFormula>SUM(H69:H75)</totalsRowFormula>
    </tableColumn>
    <tableColumn id="5" xr3:uid="{00000000-0010-0000-0600-000005000000}" name="Lembur " totalsRowFunction="custom" dataDxfId="83" totalsRowDxfId="82">
      <totalsRowFormula>SUM(I69:I75)</totalsRowFormula>
    </tableColumn>
    <tableColumn id="6" xr3:uid="{00000000-0010-0000-0600-000006000000}" name="Minggu 3" totalsRowFunction="custom" dataDxfId="81" totalsRowDxfId="80">
      <totalsRowFormula>SUM(J69:J75)</totalsRowFormula>
    </tableColumn>
    <tableColumn id="7" xr3:uid="{00000000-0010-0000-0600-000007000000}" name="Lembur  " totalsRowFunction="custom" dataDxfId="79" totalsRowDxfId="78">
      <totalsRowFormula>SUM(K69:K75)</totalsRowFormula>
    </tableColumn>
    <tableColumn id="8" xr3:uid="{00000000-0010-0000-0600-000008000000}" name="Minggu 4" totalsRowFunction="custom" dataDxfId="77" totalsRowDxfId="76">
      <totalsRowFormula>SUM(L69:L75)</totalsRowFormula>
    </tableColumn>
    <tableColumn id="9" xr3:uid="{00000000-0010-0000-0600-000009000000}" name="Lembur   " totalsRowFunction="custom" dataDxfId="75" totalsRowDxfId="74">
      <totalsRowFormula>SUM(M69:M75)</totalsRowFormula>
    </tableColumn>
    <tableColumn id="10" xr3:uid="{00000000-0010-0000-0600-00000A000000}" name="Minggu 5" totalsRowFunction="custom" dataDxfId="73" totalsRowDxfId="72">
      <totalsRowFormula>SUM(N69:N75)</totalsRowFormula>
    </tableColumn>
    <tableColumn id="11" xr3:uid="{00000000-0010-0000-0600-00000B000000}" name="Lembur     " totalsRowFunction="custom" dataDxfId="71" totalsRowDxfId="70">
      <totalsRowFormula>SUM(O69:O75)</totalsRowFormula>
    </tableColumn>
  </tableColumns>
  <tableStyleInfo name="TimeSheet" showFirstColumn="1" showLastColumn="0" showRowStripes="1" showColumnStripes="0"/>
  <extLst>
    <ext xmlns:x14="http://schemas.microsoft.com/office/spreadsheetml/2009/9/main" uri="{504A1905-F514-4f6f-8877-14C23A59335A}">
      <x14:table altTextSummary="Masukkan jam Reguler dan jam Lembur setiap hari dan semua minggu pada bulan Juli dalam tabel ini. Total Jam Mingguan dan Total Jam Reguler akan dihitung secara otomati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D36DE58-F08D-41DE-B5C7-080CA996FFC3}" name="Oktober" displayName="Oktober" ref="E101:O109" totalsRowCount="1" headerRowDxfId="69" headerRowBorderDxfId="68" tableBorderDxfId="67">
  <autoFilter ref="E101:O108" xr:uid="{7738120B-AE60-464B-BBB2-E8244835185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E26FBE38-62DA-48A4-BD13-30BC4141F5C3}" name="Oktober" totalsRowLabel="Total jam mingguan" totalsRowDxfId="66"/>
    <tableColumn id="2" xr3:uid="{EAA6CD08-D237-4AB1-A3B7-0658489595A6}" name="Minggu 1" totalsRowFunction="sum" totalsRowDxfId="65"/>
    <tableColumn id="3" xr3:uid="{E46C106C-D054-4212-90C2-B908BE72E608}" name="Lembur" totalsRowFunction="sum" totalsRowDxfId="64"/>
    <tableColumn id="4" xr3:uid="{E669B4EB-D44F-428E-A64B-864E5538E354}" name="Minggu 2" totalsRowFunction="sum" totalsRowDxfId="63"/>
    <tableColumn id="5" xr3:uid="{943D887D-EB21-43FC-97A6-D2BAAE43958D}" name="Lembur " totalsRowFunction="sum" totalsRowDxfId="62"/>
    <tableColumn id="6" xr3:uid="{E0410AFF-9A81-4570-8336-C1C0B94AE31F}" name="Minggu 3" totalsRowFunction="sum" totalsRowDxfId="61"/>
    <tableColumn id="7" xr3:uid="{0A2C7DCA-4487-4AE6-A45E-EF1989C96BDD}" name="Lembur  " totalsRowFunction="sum" totalsRowDxfId="60"/>
    <tableColumn id="8" xr3:uid="{DE4CFC82-2A30-4F0A-8BCF-180B0B9203AE}" name="Minggu 4" totalsRowFunction="sum" totalsRowDxfId="59"/>
    <tableColumn id="9" xr3:uid="{C83710AB-6715-448C-BFDD-C2ED42F8939A}" name="Lembur   " totalsRowFunction="sum" totalsRowDxfId="58"/>
    <tableColumn id="10" xr3:uid="{24B905EA-2DE0-49F5-8CCB-53B703CC28CA}" name="Minggu 5" totalsRowFunction="sum" totalsRowDxfId="57"/>
    <tableColumn id="11" xr3:uid="{A2553B1A-B036-4F0E-9A0D-E1CEA0EE0C11}" name="Lembur    " totalsRowFunction="sum" totalsRowDxfId="56"/>
  </tableColumns>
  <tableStyleInfo name="TimeSheet" showFirstColumn="1" showLastColumn="0" showRowStripes="0" showColumnStripes="0"/>
  <extLst>
    <ext xmlns:x14="http://schemas.microsoft.com/office/spreadsheetml/2009/9/main" uri="{504A1905-F514-4f6f-8877-14C23A59335A}">
      <x14:table altTextSummary="Masukkan jam Reguler dan jam Lembur setiap hari dan semua minggu pada bulan Oktober dalam tabel ini. Total Jam Mingguan dan Total Jam Reguler akan dihitung secara otomati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B9E75F0-9A12-46A1-B707-F17114423A31}" name="November" displayName="November" ref="E112:O120" totalsRowCount="1" headerRowDxfId="55" headerRowBorderDxfId="54" tableBorderDxfId="53">
  <autoFilter ref="E112:O119" xr:uid="{3A7E7495-FF0F-42C9-93ED-76669D55598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4A2CBF1-2B8D-43A2-81AC-170A2DF7CA68}" name="November" totalsRowLabel="Total jam mingguan" totalsRowDxfId="52"/>
    <tableColumn id="2" xr3:uid="{FA8DA2C8-8CCB-4717-AFAB-CC50B17D67DB}" name="Minggu 1" totalsRowFunction="sum" totalsRowDxfId="51"/>
    <tableColumn id="3" xr3:uid="{31D5831C-6591-4745-A6CF-CA386A418AED}" name="Lembur" totalsRowFunction="sum" totalsRowDxfId="50"/>
    <tableColumn id="4" xr3:uid="{B9E22EEC-B5FD-436F-9D89-51A4E36DEB3D}" name="Minggu 2" totalsRowFunction="sum" totalsRowDxfId="49"/>
    <tableColumn id="5" xr3:uid="{1EA92D92-F6A2-4810-8D27-385BA5004175}" name="Lembur " totalsRowFunction="sum" totalsRowDxfId="48"/>
    <tableColumn id="6" xr3:uid="{CCB4FB4F-B2CF-4855-B11E-7DBFD861A163}" name="Minggu 3" totalsRowFunction="sum" totalsRowDxfId="47"/>
    <tableColumn id="7" xr3:uid="{B05D444E-57D6-4AE6-AB56-6D5206ABC9BA}" name="Lembur  " totalsRowFunction="sum" totalsRowDxfId="46"/>
    <tableColumn id="8" xr3:uid="{098B34DD-5E46-4CCA-BCB7-03538BE8208A}" name="Minggu 4" totalsRowFunction="sum" totalsRowDxfId="45"/>
    <tableColumn id="9" xr3:uid="{0D401A23-4B51-4DFF-81F1-F1B876D7BB9A}" name="Lembur    " totalsRowFunction="sum" totalsRowDxfId="44"/>
    <tableColumn id="10" xr3:uid="{97C5530B-7280-44ED-9B49-6834DB3BE39C}" name="Minggu 5" totalsRowFunction="sum" totalsRowDxfId="43"/>
    <tableColumn id="11" xr3:uid="{1D1AFEAB-2784-48F3-8CBD-E02B102AB5B9}" name="Lembur     " totalsRowFunction="sum" totalsRowDxfId="42"/>
  </tableColumns>
  <tableStyleInfo name="TimeSheet" showFirstColumn="1" showLastColumn="0" showRowStripes="1" showColumnStripes="0"/>
  <extLst>
    <ext xmlns:x14="http://schemas.microsoft.com/office/spreadsheetml/2009/9/main" uri="{504A1905-F514-4f6f-8877-14C23A59335A}">
      <x14:table altTextSummary="Masukkan jam Reguler dan jam Lembur setiap hari dan semua minggu pada bulan November dalam tabel ini. Total Jam Mingguan dan Total Jam Reguler akan dihitung secara otomatis"/>
    </ext>
  </extLst>
</table>
</file>

<file path=xl/theme/theme1.xml><?xml version="1.0" encoding="utf-8"?>
<a:theme xmlns:a="http://schemas.openxmlformats.org/drawingml/2006/main" name="QLS">
  <a:themeElements>
    <a:clrScheme name="Custom 238">
      <a:dk1>
        <a:sysClr val="windowText" lastClr="000000"/>
      </a:dk1>
      <a:lt1>
        <a:sysClr val="window" lastClr="FFFFFF"/>
      </a:lt1>
      <a:dk2>
        <a:srgbClr val="232351"/>
      </a:dk2>
      <a:lt2>
        <a:srgbClr val="82FFFF"/>
      </a:lt2>
      <a:accent1>
        <a:srgbClr val="9ACD4C"/>
      </a:accent1>
      <a:accent2>
        <a:srgbClr val="F15D5F"/>
      </a:accent2>
      <a:accent3>
        <a:srgbClr val="D35940"/>
      </a:accent3>
      <a:accent4>
        <a:srgbClr val="B258D3"/>
      </a:accent4>
      <a:accent5>
        <a:srgbClr val="63A0CC"/>
      </a:accent5>
      <a:accent6>
        <a:srgbClr val="1E1838"/>
      </a:accent6>
      <a:hlink>
        <a:srgbClr val="B8FA56"/>
      </a:hlink>
      <a:folHlink>
        <a:srgbClr val="7AF8CC"/>
      </a:folHlink>
    </a:clrScheme>
    <a:fontScheme name="Arial Black-Arial">
      <a:majorFont>
        <a:latin typeface="Arial Black" panose="020B0A0402010202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B8"/>
  <sheetViews>
    <sheetView showGridLines="0" tabSelected="1" workbookViewId="0"/>
  </sheetViews>
  <sheetFormatPr defaultColWidth="8.7109375" defaultRowHeight="30" customHeight="1" x14ac:dyDescent="0.2"/>
  <cols>
    <col min="1" max="1" width="2.7109375" style="61" customWidth="1"/>
    <col min="2" max="2" width="82.140625" style="61" customWidth="1"/>
    <col min="3" max="3" width="2.7109375" style="61" customWidth="1"/>
    <col min="4" max="16384" width="8.7109375" style="61"/>
  </cols>
  <sheetData>
    <row r="1" spans="2:2" ht="30" customHeight="1" thickBot="1" x14ac:dyDescent="0.45">
      <c r="B1" s="60" t="s">
        <v>0</v>
      </c>
    </row>
    <row r="2" spans="2:2" ht="30" customHeight="1" thickTop="1" x14ac:dyDescent="0.2">
      <c r="B2" s="61" t="s">
        <v>1</v>
      </c>
    </row>
    <row r="3" spans="2:2" ht="30" customHeight="1" x14ac:dyDescent="0.2">
      <c r="B3" s="61" t="s">
        <v>2</v>
      </c>
    </row>
    <row r="4" spans="2:2" ht="30" customHeight="1" x14ac:dyDescent="0.2">
      <c r="B4" s="61" t="s">
        <v>3</v>
      </c>
    </row>
    <row r="5" spans="2:2" ht="30" customHeight="1" x14ac:dyDescent="0.2">
      <c r="B5" s="61" t="s">
        <v>4</v>
      </c>
    </row>
    <row r="6" spans="2:2" ht="45" customHeight="1" x14ac:dyDescent="0.2">
      <c r="B6" s="76" t="s">
        <v>5</v>
      </c>
    </row>
    <row r="7" spans="2:2" ht="45" customHeight="1" x14ac:dyDescent="0.2">
      <c r="B7" s="61" t="s">
        <v>6</v>
      </c>
    </row>
    <row r="8" spans="2:2" ht="30" customHeight="1" x14ac:dyDescent="0.2">
      <c r="B8"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pageSetUpPr autoPageBreaks="0" fitToPage="1"/>
  </sheetPr>
  <dimension ref="A1:P133"/>
  <sheetViews>
    <sheetView showGridLines="0" zoomScaleNormal="100" workbookViewId="0"/>
  </sheetViews>
  <sheetFormatPr defaultRowHeight="12.75" x14ac:dyDescent="0.2"/>
  <cols>
    <col min="1" max="1" width="2.85546875" style="58" customWidth="1"/>
    <col min="2" max="2" width="17.28515625" style="32" customWidth="1"/>
    <col min="3" max="3" width="23.7109375" style="32" customWidth="1"/>
    <col min="4" max="4" width="2.5703125" style="32" customWidth="1"/>
    <col min="5" max="5" width="26.85546875" style="32" customWidth="1"/>
    <col min="6" max="6" width="12.5703125" style="32" customWidth="1"/>
    <col min="7" max="7" width="21.5703125" style="74" customWidth="1"/>
    <col min="8" max="8" width="12.5703125" style="74" customWidth="1"/>
    <col min="9" max="9" width="21.5703125" style="74" customWidth="1"/>
    <col min="10" max="10" width="12.5703125" style="74" customWidth="1"/>
    <col min="11" max="11" width="21.5703125" style="74" customWidth="1"/>
    <col min="12" max="12" width="12.5703125" style="74" customWidth="1"/>
    <col min="13" max="13" width="21.5703125" style="74" customWidth="1"/>
    <col min="14" max="14" width="12.5703125" style="74" customWidth="1"/>
    <col min="15" max="15" width="21.5703125" style="74" customWidth="1"/>
    <col min="16" max="16" width="2.5703125" style="32" customWidth="1"/>
  </cols>
  <sheetData>
    <row r="1" spans="1:16" ht="137.25" customHeight="1" thickBot="1" x14ac:dyDescent="0.9">
      <c r="A1" s="57" t="s">
        <v>8</v>
      </c>
      <c r="B1" s="85" t="s">
        <v>41</v>
      </c>
      <c r="C1" s="85"/>
      <c r="D1" s="73"/>
      <c r="E1" s="82" t="s">
        <v>49</v>
      </c>
      <c r="F1" s="82"/>
      <c r="G1" s="82"/>
      <c r="H1" s="82"/>
      <c r="I1" s="82"/>
      <c r="J1" s="82"/>
      <c r="K1" s="82"/>
      <c r="L1" s="82"/>
      <c r="M1" s="82"/>
      <c r="N1" s="82"/>
      <c r="O1" s="82"/>
      <c r="P1" s="75"/>
    </row>
    <row r="2" spans="1:16" ht="30" customHeight="1" thickTop="1" thickBot="1" x14ac:dyDescent="0.35">
      <c r="A2" s="59" t="s">
        <v>9</v>
      </c>
      <c r="B2" s="72" t="s">
        <v>42</v>
      </c>
      <c r="C2" s="22"/>
      <c r="D2" s="33"/>
      <c r="E2" s="30" t="s">
        <v>50</v>
      </c>
      <c r="F2" s="1" t="s">
        <v>73</v>
      </c>
      <c r="G2" s="1" t="s">
        <v>74</v>
      </c>
      <c r="H2" s="1" t="s">
        <v>75</v>
      </c>
      <c r="I2" s="1" t="s">
        <v>76</v>
      </c>
      <c r="J2" s="1" t="s">
        <v>78</v>
      </c>
      <c r="K2" s="1" t="s">
        <v>79</v>
      </c>
      <c r="L2" s="1" t="s">
        <v>80</v>
      </c>
      <c r="M2" s="1" t="s">
        <v>81</v>
      </c>
      <c r="N2" s="1" t="s">
        <v>82</v>
      </c>
      <c r="O2" s="1" t="s">
        <v>83</v>
      </c>
      <c r="P2" s="37"/>
    </row>
    <row r="3" spans="1:16" ht="15" thickBot="1" x14ac:dyDescent="0.35">
      <c r="A3" s="58" t="s">
        <v>10</v>
      </c>
      <c r="B3" s="34" t="s">
        <v>43</v>
      </c>
      <c r="C3" s="22"/>
      <c r="D3" s="36"/>
      <c r="E3" s="31" t="s">
        <v>51</v>
      </c>
      <c r="F3" s="28">
        <v>8</v>
      </c>
      <c r="G3" s="29"/>
      <c r="H3" s="29"/>
      <c r="I3" s="29"/>
      <c r="J3" s="29"/>
      <c r="K3" s="29"/>
      <c r="L3" s="29"/>
      <c r="M3" s="29"/>
      <c r="N3" s="29"/>
      <c r="O3" s="29"/>
      <c r="P3" s="37"/>
    </row>
    <row r="4" spans="1:16" ht="15" thickBot="1" x14ac:dyDescent="0.35">
      <c r="A4" s="58" t="s">
        <v>11</v>
      </c>
      <c r="B4" s="34" t="s">
        <v>44</v>
      </c>
      <c r="C4" s="35"/>
      <c r="D4" s="36"/>
      <c r="E4" s="31" t="s">
        <v>52</v>
      </c>
      <c r="F4" s="28">
        <v>8</v>
      </c>
      <c r="G4" s="29">
        <v>2</v>
      </c>
      <c r="H4" s="29"/>
      <c r="I4" s="29"/>
      <c r="J4" s="29"/>
      <c r="K4" s="29"/>
      <c r="L4" s="29"/>
      <c r="M4" s="29"/>
      <c r="N4" s="29"/>
      <c r="O4" s="29"/>
      <c r="P4" s="37"/>
    </row>
    <row r="5" spans="1:16" ht="15" thickBot="1" x14ac:dyDescent="0.35">
      <c r="A5" s="58" t="s">
        <v>12</v>
      </c>
      <c r="B5" s="34" t="s">
        <v>45</v>
      </c>
      <c r="C5" s="35"/>
      <c r="D5" s="37"/>
      <c r="E5" s="31" t="s">
        <v>53</v>
      </c>
      <c r="F5" s="28"/>
      <c r="G5" s="29"/>
      <c r="H5" s="29"/>
      <c r="I5" s="29"/>
      <c r="J5" s="29"/>
      <c r="K5" s="29"/>
      <c r="L5" s="29"/>
      <c r="M5" s="29"/>
      <c r="N5" s="29"/>
      <c r="O5" s="29"/>
      <c r="P5" s="37"/>
    </row>
    <row r="6" spans="1:16" ht="14.25" x14ac:dyDescent="0.3">
      <c r="D6" s="37"/>
      <c r="E6" s="31" t="s">
        <v>54</v>
      </c>
      <c r="F6" s="28"/>
      <c r="G6" s="29"/>
      <c r="H6" s="29"/>
      <c r="I6" s="29"/>
      <c r="J6" s="29"/>
      <c r="K6" s="29"/>
      <c r="L6" s="29"/>
      <c r="M6" s="29"/>
      <c r="N6" s="29"/>
      <c r="O6" s="29"/>
      <c r="P6" s="37"/>
    </row>
    <row r="7" spans="1:16" ht="14.25" x14ac:dyDescent="0.3">
      <c r="B7" s="34"/>
      <c r="D7" s="37"/>
      <c r="E7" s="31" t="s">
        <v>55</v>
      </c>
      <c r="F7" s="28"/>
      <c r="G7" s="29"/>
      <c r="H7" s="29"/>
      <c r="I7" s="29"/>
      <c r="J7" s="29"/>
      <c r="K7" s="29"/>
      <c r="L7" s="29"/>
      <c r="M7" s="29"/>
      <c r="N7" s="29"/>
      <c r="O7" s="29"/>
      <c r="P7" s="37"/>
    </row>
    <row r="8" spans="1:16" ht="14.25" x14ac:dyDescent="0.3">
      <c r="D8" s="37"/>
      <c r="E8" s="31" t="s">
        <v>56</v>
      </c>
      <c r="F8" s="28"/>
      <c r="G8" s="29"/>
      <c r="H8" s="29"/>
      <c r="I8" s="29"/>
      <c r="J8" s="29"/>
      <c r="K8" s="29"/>
      <c r="L8" s="29"/>
      <c r="M8" s="29"/>
      <c r="N8" s="29"/>
      <c r="O8" s="29"/>
      <c r="P8" s="37"/>
    </row>
    <row r="9" spans="1:16" ht="15" thickBot="1" x14ac:dyDescent="0.35">
      <c r="A9" s="58" t="s">
        <v>13</v>
      </c>
      <c r="B9" s="72" t="s">
        <v>46</v>
      </c>
      <c r="C9" s="38">
        <f>JamReguler</f>
        <v>31</v>
      </c>
      <c r="D9" s="40"/>
      <c r="E9" s="31" t="s">
        <v>57</v>
      </c>
      <c r="F9" s="28"/>
      <c r="G9" s="29"/>
      <c r="H9" s="29"/>
      <c r="I9" s="29"/>
      <c r="J9" s="29"/>
      <c r="K9" s="29"/>
      <c r="L9" s="29"/>
      <c r="M9" s="29"/>
      <c r="N9" s="29"/>
      <c r="O9" s="29"/>
      <c r="P9" s="37"/>
    </row>
    <row r="10" spans="1:16" ht="15" thickBot="1" x14ac:dyDescent="0.35">
      <c r="A10" s="58" t="s">
        <v>14</v>
      </c>
      <c r="B10" s="34" t="s">
        <v>47</v>
      </c>
      <c r="C10" s="39">
        <f>Jam_lembur</f>
        <v>4</v>
      </c>
      <c r="D10" s="41"/>
      <c r="E10" s="48" t="s">
        <v>58</v>
      </c>
      <c r="F10" s="25">
        <f t="shared" ref="F10:O10" si="0">SUM(F3:F9)</f>
        <v>16</v>
      </c>
      <c r="G10" s="26">
        <f t="shared" si="0"/>
        <v>2</v>
      </c>
      <c r="H10" s="26">
        <f t="shared" si="0"/>
        <v>0</v>
      </c>
      <c r="I10" s="26">
        <f t="shared" si="0"/>
        <v>0</v>
      </c>
      <c r="J10" s="26">
        <f t="shared" si="0"/>
        <v>0</v>
      </c>
      <c r="K10" s="26">
        <f t="shared" si="0"/>
        <v>0</v>
      </c>
      <c r="L10" s="26">
        <f t="shared" si="0"/>
        <v>0</v>
      </c>
      <c r="M10" s="26">
        <f t="shared" si="0"/>
        <v>0</v>
      </c>
      <c r="N10" s="26">
        <f t="shared" si="0"/>
        <v>0</v>
      </c>
      <c r="O10" s="27">
        <f t="shared" si="0"/>
        <v>0</v>
      </c>
      <c r="P10" s="37"/>
    </row>
    <row r="11" spans="1:16" ht="23.1" customHeight="1" thickBot="1" x14ac:dyDescent="0.35">
      <c r="A11" s="58" t="s">
        <v>15</v>
      </c>
      <c r="B11" s="43" t="s">
        <v>48</v>
      </c>
      <c r="C11" s="21">
        <f>JamReguler+Jam_lembur</f>
        <v>35</v>
      </c>
      <c r="D11" s="42"/>
      <c r="E11" s="9" t="str">
        <f ca="1">TEXT(DATEVALUE(Januari[[#Headers],[Januari]]&amp;"  "&amp;YEAR(TODAY())),"mmm.")&amp;" total: Jam Reguler"</f>
        <v>Jan. total: Jam Reguler</v>
      </c>
      <c r="F11" s="52">
        <f>SUM(Januari[Minggu 1],Januari[Minggu 2],Januari[Minggu 3],Januari[Minggu 4],Januari[Minggu 5])</f>
        <v>16</v>
      </c>
      <c r="G11" s="84" t="str">
        <f ca="1">TEXT(DATEVALUE(Januari[[#Headers],[Januari]]&amp;"  "&amp;YEAR(TODAY())),"mmm.")&amp;" total: Jam Lembur"</f>
        <v>Jan. total: Jam Lembur</v>
      </c>
      <c r="H11" s="84"/>
      <c r="I11" s="53">
        <f>SUM(Januari[Lembur],Januari[[Lembur  ]],Januari[[Lembur   ]],Januari[[Lembur    ]],Januari[[Lembur     ]])</f>
        <v>2</v>
      </c>
      <c r="J11" s="18"/>
      <c r="K11" s="18"/>
      <c r="L11" s="18"/>
      <c r="M11" s="18"/>
      <c r="N11" s="18"/>
      <c r="O11" s="19"/>
      <c r="P11" s="37"/>
    </row>
    <row r="12" spans="1:16" ht="22.5" customHeight="1" x14ac:dyDescent="0.3">
      <c r="B12" s="43"/>
      <c r="D12" s="37"/>
      <c r="E12" s="37"/>
      <c r="F12" s="37"/>
      <c r="G12" s="70"/>
      <c r="H12" s="70"/>
      <c r="I12" s="70"/>
      <c r="J12" s="70"/>
      <c r="K12" s="70"/>
      <c r="L12" s="70"/>
      <c r="M12" s="70"/>
      <c r="N12" s="70"/>
      <c r="O12" s="71"/>
      <c r="P12" s="37"/>
    </row>
    <row r="13" spans="1:16" ht="30" customHeight="1" thickBot="1" x14ac:dyDescent="0.25">
      <c r="A13" s="58" t="s">
        <v>16</v>
      </c>
      <c r="B13" s="44"/>
      <c r="D13" s="37"/>
      <c r="E13" s="30" t="s">
        <v>59</v>
      </c>
      <c r="F13" s="1" t="s">
        <v>73</v>
      </c>
      <c r="G13" s="12" t="s">
        <v>74</v>
      </c>
      <c r="H13" s="12" t="s">
        <v>75</v>
      </c>
      <c r="I13" s="12" t="s">
        <v>76</v>
      </c>
      <c r="J13" s="12" t="s">
        <v>78</v>
      </c>
      <c r="K13" s="12" t="s">
        <v>79</v>
      </c>
      <c r="L13" s="12" t="s">
        <v>80</v>
      </c>
      <c r="M13" s="12" t="s">
        <v>81</v>
      </c>
      <c r="N13" s="12" t="s">
        <v>82</v>
      </c>
      <c r="O13" s="23" t="s">
        <v>83</v>
      </c>
      <c r="P13" s="37"/>
    </row>
    <row r="14" spans="1:16" ht="14.25" x14ac:dyDescent="0.3">
      <c r="D14" s="37"/>
      <c r="E14" s="5" t="s">
        <v>51</v>
      </c>
      <c r="F14" s="6">
        <v>8</v>
      </c>
      <c r="G14" s="13"/>
      <c r="H14" s="13"/>
      <c r="I14" s="13"/>
      <c r="J14" s="13"/>
      <c r="K14" s="13"/>
      <c r="L14" s="13"/>
      <c r="M14" s="13"/>
      <c r="N14" s="13"/>
      <c r="O14" s="15"/>
      <c r="P14" s="37"/>
    </row>
    <row r="15" spans="1:16" ht="14.25" x14ac:dyDescent="0.3">
      <c r="B15" s="44"/>
      <c r="D15" s="40"/>
      <c r="E15" s="4" t="s">
        <v>52</v>
      </c>
      <c r="F15" s="2">
        <v>7</v>
      </c>
      <c r="G15" s="14">
        <v>2</v>
      </c>
      <c r="H15" s="14"/>
      <c r="I15" s="14"/>
      <c r="J15" s="14"/>
      <c r="K15" s="14"/>
      <c r="L15" s="14"/>
      <c r="M15" s="14"/>
      <c r="N15" s="14"/>
      <c r="O15" s="24"/>
      <c r="P15" s="37"/>
    </row>
    <row r="16" spans="1:16" ht="14.25" x14ac:dyDescent="0.3">
      <c r="B16" s="44"/>
      <c r="D16" s="37"/>
      <c r="E16" s="5" t="s">
        <v>53</v>
      </c>
      <c r="F16" s="6"/>
      <c r="G16" s="13"/>
      <c r="H16" s="13"/>
      <c r="I16" s="13"/>
      <c r="J16" s="13"/>
      <c r="K16" s="13"/>
      <c r="L16" s="13"/>
      <c r="M16" s="13"/>
      <c r="N16" s="13"/>
      <c r="O16" s="15"/>
      <c r="P16" s="37"/>
    </row>
    <row r="17" spans="1:16" ht="14.25" x14ac:dyDescent="0.3">
      <c r="D17" s="37"/>
      <c r="E17" s="4" t="s">
        <v>54</v>
      </c>
      <c r="F17" s="2"/>
      <c r="G17" s="14"/>
      <c r="H17" s="14"/>
      <c r="I17" s="14"/>
      <c r="J17" s="14"/>
      <c r="K17" s="14"/>
      <c r="L17" s="14"/>
      <c r="M17" s="14"/>
      <c r="N17" s="14"/>
      <c r="O17" s="24"/>
      <c r="P17" s="37"/>
    </row>
    <row r="18" spans="1:16" ht="14.25" x14ac:dyDescent="0.3">
      <c r="D18" s="37"/>
      <c r="E18" s="5" t="s">
        <v>55</v>
      </c>
      <c r="F18" s="6"/>
      <c r="G18" s="13"/>
      <c r="H18" s="13"/>
      <c r="I18" s="13"/>
      <c r="J18" s="13"/>
      <c r="K18" s="13"/>
      <c r="L18" s="13"/>
      <c r="M18" s="13"/>
      <c r="N18" s="13"/>
      <c r="O18" s="15"/>
      <c r="P18" s="37"/>
    </row>
    <row r="19" spans="1:16" ht="14.25" x14ac:dyDescent="0.3">
      <c r="D19" s="37"/>
      <c r="E19" s="4" t="s">
        <v>56</v>
      </c>
      <c r="F19" s="2"/>
      <c r="G19" s="14"/>
      <c r="H19" s="14"/>
      <c r="I19" s="14"/>
      <c r="J19" s="14"/>
      <c r="K19" s="14"/>
      <c r="L19" s="14"/>
      <c r="M19" s="14"/>
      <c r="N19" s="14"/>
      <c r="O19" s="24"/>
      <c r="P19" s="37"/>
    </row>
    <row r="20" spans="1:16" ht="14.25" x14ac:dyDescent="0.3">
      <c r="D20" s="37"/>
      <c r="E20" s="7" t="s">
        <v>57</v>
      </c>
      <c r="F20" s="8"/>
      <c r="G20" s="15"/>
      <c r="H20" s="15"/>
      <c r="I20" s="15"/>
      <c r="J20" s="15"/>
      <c r="K20" s="15"/>
      <c r="L20" s="15"/>
      <c r="M20" s="15"/>
      <c r="N20" s="15"/>
      <c r="O20" s="15"/>
      <c r="P20" s="37"/>
    </row>
    <row r="21" spans="1:16" ht="15" thickBot="1" x14ac:dyDescent="0.35">
      <c r="D21" s="42"/>
      <c r="E21" s="48" t="s">
        <v>58</v>
      </c>
      <c r="F21" s="45">
        <f t="shared" ref="F21:O21" si="1">SUM(F14:F20)</f>
        <v>15</v>
      </c>
      <c r="G21" s="46">
        <f t="shared" si="1"/>
        <v>2</v>
      </c>
      <c r="H21" s="46">
        <f t="shared" si="1"/>
        <v>0</v>
      </c>
      <c r="I21" s="46">
        <f t="shared" si="1"/>
        <v>0</v>
      </c>
      <c r="J21" s="46">
        <f t="shared" si="1"/>
        <v>0</v>
      </c>
      <c r="K21" s="46">
        <f t="shared" si="1"/>
        <v>0</v>
      </c>
      <c r="L21" s="46">
        <f t="shared" si="1"/>
        <v>0</v>
      </c>
      <c r="M21" s="46">
        <f t="shared" si="1"/>
        <v>0</v>
      </c>
      <c r="N21" s="46">
        <f t="shared" si="1"/>
        <v>0</v>
      </c>
      <c r="O21" s="47">
        <f t="shared" si="1"/>
        <v>0</v>
      </c>
      <c r="P21" s="37"/>
    </row>
    <row r="22" spans="1:16" ht="23.1" customHeight="1" x14ac:dyDescent="0.3">
      <c r="A22" s="58" t="s">
        <v>17</v>
      </c>
      <c r="D22" s="42"/>
      <c r="E22" s="69" t="str">
        <f ca="1">TEXT(DATEVALUE(Februari[[#Headers],[Februari]]&amp;"  "&amp;YEAR(TODAY())),"mmm.")&amp;" total: Jam Reguler"</f>
        <v>Feb. total: Jam Reguler</v>
      </c>
      <c r="F22" s="50">
        <f>SUM(Februari[Minggu 1],Februari[Minggu 2],Februari[Minggu 3],Februari[Minggu 4],Februari[Minggu 5])</f>
        <v>15</v>
      </c>
      <c r="G22" s="77" t="str">
        <f ca="1">TEXT(DATEVALUE(Februari[[#Headers],[Februari]]&amp;" "&amp;YEAR(TODAY())),"mmm.")&amp;" total: Jam Lembur"</f>
        <v>Feb. total: Jam Lembur</v>
      </c>
      <c r="H22" s="77"/>
      <c r="I22" s="51">
        <f>SUM(Februari[Lembur],Februari[[Lembur  ]],Februari[[Lembur   ]],Februari[[Lembur    ]],Februari[[Lembur     ]])</f>
        <v>2</v>
      </c>
      <c r="J22" s="16"/>
      <c r="K22" s="16"/>
      <c r="L22" s="16"/>
      <c r="M22" s="16"/>
      <c r="N22" s="16"/>
      <c r="O22" s="20"/>
      <c r="P22" s="37"/>
    </row>
    <row r="23" spans="1:16" s="3" customFormat="1" x14ac:dyDescent="0.2">
      <c r="A23" s="58"/>
      <c r="B23" s="32"/>
      <c r="C23" s="32"/>
      <c r="D23" s="37"/>
      <c r="E23" s="37"/>
      <c r="F23" s="37"/>
      <c r="G23" s="70"/>
      <c r="H23" s="70"/>
      <c r="I23" s="70"/>
      <c r="J23" s="70"/>
      <c r="K23" s="70"/>
      <c r="L23" s="70"/>
      <c r="M23" s="70"/>
      <c r="N23" s="70"/>
      <c r="O23" s="71"/>
      <c r="P23" s="37"/>
    </row>
    <row r="24" spans="1:16" ht="30" customHeight="1" thickBot="1" x14ac:dyDescent="0.25">
      <c r="A24" s="58" t="s">
        <v>18</v>
      </c>
      <c r="D24" s="37"/>
      <c r="E24" s="49" t="s">
        <v>60</v>
      </c>
      <c r="F24" s="1" t="s">
        <v>73</v>
      </c>
      <c r="G24" s="12" t="s">
        <v>74</v>
      </c>
      <c r="H24" s="12" t="s">
        <v>75</v>
      </c>
      <c r="I24" s="12" t="s">
        <v>77</v>
      </c>
      <c r="J24" s="12" t="s">
        <v>78</v>
      </c>
      <c r="K24" s="12" t="s">
        <v>76</v>
      </c>
      <c r="L24" s="12" t="s">
        <v>80</v>
      </c>
      <c r="M24" s="12" t="s">
        <v>81</v>
      </c>
      <c r="N24" s="12" t="s">
        <v>82</v>
      </c>
      <c r="O24" s="23" t="s">
        <v>83</v>
      </c>
      <c r="P24" s="37"/>
    </row>
    <row r="25" spans="1:16" ht="14.25" x14ac:dyDescent="0.3">
      <c r="D25" s="37"/>
      <c r="E25" s="5" t="s">
        <v>51</v>
      </c>
      <c r="F25" s="6"/>
      <c r="G25" s="13"/>
      <c r="H25" s="13"/>
      <c r="I25" s="13"/>
      <c r="J25" s="13"/>
      <c r="K25" s="13"/>
      <c r="L25" s="13"/>
      <c r="M25" s="13"/>
      <c r="N25" s="13"/>
      <c r="O25" s="15"/>
      <c r="P25" s="37"/>
    </row>
    <row r="26" spans="1:16" ht="14.25" x14ac:dyDescent="0.3">
      <c r="D26" s="37"/>
      <c r="E26" s="4" t="s">
        <v>52</v>
      </c>
      <c r="F26" s="2"/>
      <c r="G26" s="14"/>
      <c r="H26" s="14"/>
      <c r="I26" s="14"/>
      <c r="J26" s="14"/>
      <c r="K26" s="14"/>
      <c r="L26" s="14"/>
      <c r="M26" s="14"/>
      <c r="N26" s="14"/>
      <c r="O26" s="24"/>
      <c r="P26" s="37"/>
    </row>
    <row r="27" spans="1:16" ht="14.25" x14ac:dyDescent="0.3">
      <c r="D27" s="37"/>
      <c r="E27" s="5" t="s">
        <v>53</v>
      </c>
      <c r="F27" s="6"/>
      <c r="G27" s="13"/>
      <c r="H27" s="13"/>
      <c r="I27" s="13"/>
      <c r="J27" s="13"/>
      <c r="K27" s="13"/>
      <c r="L27" s="13"/>
      <c r="M27" s="13"/>
      <c r="N27" s="13"/>
      <c r="O27" s="15"/>
      <c r="P27" s="37"/>
    </row>
    <row r="28" spans="1:16" ht="14.25" x14ac:dyDescent="0.3">
      <c r="D28" s="37"/>
      <c r="E28" s="4" t="s">
        <v>54</v>
      </c>
      <c r="F28" s="2"/>
      <c r="G28" s="14"/>
      <c r="H28" s="14"/>
      <c r="I28" s="14"/>
      <c r="J28" s="14"/>
      <c r="K28" s="14"/>
      <c r="L28" s="14"/>
      <c r="M28" s="14"/>
      <c r="N28" s="14"/>
      <c r="O28" s="24"/>
      <c r="P28" s="37"/>
    </row>
    <row r="29" spans="1:16" ht="14.25" x14ac:dyDescent="0.3">
      <c r="D29" s="37"/>
      <c r="E29" s="5" t="s">
        <v>55</v>
      </c>
      <c r="F29" s="6"/>
      <c r="G29" s="13"/>
      <c r="H29" s="13"/>
      <c r="I29" s="13"/>
      <c r="J29" s="13"/>
      <c r="K29" s="13"/>
      <c r="L29" s="13"/>
      <c r="M29" s="13"/>
      <c r="N29" s="13"/>
      <c r="O29" s="15"/>
      <c r="P29" s="37"/>
    </row>
    <row r="30" spans="1:16" ht="14.25" x14ac:dyDescent="0.3">
      <c r="D30" s="37"/>
      <c r="E30" s="4" t="s">
        <v>56</v>
      </c>
      <c r="F30" s="2"/>
      <c r="G30" s="14"/>
      <c r="H30" s="14"/>
      <c r="I30" s="14"/>
      <c r="J30" s="14"/>
      <c r="K30" s="14"/>
      <c r="L30" s="14"/>
      <c r="M30" s="14"/>
      <c r="N30" s="14"/>
      <c r="O30" s="24"/>
      <c r="P30" s="37"/>
    </row>
    <row r="31" spans="1:16" ht="14.25" x14ac:dyDescent="0.3">
      <c r="D31" s="37"/>
      <c r="E31" s="7" t="s">
        <v>57</v>
      </c>
      <c r="F31" s="8"/>
      <c r="G31" s="15"/>
      <c r="H31" s="15"/>
      <c r="I31" s="15"/>
      <c r="J31" s="15"/>
      <c r="K31" s="15"/>
      <c r="L31" s="15"/>
      <c r="M31" s="15"/>
      <c r="N31" s="15"/>
      <c r="O31" s="15"/>
      <c r="P31" s="37"/>
    </row>
    <row r="32" spans="1:16" ht="15" thickBot="1" x14ac:dyDescent="0.35">
      <c r="D32" s="37"/>
      <c r="E32" s="48" t="s">
        <v>58</v>
      </c>
      <c r="F32" s="45">
        <f t="shared" ref="F32:O32" si="2">SUM(F25:F31)</f>
        <v>0</v>
      </c>
      <c r="G32" s="46">
        <f t="shared" si="2"/>
        <v>0</v>
      </c>
      <c r="H32" s="46">
        <f t="shared" si="2"/>
        <v>0</v>
      </c>
      <c r="I32" s="46">
        <f t="shared" si="2"/>
        <v>0</v>
      </c>
      <c r="J32" s="46">
        <f t="shared" si="2"/>
        <v>0</v>
      </c>
      <c r="K32" s="46">
        <f t="shared" si="2"/>
        <v>0</v>
      </c>
      <c r="L32" s="46">
        <f t="shared" si="2"/>
        <v>0</v>
      </c>
      <c r="M32" s="46">
        <f t="shared" si="2"/>
        <v>0</v>
      </c>
      <c r="N32" s="46">
        <f t="shared" si="2"/>
        <v>0</v>
      </c>
      <c r="O32" s="47">
        <f t="shared" si="2"/>
        <v>0</v>
      </c>
      <c r="P32" s="37"/>
    </row>
    <row r="33" spans="1:16" ht="23.1" customHeight="1" x14ac:dyDescent="0.3">
      <c r="A33" s="58" t="s">
        <v>19</v>
      </c>
      <c r="D33" s="42"/>
      <c r="E33" s="56" t="str">
        <f ca="1">TEXT(DATEVALUE(Maret[[#Headers],[Maret]]&amp;" "&amp;YEAR(TODAY())),"mmm.")&amp;" total: Jam Reguler"</f>
        <v>Mar. total: Jam Reguler</v>
      </c>
      <c r="F33" s="54">
        <f>SUM(Maret[Minggu 1],Maret[Minggu 2],Maret[Minggu 3],Maret[Minggu 4],Maret[Minggu 5])</f>
        <v>0</v>
      </c>
      <c r="G33" s="77" t="str">
        <f ca="1">TEXT(DATEVALUE(Maret[[#Headers],[Maret]]&amp;" "&amp;YEAR(TODAY())),"mmm.")&amp;" total: Jam Lembur"</f>
        <v>Mar. total: Jam Lembur</v>
      </c>
      <c r="H33" s="77"/>
      <c r="I33" s="55">
        <f>SUM(Maret[Lembur],Maret[[Lembur ]],Maret[[Lembur  ]],Maret[[Lembur    ]],Maret[[Lembur     ]])</f>
        <v>0</v>
      </c>
      <c r="J33" s="16"/>
      <c r="K33" s="16"/>
      <c r="L33" s="16"/>
      <c r="M33" s="16"/>
      <c r="N33" s="16"/>
      <c r="O33" s="20"/>
      <c r="P33" s="37"/>
    </row>
    <row r="34" spans="1:16" ht="42" customHeight="1" thickBot="1" x14ac:dyDescent="0.45">
      <c r="A34" s="58" t="s">
        <v>20</v>
      </c>
      <c r="D34" s="42"/>
      <c r="E34" s="83" t="s">
        <v>61</v>
      </c>
      <c r="F34" s="83"/>
      <c r="G34" s="83"/>
      <c r="H34" s="83"/>
      <c r="I34" s="83"/>
      <c r="J34" s="83"/>
      <c r="K34" s="83"/>
      <c r="L34" s="83"/>
      <c r="M34" s="83"/>
      <c r="N34" s="83"/>
      <c r="O34" s="83"/>
      <c r="P34" s="37"/>
    </row>
    <row r="35" spans="1:16" ht="30" customHeight="1" thickTop="1" thickBot="1" x14ac:dyDescent="0.25">
      <c r="A35" s="58" t="s">
        <v>21</v>
      </c>
      <c r="D35" s="37"/>
      <c r="E35" s="49" t="s">
        <v>62</v>
      </c>
      <c r="F35" s="1" t="s">
        <v>73</v>
      </c>
      <c r="G35" s="12" t="s">
        <v>74</v>
      </c>
      <c r="H35" s="12" t="s">
        <v>75</v>
      </c>
      <c r="I35" s="12" t="s">
        <v>76</v>
      </c>
      <c r="J35" s="12" t="s">
        <v>78</v>
      </c>
      <c r="K35" s="12" t="s">
        <v>79</v>
      </c>
      <c r="L35" s="12" t="s">
        <v>80</v>
      </c>
      <c r="M35" s="12" t="s">
        <v>81</v>
      </c>
      <c r="N35" s="12" t="s">
        <v>82</v>
      </c>
      <c r="O35" s="23" t="s">
        <v>83</v>
      </c>
      <c r="P35" s="37"/>
    </row>
    <row r="36" spans="1:16" ht="14.25" x14ac:dyDescent="0.3">
      <c r="D36" s="37"/>
      <c r="E36" s="5" t="s">
        <v>51</v>
      </c>
      <c r="F36" s="6"/>
      <c r="G36" s="13"/>
      <c r="H36" s="13"/>
      <c r="I36" s="13"/>
      <c r="J36" s="13"/>
      <c r="K36" s="13"/>
      <c r="L36" s="13"/>
      <c r="M36" s="13"/>
      <c r="N36" s="13"/>
      <c r="O36" s="15"/>
      <c r="P36" s="37"/>
    </row>
    <row r="37" spans="1:16" ht="14.25" x14ac:dyDescent="0.3">
      <c r="D37" s="37"/>
      <c r="E37" s="4" t="s">
        <v>52</v>
      </c>
      <c r="F37" s="2"/>
      <c r="G37" s="14"/>
      <c r="H37" s="14"/>
      <c r="I37" s="14"/>
      <c r="J37" s="14"/>
      <c r="K37" s="14"/>
      <c r="L37" s="14"/>
      <c r="M37" s="14"/>
      <c r="N37" s="14"/>
      <c r="O37" s="24"/>
      <c r="P37" s="37"/>
    </row>
    <row r="38" spans="1:16" ht="14.25" x14ac:dyDescent="0.3">
      <c r="D38" s="37"/>
      <c r="E38" s="5" t="s">
        <v>53</v>
      </c>
      <c r="F38" s="6"/>
      <c r="G38" s="13"/>
      <c r="H38" s="13"/>
      <c r="I38" s="13"/>
      <c r="J38" s="13"/>
      <c r="K38" s="13"/>
      <c r="L38" s="13"/>
      <c r="M38" s="13"/>
      <c r="N38" s="13"/>
      <c r="O38" s="15"/>
      <c r="P38" s="37"/>
    </row>
    <row r="39" spans="1:16" ht="14.25" x14ac:dyDescent="0.3">
      <c r="D39" s="37"/>
      <c r="E39" s="4" t="s">
        <v>54</v>
      </c>
      <c r="F39" s="2"/>
      <c r="G39" s="14"/>
      <c r="H39" s="14"/>
      <c r="I39" s="14"/>
      <c r="J39" s="14"/>
      <c r="K39" s="14"/>
      <c r="L39" s="14"/>
      <c r="M39" s="14"/>
      <c r="N39" s="14"/>
      <c r="O39" s="24"/>
      <c r="P39" s="37"/>
    </row>
    <row r="40" spans="1:16" ht="14.25" x14ac:dyDescent="0.3">
      <c r="D40" s="37"/>
      <c r="E40" s="5" t="s">
        <v>55</v>
      </c>
      <c r="F40" s="6"/>
      <c r="G40" s="13"/>
      <c r="H40" s="13"/>
      <c r="I40" s="13"/>
      <c r="J40" s="13"/>
      <c r="K40" s="13"/>
      <c r="L40" s="13"/>
      <c r="M40" s="13"/>
      <c r="N40" s="13"/>
      <c r="O40" s="15"/>
      <c r="P40" s="37"/>
    </row>
    <row r="41" spans="1:16" ht="14.25" x14ac:dyDescent="0.3">
      <c r="D41" s="37"/>
      <c r="E41" s="4" t="s">
        <v>56</v>
      </c>
      <c r="F41" s="2"/>
      <c r="G41" s="14"/>
      <c r="H41" s="14"/>
      <c r="I41" s="14"/>
      <c r="J41" s="14"/>
      <c r="K41" s="14"/>
      <c r="L41" s="14"/>
      <c r="M41" s="14"/>
      <c r="N41" s="14"/>
      <c r="O41" s="24"/>
      <c r="P41" s="37"/>
    </row>
    <row r="42" spans="1:16" ht="14.25" x14ac:dyDescent="0.3">
      <c r="D42" s="37"/>
      <c r="E42" s="7" t="s">
        <v>57</v>
      </c>
      <c r="F42" s="8"/>
      <c r="G42" s="15"/>
      <c r="H42" s="15"/>
      <c r="I42" s="15"/>
      <c r="J42" s="15"/>
      <c r="K42" s="15"/>
      <c r="L42" s="15"/>
      <c r="M42" s="15"/>
      <c r="N42" s="15"/>
      <c r="O42" s="15"/>
      <c r="P42" s="37"/>
    </row>
    <row r="43" spans="1:16" ht="15" customHeight="1" thickBot="1" x14ac:dyDescent="0.35">
      <c r="D43" s="42"/>
      <c r="E43" s="48" t="s">
        <v>58</v>
      </c>
      <c r="F43" s="45">
        <f t="shared" ref="F43:O43" si="3">SUM(F36:F42)</f>
        <v>0</v>
      </c>
      <c r="G43" s="46">
        <f t="shared" si="3"/>
        <v>0</v>
      </c>
      <c r="H43" s="46">
        <f t="shared" si="3"/>
        <v>0</v>
      </c>
      <c r="I43" s="46">
        <f t="shared" si="3"/>
        <v>0</v>
      </c>
      <c r="J43" s="46">
        <f t="shared" si="3"/>
        <v>0</v>
      </c>
      <c r="K43" s="46">
        <f t="shared" si="3"/>
        <v>0</v>
      </c>
      <c r="L43" s="46">
        <f t="shared" si="3"/>
        <v>0</v>
      </c>
      <c r="M43" s="46">
        <f t="shared" si="3"/>
        <v>0</v>
      </c>
      <c r="N43" s="46">
        <f t="shared" si="3"/>
        <v>0</v>
      </c>
      <c r="O43" s="47">
        <f t="shared" si="3"/>
        <v>0</v>
      </c>
      <c r="P43" s="37"/>
    </row>
    <row r="44" spans="1:16" ht="21.95" customHeight="1" x14ac:dyDescent="0.3">
      <c r="A44" s="58" t="s">
        <v>22</v>
      </c>
      <c r="D44" s="42"/>
      <c r="E44" s="10" t="str">
        <f ca="1">TEXT(DATEVALUE(April[[#Headers],[April]]&amp;" "&amp;YEAR(TODAY())),"mmm.")&amp;" total: Jam Reguler"</f>
        <v>Apr. total: Jam Reguler</v>
      </c>
      <c r="F44" s="54">
        <f>SUM(April[Minggu 1],April[Minggu 2],April[Minggu 3],April[Minggu 4],April[Minggu 5])</f>
        <v>0</v>
      </c>
      <c r="G44" s="77" t="str">
        <f ca="1">TEXT(DATEVALUE(April[[#Headers],[April]]&amp;" "&amp;YEAR(TODAY())),"mmm.")&amp;" total: Jam Lembur"</f>
        <v>Apr. total: Jam Lembur</v>
      </c>
      <c r="H44" s="77"/>
      <c r="I44" s="55">
        <f>SUM(April[Lembur],April[[Lembur  ]],April[[Lembur   ]],April[[Lembur    ]],April[[Lembur     ]])</f>
        <v>0</v>
      </c>
      <c r="J44" s="16"/>
      <c r="K44" s="16"/>
      <c r="L44" s="16"/>
      <c r="M44" s="16"/>
      <c r="N44" s="16"/>
      <c r="O44" s="20"/>
      <c r="P44" s="37"/>
    </row>
    <row r="45" spans="1:16" x14ac:dyDescent="0.2">
      <c r="D45" s="37"/>
      <c r="E45" s="37"/>
      <c r="F45" s="37"/>
      <c r="G45" s="70"/>
      <c r="H45" s="70"/>
      <c r="I45" s="70"/>
      <c r="J45" s="70"/>
      <c r="K45" s="70"/>
      <c r="L45" s="70"/>
      <c r="M45" s="70"/>
      <c r="N45" s="70"/>
      <c r="O45" s="70"/>
      <c r="P45" s="37"/>
    </row>
    <row r="46" spans="1:16" ht="30" customHeight="1" thickBot="1" x14ac:dyDescent="0.25">
      <c r="A46" s="58" t="s">
        <v>23</v>
      </c>
      <c r="D46" s="37"/>
      <c r="E46" s="49" t="s">
        <v>63</v>
      </c>
      <c r="F46" s="1" t="s">
        <v>73</v>
      </c>
      <c r="G46" s="12" t="s">
        <v>74</v>
      </c>
      <c r="H46" s="12" t="s">
        <v>75</v>
      </c>
      <c r="I46" s="12" t="s">
        <v>76</v>
      </c>
      <c r="J46" s="12" t="s">
        <v>78</v>
      </c>
      <c r="K46" s="12" t="s">
        <v>79</v>
      </c>
      <c r="L46" s="12" t="s">
        <v>80</v>
      </c>
      <c r="M46" s="12" t="s">
        <v>81</v>
      </c>
      <c r="N46" s="12" t="s">
        <v>82</v>
      </c>
      <c r="O46" s="23" t="s">
        <v>83</v>
      </c>
      <c r="P46" s="37"/>
    </row>
    <row r="47" spans="1:16" ht="14.25" x14ac:dyDescent="0.3">
      <c r="D47" s="37"/>
      <c r="E47" s="5" t="s">
        <v>51</v>
      </c>
      <c r="F47" s="6"/>
      <c r="G47" s="13"/>
      <c r="H47" s="13"/>
      <c r="I47" s="13"/>
      <c r="J47" s="13"/>
      <c r="K47" s="13"/>
      <c r="L47" s="13"/>
      <c r="M47" s="13"/>
      <c r="N47" s="13"/>
      <c r="O47" s="15"/>
      <c r="P47" s="37"/>
    </row>
    <row r="48" spans="1:16" ht="14.25" x14ac:dyDescent="0.3">
      <c r="D48" s="37"/>
      <c r="E48" s="4" t="s">
        <v>52</v>
      </c>
      <c r="F48" s="2"/>
      <c r="G48" s="14"/>
      <c r="H48" s="14"/>
      <c r="I48" s="14"/>
      <c r="J48" s="14"/>
      <c r="K48" s="14"/>
      <c r="L48" s="14"/>
      <c r="M48" s="14"/>
      <c r="N48" s="14"/>
      <c r="O48" s="24"/>
      <c r="P48" s="37"/>
    </row>
    <row r="49" spans="1:16" ht="14.25" x14ac:dyDescent="0.3">
      <c r="D49" s="37"/>
      <c r="E49" s="5" t="s">
        <v>53</v>
      </c>
      <c r="F49" s="6"/>
      <c r="G49" s="13"/>
      <c r="H49" s="13"/>
      <c r="I49" s="13"/>
      <c r="J49" s="13"/>
      <c r="K49" s="13"/>
      <c r="L49" s="13"/>
      <c r="M49" s="13"/>
      <c r="N49" s="13"/>
      <c r="O49" s="15"/>
      <c r="P49" s="37"/>
    </row>
    <row r="50" spans="1:16" ht="14.25" x14ac:dyDescent="0.3">
      <c r="D50" s="37"/>
      <c r="E50" s="4" t="s">
        <v>54</v>
      </c>
      <c r="F50" s="2"/>
      <c r="G50" s="14"/>
      <c r="H50" s="14"/>
      <c r="I50" s="14"/>
      <c r="J50" s="14"/>
      <c r="K50" s="14"/>
      <c r="L50" s="14"/>
      <c r="M50" s="14"/>
      <c r="N50" s="14"/>
      <c r="O50" s="24"/>
      <c r="P50" s="37"/>
    </row>
    <row r="51" spans="1:16" ht="14.25" x14ac:dyDescent="0.3">
      <c r="D51" s="37"/>
      <c r="E51" s="5" t="s">
        <v>55</v>
      </c>
      <c r="F51" s="6"/>
      <c r="G51" s="13"/>
      <c r="H51" s="13"/>
      <c r="I51" s="13"/>
      <c r="J51" s="13"/>
      <c r="K51" s="13"/>
      <c r="L51" s="13"/>
      <c r="M51" s="13"/>
      <c r="N51" s="13"/>
      <c r="O51" s="15"/>
      <c r="P51" s="37"/>
    </row>
    <row r="52" spans="1:16" ht="14.25" x14ac:dyDescent="0.3">
      <c r="D52" s="37"/>
      <c r="E52" s="4" t="s">
        <v>56</v>
      </c>
      <c r="F52" s="2"/>
      <c r="G52" s="14"/>
      <c r="H52" s="14"/>
      <c r="I52" s="14"/>
      <c r="J52" s="14"/>
      <c r="K52" s="14"/>
      <c r="L52" s="14"/>
      <c r="M52" s="14"/>
      <c r="N52" s="14"/>
      <c r="O52" s="24"/>
      <c r="P52" s="37"/>
    </row>
    <row r="53" spans="1:16" ht="15" customHeight="1" x14ac:dyDescent="0.3">
      <c r="D53" s="37"/>
      <c r="E53" s="7" t="s">
        <v>57</v>
      </c>
      <c r="F53" s="8"/>
      <c r="G53" s="15"/>
      <c r="H53" s="15"/>
      <c r="I53" s="15"/>
      <c r="J53" s="15"/>
      <c r="K53" s="15"/>
      <c r="L53" s="15"/>
      <c r="M53" s="15"/>
      <c r="N53" s="15"/>
      <c r="O53" s="15"/>
      <c r="P53" s="37"/>
    </row>
    <row r="54" spans="1:16" ht="15" thickBot="1" x14ac:dyDescent="0.35">
      <c r="D54" s="42"/>
      <c r="E54" s="48" t="s">
        <v>58</v>
      </c>
      <c r="F54" s="45">
        <f t="shared" ref="F54:O54" si="4">SUM(F47:F53)</f>
        <v>0</v>
      </c>
      <c r="G54" s="46">
        <f t="shared" si="4"/>
        <v>0</v>
      </c>
      <c r="H54" s="46">
        <f t="shared" si="4"/>
        <v>0</v>
      </c>
      <c r="I54" s="46">
        <f t="shared" si="4"/>
        <v>0</v>
      </c>
      <c r="J54" s="46">
        <f t="shared" si="4"/>
        <v>0</v>
      </c>
      <c r="K54" s="46">
        <f t="shared" si="4"/>
        <v>0</v>
      </c>
      <c r="L54" s="46">
        <f t="shared" si="4"/>
        <v>0</v>
      </c>
      <c r="M54" s="46">
        <f t="shared" si="4"/>
        <v>0</v>
      </c>
      <c r="N54" s="46">
        <f t="shared" si="4"/>
        <v>0</v>
      </c>
      <c r="O54" s="47">
        <f t="shared" si="4"/>
        <v>0</v>
      </c>
      <c r="P54" s="37"/>
    </row>
    <row r="55" spans="1:16" ht="21.95" customHeight="1" x14ac:dyDescent="0.3">
      <c r="A55" s="58" t="s">
        <v>24</v>
      </c>
      <c r="D55" s="42"/>
      <c r="E55" s="10" t="str">
        <f ca="1">TEXT(DATEVALUE(Mei[[#Headers],[Mei]]&amp;" "&amp;YEAR(TODAY())),"mmm.")&amp;" total: Jam Reguler"</f>
        <v>Mei. total: Jam Reguler</v>
      </c>
      <c r="F55" s="54">
        <f>SUM(Mei[Minggu 1],Mei[Minggu 2],Mei[Minggu 3],Mei[Minggu 4],Mei[Minggu 5])</f>
        <v>0</v>
      </c>
      <c r="G55" s="77" t="str">
        <f ca="1">TEXT(DATEVALUE(Mei[[#Headers],[Mei]]&amp;" "&amp;YEAR(TODAY())),"mmm.")&amp;" total: Jam Lembur"</f>
        <v>Mei. total: Jam Lembur</v>
      </c>
      <c r="H55" s="77"/>
      <c r="I55" s="55">
        <f>SUM(Mei[Lembur],Mei[[Lembur  ]],Mei[[Lembur   ]],Mei[[Lembur    ]],Mei[[Lembur     ]])</f>
        <v>0</v>
      </c>
      <c r="J55" s="16"/>
      <c r="K55" s="16"/>
      <c r="L55" s="16"/>
      <c r="M55" s="16"/>
      <c r="N55" s="16"/>
      <c r="O55" s="20"/>
      <c r="P55" s="37"/>
    </row>
    <row r="56" spans="1:16" x14ac:dyDescent="0.2">
      <c r="D56" s="37"/>
      <c r="E56" s="37"/>
      <c r="F56" s="37"/>
      <c r="G56" s="70"/>
      <c r="H56" s="70"/>
      <c r="I56" s="70"/>
      <c r="J56" s="70"/>
      <c r="K56" s="70"/>
      <c r="L56" s="70"/>
      <c r="M56" s="70"/>
      <c r="N56" s="70"/>
      <c r="O56" s="70"/>
      <c r="P56" s="37"/>
    </row>
    <row r="57" spans="1:16" ht="30" customHeight="1" thickBot="1" x14ac:dyDescent="0.25">
      <c r="A57" s="58" t="s">
        <v>25</v>
      </c>
      <c r="D57" s="37"/>
      <c r="E57" s="49" t="s">
        <v>64</v>
      </c>
      <c r="F57" s="1" t="s">
        <v>73</v>
      </c>
      <c r="G57" s="12" t="s">
        <v>74</v>
      </c>
      <c r="H57" s="12" t="s">
        <v>75</v>
      </c>
      <c r="I57" s="12" t="s">
        <v>76</v>
      </c>
      <c r="J57" s="12" t="s">
        <v>78</v>
      </c>
      <c r="K57" s="12" t="s">
        <v>79</v>
      </c>
      <c r="L57" s="12" t="s">
        <v>80</v>
      </c>
      <c r="M57" s="12" t="s">
        <v>81</v>
      </c>
      <c r="N57" s="12" t="s">
        <v>82</v>
      </c>
      <c r="O57" s="23" t="s">
        <v>83</v>
      </c>
      <c r="P57" s="37"/>
    </row>
    <row r="58" spans="1:16" ht="14.25" x14ac:dyDescent="0.3">
      <c r="D58" s="37"/>
      <c r="E58" s="5" t="s">
        <v>51</v>
      </c>
      <c r="F58" s="6"/>
      <c r="G58" s="13"/>
      <c r="H58" s="13"/>
      <c r="I58" s="13"/>
      <c r="J58" s="13"/>
      <c r="K58" s="13"/>
      <c r="L58" s="13"/>
      <c r="M58" s="13"/>
      <c r="N58" s="13"/>
      <c r="O58" s="15"/>
      <c r="P58" s="37"/>
    </row>
    <row r="59" spans="1:16" ht="14.25" x14ac:dyDescent="0.3">
      <c r="D59" s="37"/>
      <c r="E59" s="4" t="s">
        <v>52</v>
      </c>
      <c r="F59" s="2"/>
      <c r="G59" s="14"/>
      <c r="H59" s="14"/>
      <c r="I59" s="14"/>
      <c r="J59" s="14"/>
      <c r="K59" s="14"/>
      <c r="L59" s="14"/>
      <c r="M59" s="14"/>
      <c r="N59" s="14"/>
      <c r="O59" s="24"/>
      <c r="P59" s="37"/>
    </row>
    <row r="60" spans="1:16" ht="14.25" x14ac:dyDescent="0.3">
      <c r="D60" s="37"/>
      <c r="E60" s="5" t="s">
        <v>53</v>
      </c>
      <c r="F60" s="6"/>
      <c r="G60" s="13"/>
      <c r="H60" s="13"/>
      <c r="I60" s="13"/>
      <c r="J60" s="13"/>
      <c r="K60" s="13"/>
      <c r="L60" s="13"/>
      <c r="M60" s="13"/>
      <c r="N60" s="13"/>
      <c r="O60" s="15"/>
      <c r="P60" s="37"/>
    </row>
    <row r="61" spans="1:16" ht="14.25" x14ac:dyDescent="0.3">
      <c r="D61" s="37"/>
      <c r="E61" s="4" t="s">
        <v>54</v>
      </c>
      <c r="F61" s="2"/>
      <c r="G61" s="14"/>
      <c r="H61" s="14"/>
      <c r="I61" s="14"/>
      <c r="J61" s="14"/>
      <c r="K61" s="14"/>
      <c r="L61" s="14"/>
      <c r="M61" s="14"/>
      <c r="N61" s="14"/>
      <c r="O61" s="24"/>
      <c r="P61" s="37"/>
    </row>
    <row r="62" spans="1:16" ht="14.25" x14ac:dyDescent="0.3">
      <c r="D62" s="37"/>
      <c r="E62" s="5" t="s">
        <v>55</v>
      </c>
      <c r="F62" s="6"/>
      <c r="G62" s="13"/>
      <c r="H62" s="13"/>
      <c r="I62" s="13"/>
      <c r="J62" s="13"/>
      <c r="K62" s="13"/>
      <c r="L62" s="13"/>
      <c r="M62" s="13"/>
      <c r="N62" s="13"/>
      <c r="O62" s="15"/>
      <c r="P62" s="37"/>
    </row>
    <row r="63" spans="1:16" ht="15" customHeight="1" x14ac:dyDescent="0.3">
      <c r="D63" s="37"/>
      <c r="E63" s="4" t="s">
        <v>56</v>
      </c>
      <c r="F63" s="2"/>
      <c r="G63" s="14"/>
      <c r="H63" s="14"/>
      <c r="I63" s="14"/>
      <c r="J63" s="14"/>
      <c r="K63" s="14"/>
      <c r="L63" s="14"/>
      <c r="M63" s="14"/>
      <c r="N63" s="14"/>
      <c r="O63" s="24"/>
      <c r="P63" s="37"/>
    </row>
    <row r="64" spans="1:16" ht="15" customHeight="1" x14ac:dyDescent="0.3">
      <c r="D64" s="37"/>
      <c r="E64" s="7" t="s">
        <v>57</v>
      </c>
      <c r="F64" s="8"/>
      <c r="G64" s="15"/>
      <c r="H64" s="15"/>
      <c r="I64" s="15"/>
      <c r="J64" s="15"/>
      <c r="K64" s="15"/>
      <c r="L64" s="15"/>
      <c r="M64" s="15"/>
      <c r="N64" s="15"/>
      <c r="O64" s="15"/>
      <c r="P64" s="37"/>
    </row>
    <row r="65" spans="1:16" ht="15" customHeight="1" thickBot="1" x14ac:dyDescent="0.35">
      <c r="D65" s="42"/>
      <c r="E65" s="48" t="s">
        <v>58</v>
      </c>
      <c r="F65" s="45">
        <f t="shared" ref="F65:O65" si="5">SUM(F58:F64)</f>
        <v>0</v>
      </c>
      <c r="G65" s="46">
        <f t="shared" si="5"/>
        <v>0</v>
      </c>
      <c r="H65" s="46">
        <f t="shared" si="5"/>
        <v>0</v>
      </c>
      <c r="I65" s="46">
        <f t="shared" si="5"/>
        <v>0</v>
      </c>
      <c r="J65" s="46">
        <f t="shared" si="5"/>
        <v>0</v>
      </c>
      <c r="K65" s="46">
        <f t="shared" si="5"/>
        <v>0</v>
      </c>
      <c r="L65" s="46">
        <f t="shared" si="5"/>
        <v>0</v>
      </c>
      <c r="M65" s="46">
        <f t="shared" si="5"/>
        <v>0</v>
      </c>
      <c r="N65" s="46">
        <f t="shared" si="5"/>
        <v>0</v>
      </c>
      <c r="O65" s="47">
        <f t="shared" si="5"/>
        <v>0</v>
      </c>
      <c r="P65" s="37"/>
    </row>
    <row r="66" spans="1:16" ht="21.95" customHeight="1" x14ac:dyDescent="0.3">
      <c r="A66" s="58" t="s">
        <v>26</v>
      </c>
      <c r="D66" s="42"/>
      <c r="E66" s="10" t="str">
        <f ca="1">TEXT(DATEVALUE(Juni[[#Headers],[Juni]]&amp;" "&amp;YEAR(TODAY())),"mmm.")&amp;" total: Jam Reguler"</f>
        <v>Jun. total: Jam Reguler</v>
      </c>
      <c r="F66" s="54">
        <f>SUM(Juni[Minggu 1],Juni[Minggu 2],Juni[Minggu 3],Juni[Minggu 4],Juni[Minggu 5])</f>
        <v>0</v>
      </c>
      <c r="G66" s="77" t="str">
        <f ca="1">TEXT(DATEVALUE(Juni[[#Headers],[Juni]]&amp;" "&amp;YEAR(TODAY())),"mmm.")&amp;" total: Jam Lembur"</f>
        <v>Jun. total: Jam Lembur</v>
      </c>
      <c r="H66" s="77"/>
      <c r="I66" s="55">
        <f>SUM(Juni[Lembur],Juni[[Lembur  ]],Juni[[Lembur   ]],Juni[[Lembur    ]],Juni[[Lembur     ]])</f>
        <v>0</v>
      </c>
      <c r="J66" s="16"/>
      <c r="K66" s="16"/>
      <c r="L66" s="16"/>
      <c r="M66" s="16"/>
      <c r="N66" s="16"/>
      <c r="O66" s="20"/>
      <c r="P66" s="37"/>
    </row>
    <row r="67" spans="1:16" ht="42" customHeight="1" x14ac:dyDescent="0.4">
      <c r="A67" s="58" t="s">
        <v>27</v>
      </c>
      <c r="D67" s="42"/>
      <c r="E67" s="81" t="s">
        <v>65</v>
      </c>
      <c r="F67" s="81"/>
      <c r="G67" s="81"/>
      <c r="H67" s="81"/>
      <c r="I67" s="81"/>
      <c r="J67" s="81"/>
      <c r="K67" s="81"/>
      <c r="L67" s="81"/>
      <c r="M67" s="81"/>
      <c r="N67" s="81"/>
      <c r="O67" s="81"/>
      <c r="P67" s="37"/>
    </row>
    <row r="68" spans="1:16" ht="30" customHeight="1" thickBot="1" x14ac:dyDescent="0.25">
      <c r="A68" s="58" t="s">
        <v>28</v>
      </c>
      <c r="D68" s="37"/>
      <c r="E68" s="49" t="s">
        <v>66</v>
      </c>
      <c r="F68" s="1" t="s">
        <v>73</v>
      </c>
      <c r="G68" s="12" t="s">
        <v>74</v>
      </c>
      <c r="H68" s="12" t="s">
        <v>75</v>
      </c>
      <c r="I68" s="12" t="s">
        <v>77</v>
      </c>
      <c r="J68" s="12" t="s">
        <v>78</v>
      </c>
      <c r="K68" s="12" t="s">
        <v>76</v>
      </c>
      <c r="L68" s="12" t="s">
        <v>80</v>
      </c>
      <c r="M68" s="12" t="s">
        <v>79</v>
      </c>
      <c r="N68" s="12" t="s">
        <v>82</v>
      </c>
      <c r="O68" s="23" t="s">
        <v>83</v>
      </c>
      <c r="P68" s="37"/>
    </row>
    <row r="69" spans="1:16" ht="14.25" customHeight="1" x14ac:dyDescent="0.3">
      <c r="D69" s="37"/>
      <c r="E69" s="5" t="s">
        <v>51</v>
      </c>
      <c r="F69" s="6"/>
      <c r="G69" s="13"/>
      <c r="H69" s="13"/>
      <c r="I69" s="13"/>
      <c r="J69" s="13"/>
      <c r="K69" s="13"/>
      <c r="L69" s="13"/>
      <c r="M69" s="13"/>
      <c r="N69" s="13"/>
      <c r="O69" s="15"/>
      <c r="P69" s="37"/>
    </row>
    <row r="70" spans="1:16" ht="14.25" customHeight="1" x14ac:dyDescent="0.3">
      <c r="D70" s="37"/>
      <c r="E70" s="4" t="s">
        <v>52</v>
      </c>
      <c r="F70" s="2"/>
      <c r="G70" s="14"/>
      <c r="H70" s="14"/>
      <c r="I70" s="14"/>
      <c r="J70" s="14"/>
      <c r="K70" s="14"/>
      <c r="L70" s="14"/>
      <c r="M70" s="14"/>
      <c r="N70" s="14"/>
      <c r="O70" s="24"/>
      <c r="P70" s="37"/>
    </row>
    <row r="71" spans="1:16" ht="14.25" customHeight="1" x14ac:dyDescent="0.3">
      <c r="D71" s="37"/>
      <c r="E71" s="5" t="s">
        <v>53</v>
      </c>
      <c r="F71" s="6"/>
      <c r="G71" s="13"/>
      <c r="H71" s="13"/>
      <c r="I71" s="13"/>
      <c r="J71" s="13"/>
      <c r="K71" s="13"/>
      <c r="L71" s="13"/>
      <c r="M71" s="13"/>
      <c r="N71" s="13"/>
      <c r="O71" s="15"/>
      <c r="P71" s="37"/>
    </row>
    <row r="72" spans="1:16" ht="14.25" customHeight="1" x14ac:dyDescent="0.3">
      <c r="D72" s="37"/>
      <c r="E72" s="4" t="s">
        <v>54</v>
      </c>
      <c r="F72" s="2"/>
      <c r="G72" s="14"/>
      <c r="H72" s="14"/>
      <c r="I72" s="14"/>
      <c r="J72" s="14"/>
      <c r="K72" s="14"/>
      <c r="L72" s="14"/>
      <c r="M72" s="14"/>
      <c r="N72" s="14"/>
      <c r="O72" s="24"/>
      <c r="P72" s="37"/>
    </row>
    <row r="73" spans="1:16" ht="14.25" customHeight="1" x14ac:dyDescent="0.3">
      <c r="D73" s="37"/>
      <c r="E73" s="5" t="s">
        <v>55</v>
      </c>
      <c r="F73" s="6"/>
      <c r="G73" s="13"/>
      <c r="H73" s="13"/>
      <c r="I73" s="13"/>
      <c r="J73" s="13"/>
      <c r="K73" s="13"/>
      <c r="L73" s="13"/>
      <c r="M73" s="13"/>
      <c r="N73" s="13"/>
      <c r="O73" s="15"/>
      <c r="P73" s="37"/>
    </row>
    <row r="74" spans="1:16" ht="14.25" customHeight="1" x14ac:dyDescent="0.3">
      <c r="D74" s="37"/>
      <c r="E74" s="4" t="s">
        <v>56</v>
      </c>
      <c r="F74" s="2"/>
      <c r="G74" s="14"/>
      <c r="H74" s="14"/>
      <c r="I74" s="14"/>
      <c r="J74" s="14"/>
      <c r="K74" s="14"/>
      <c r="L74" s="14"/>
      <c r="M74" s="14"/>
      <c r="N74" s="14"/>
      <c r="O74" s="24"/>
      <c r="P74" s="37"/>
    </row>
    <row r="75" spans="1:16" ht="14.25" customHeight="1" x14ac:dyDescent="0.3">
      <c r="D75" s="37"/>
      <c r="E75" s="7" t="s">
        <v>57</v>
      </c>
      <c r="F75" s="8"/>
      <c r="G75" s="15"/>
      <c r="H75" s="15"/>
      <c r="I75" s="15"/>
      <c r="J75" s="15"/>
      <c r="K75" s="15"/>
      <c r="L75" s="15"/>
      <c r="M75" s="15"/>
      <c r="N75" s="15"/>
      <c r="O75" s="15"/>
      <c r="P75" s="37"/>
    </row>
    <row r="76" spans="1:16" ht="15" thickBot="1" x14ac:dyDescent="0.35">
      <c r="D76" s="42"/>
      <c r="E76" s="48" t="s">
        <v>58</v>
      </c>
      <c r="F76" s="45">
        <f t="shared" ref="F76:O76" si="6">SUM(F69:F75)</f>
        <v>0</v>
      </c>
      <c r="G76" s="46">
        <f t="shared" si="6"/>
        <v>0</v>
      </c>
      <c r="H76" s="46">
        <f t="shared" si="6"/>
        <v>0</v>
      </c>
      <c r="I76" s="46">
        <f t="shared" si="6"/>
        <v>0</v>
      </c>
      <c r="J76" s="46">
        <f t="shared" si="6"/>
        <v>0</v>
      </c>
      <c r="K76" s="46">
        <f t="shared" si="6"/>
        <v>0</v>
      </c>
      <c r="L76" s="46">
        <f t="shared" si="6"/>
        <v>0</v>
      </c>
      <c r="M76" s="46">
        <f t="shared" si="6"/>
        <v>0</v>
      </c>
      <c r="N76" s="46">
        <f t="shared" si="6"/>
        <v>0</v>
      </c>
      <c r="O76" s="47">
        <f t="shared" si="6"/>
        <v>0</v>
      </c>
      <c r="P76" s="37"/>
    </row>
    <row r="77" spans="1:16" ht="21.95" customHeight="1" x14ac:dyDescent="0.3">
      <c r="A77" s="58" t="s">
        <v>29</v>
      </c>
      <c r="D77" s="42"/>
      <c r="E77" s="10" t="str">
        <f ca="1">TEXT(DATEVALUE(Juli[[#Headers],[Juli]]&amp;" "&amp;YEAR(TODAY())),"mmm.")&amp;" total: Jam Reguler"</f>
        <v>Jul. total: Jam Reguler</v>
      </c>
      <c r="F77" s="54">
        <f>SUM(Juli[Minggu 1],Juli[Minggu 2],Juli[Minggu 3],Juli[Minggu 4],Juli[Minggu 5])</f>
        <v>0</v>
      </c>
      <c r="G77" s="77" t="str">
        <f ca="1">TEXT(DATEVALUE(Juli[[#Headers],[Juli]]&amp;" "&amp;YEAR(TODAY())),"mmm.")&amp;" total: Jam Lembur"</f>
        <v>Jul. total: Jam Lembur</v>
      </c>
      <c r="H77" s="77"/>
      <c r="I77" s="55">
        <f>SUM(Juli[Lembur],Juli[[Lembur ]],Juli[[Lembur  ]],Juli[[Lembur   ]],Juli[[Lembur     ]])</f>
        <v>0</v>
      </c>
      <c r="J77" s="16"/>
      <c r="K77" s="16"/>
      <c r="L77" s="16"/>
      <c r="M77" s="16"/>
      <c r="N77" s="16"/>
      <c r="O77" s="20"/>
      <c r="P77" s="37"/>
    </row>
    <row r="78" spans="1:16" x14ac:dyDescent="0.2">
      <c r="D78" s="37"/>
      <c r="E78" s="37"/>
      <c r="F78" s="37"/>
      <c r="G78" s="70"/>
      <c r="H78" s="70"/>
      <c r="I78" s="70"/>
      <c r="J78" s="70"/>
      <c r="K78" s="70"/>
      <c r="L78" s="70"/>
      <c r="M78" s="70"/>
      <c r="N78" s="70"/>
      <c r="O78" s="70"/>
      <c r="P78" s="37"/>
    </row>
    <row r="79" spans="1:16" s="67" customFormat="1" ht="30" customHeight="1" thickBot="1" x14ac:dyDescent="0.25">
      <c r="A79" s="64" t="s">
        <v>30</v>
      </c>
      <c r="B79" s="65"/>
      <c r="C79" s="65"/>
      <c r="D79" s="66"/>
      <c r="E79" s="49" t="s">
        <v>67</v>
      </c>
      <c r="F79" s="12" t="s">
        <v>73</v>
      </c>
      <c r="G79" s="12" t="s">
        <v>74</v>
      </c>
      <c r="H79" s="12" t="s">
        <v>75</v>
      </c>
      <c r="I79" s="12" t="s">
        <v>77</v>
      </c>
      <c r="J79" s="12" t="s">
        <v>78</v>
      </c>
      <c r="K79" s="12" t="s">
        <v>79</v>
      </c>
      <c r="L79" s="12" t="s">
        <v>80</v>
      </c>
      <c r="M79" s="12" t="s">
        <v>76</v>
      </c>
      <c r="N79" s="12" t="s">
        <v>82</v>
      </c>
      <c r="O79" s="23" t="s">
        <v>81</v>
      </c>
      <c r="P79" s="66"/>
    </row>
    <row r="80" spans="1:16" ht="14.25" customHeight="1" x14ac:dyDescent="0.3">
      <c r="D80" s="37"/>
      <c r="E80" s="5" t="s">
        <v>51</v>
      </c>
      <c r="F80" s="6"/>
      <c r="G80" s="13"/>
      <c r="H80" s="13"/>
      <c r="I80" s="13"/>
      <c r="J80" s="13"/>
      <c r="K80" s="13"/>
      <c r="L80" s="13"/>
      <c r="M80" s="13"/>
      <c r="N80" s="13"/>
      <c r="O80" s="15"/>
      <c r="P80" s="37"/>
    </row>
    <row r="81" spans="1:16" ht="14.25" customHeight="1" x14ac:dyDescent="0.3">
      <c r="D81" s="37"/>
      <c r="E81" s="4" t="s">
        <v>52</v>
      </c>
      <c r="F81" s="2"/>
      <c r="G81" s="14"/>
      <c r="H81" s="14"/>
      <c r="I81" s="14"/>
      <c r="J81" s="14"/>
      <c r="K81" s="14"/>
      <c r="L81" s="14"/>
      <c r="M81" s="14"/>
      <c r="N81" s="14"/>
      <c r="O81" s="24"/>
      <c r="P81" s="37"/>
    </row>
    <row r="82" spans="1:16" ht="14.25" customHeight="1" x14ac:dyDescent="0.3">
      <c r="D82" s="37"/>
      <c r="E82" s="5" t="s">
        <v>53</v>
      </c>
      <c r="F82" s="6"/>
      <c r="G82" s="13"/>
      <c r="H82" s="13"/>
      <c r="I82" s="13"/>
      <c r="J82" s="13"/>
      <c r="K82" s="13"/>
      <c r="L82" s="13"/>
      <c r="M82" s="13"/>
      <c r="N82" s="13"/>
      <c r="O82" s="15"/>
      <c r="P82" s="37"/>
    </row>
    <row r="83" spans="1:16" ht="14.25" customHeight="1" x14ac:dyDescent="0.3">
      <c r="D83" s="37"/>
      <c r="E83" s="4" t="s">
        <v>54</v>
      </c>
      <c r="F83" s="2"/>
      <c r="G83" s="14"/>
      <c r="H83" s="14"/>
      <c r="I83" s="14"/>
      <c r="J83" s="14"/>
      <c r="K83" s="14"/>
      <c r="L83" s="14"/>
      <c r="M83" s="14"/>
      <c r="N83" s="14"/>
      <c r="O83" s="24"/>
      <c r="P83" s="37"/>
    </row>
    <row r="84" spans="1:16" ht="14.25" customHeight="1" x14ac:dyDescent="0.3">
      <c r="D84" s="37"/>
      <c r="E84" s="5" t="s">
        <v>55</v>
      </c>
      <c r="F84" s="6"/>
      <c r="G84" s="13"/>
      <c r="H84" s="13"/>
      <c r="I84" s="13"/>
      <c r="J84" s="13"/>
      <c r="K84" s="13"/>
      <c r="L84" s="13"/>
      <c r="M84" s="13"/>
      <c r="N84" s="13"/>
      <c r="O84" s="15"/>
      <c r="P84" s="37"/>
    </row>
    <row r="85" spans="1:16" ht="14.25" customHeight="1" x14ac:dyDescent="0.3">
      <c r="D85" s="37"/>
      <c r="E85" s="4" t="s">
        <v>56</v>
      </c>
      <c r="F85" s="2"/>
      <c r="G85" s="14"/>
      <c r="H85" s="14"/>
      <c r="I85" s="14"/>
      <c r="J85" s="14"/>
      <c r="K85" s="14"/>
      <c r="L85" s="14"/>
      <c r="M85" s="14"/>
      <c r="N85" s="14"/>
      <c r="O85" s="24"/>
      <c r="P85" s="37"/>
    </row>
    <row r="86" spans="1:16" ht="14.25" customHeight="1" thickBot="1" x14ac:dyDescent="0.35">
      <c r="D86" s="37"/>
      <c r="E86" s="7" t="s">
        <v>57</v>
      </c>
      <c r="F86" s="8"/>
      <c r="G86" s="15"/>
      <c r="H86" s="15"/>
      <c r="I86" s="15"/>
      <c r="J86" s="15"/>
      <c r="K86" s="15"/>
      <c r="L86" s="15"/>
      <c r="M86" s="15"/>
      <c r="N86" s="15"/>
      <c r="O86" s="15"/>
      <c r="P86" s="37"/>
    </row>
    <row r="87" spans="1:16" ht="15" thickBot="1" x14ac:dyDescent="0.35">
      <c r="D87" s="37"/>
      <c r="E87" s="62" t="s">
        <v>58</v>
      </c>
      <c r="F87" s="2">
        <f>SUBTOTAL(109,Agustus[Minggu 1])</f>
        <v>0</v>
      </c>
      <c r="G87" s="2">
        <f>SUBTOTAL(109,Agustus[Lembur])</f>
        <v>0</v>
      </c>
      <c r="H87" s="2">
        <f>SUBTOTAL(109,Agustus[Minggu 2])</f>
        <v>0</v>
      </c>
      <c r="I87" s="2">
        <f>SUBTOTAL(109,Agustus[[Lembur ]])</f>
        <v>0</v>
      </c>
      <c r="J87" s="2">
        <f>SUBTOTAL(109,Agustus[Minggu 3])</f>
        <v>0</v>
      </c>
      <c r="K87" s="2">
        <f>SUBTOTAL(109,Agustus[[Lembur   ]])</f>
        <v>0</v>
      </c>
      <c r="L87" s="2">
        <f>SUBTOTAL(109,Agustus[Minggu 4])</f>
        <v>0</v>
      </c>
      <c r="M87" s="2">
        <f>SUBTOTAL(109,Agustus[[Lembur  ]])</f>
        <v>0</v>
      </c>
      <c r="N87" s="2">
        <f>SUBTOTAL(109,Agustus[Minggu 5])</f>
        <v>0</v>
      </c>
      <c r="O87" s="2">
        <f>SUBTOTAL(109,Agustus[[Lembur    ]])</f>
        <v>0</v>
      </c>
      <c r="P87" s="37"/>
    </row>
    <row r="88" spans="1:16" ht="21.95" customHeight="1" x14ac:dyDescent="0.3">
      <c r="A88" s="58" t="s">
        <v>31</v>
      </c>
      <c r="D88" s="42"/>
      <c r="E88" s="10" t="str">
        <f ca="1">TEXT(DATEVALUE(Agustus[[#Headers],[Agustus]]&amp;" "&amp;YEAR(TODAY())),"mmm.")&amp;" total: Jam Reguler"</f>
        <v>Agu. total: Jam Reguler</v>
      </c>
      <c r="F88" s="86">
        <f>SUM(Agustus[Minggu 1],Agustus[Minggu 2],Agustus[Minggu 3],Agustus[Minggu 4],Agustus[Minggu 5])</f>
        <v>0</v>
      </c>
      <c r="G88" s="77" t="str">
        <f ca="1">TEXT(DATEVALUE(Agustus[[#Headers],[Agustus]]&amp;" "&amp;YEAR(TODAY())),"mmm.")&amp;" total: Jam Lembur"</f>
        <v>Agu. total: Jam Lembur</v>
      </c>
      <c r="H88" s="77"/>
      <c r="I88" s="87">
        <f>SUM(Agustus[Lembur],Agustus[[Lembur ]],Agustus[[Lembur   ]],Agustus[[Lembur  ]],Agustus[[Lembur    ]])</f>
        <v>0</v>
      </c>
      <c r="J88" s="16"/>
      <c r="K88" s="16"/>
      <c r="L88" s="16"/>
      <c r="M88" s="16"/>
      <c r="N88" s="16"/>
      <c r="O88" s="20"/>
      <c r="P88" s="37"/>
    </row>
    <row r="89" spans="1:16" x14ac:dyDescent="0.2">
      <c r="D89" s="37"/>
      <c r="E89" s="37"/>
      <c r="F89" s="37"/>
      <c r="G89" s="70"/>
      <c r="H89" s="70"/>
      <c r="I89" s="70"/>
      <c r="J89" s="70"/>
      <c r="K89" s="70"/>
      <c r="L89" s="70"/>
      <c r="M89" s="70"/>
      <c r="N89" s="70"/>
      <c r="O89" s="70"/>
      <c r="P89" s="37"/>
    </row>
    <row r="90" spans="1:16" s="67" customFormat="1" ht="30" customHeight="1" thickBot="1" x14ac:dyDescent="0.25">
      <c r="A90" s="64" t="s">
        <v>32</v>
      </c>
      <c r="B90" s="65"/>
      <c r="C90" s="65"/>
      <c r="D90" s="66"/>
      <c r="E90" s="49" t="s">
        <v>68</v>
      </c>
      <c r="F90" s="12" t="s">
        <v>73</v>
      </c>
      <c r="G90" s="12" t="s">
        <v>74</v>
      </c>
      <c r="H90" s="12" t="s">
        <v>75</v>
      </c>
      <c r="I90" s="12" t="s">
        <v>77</v>
      </c>
      <c r="J90" s="12" t="s">
        <v>78</v>
      </c>
      <c r="K90" s="12" t="s">
        <v>76</v>
      </c>
      <c r="L90" s="12" t="s">
        <v>80</v>
      </c>
      <c r="M90" s="12" t="s">
        <v>79</v>
      </c>
      <c r="N90" s="12" t="s">
        <v>82</v>
      </c>
      <c r="O90" s="23" t="s">
        <v>81</v>
      </c>
      <c r="P90" s="66"/>
    </row>
    <row r="91" spans="1:16" ht="14.25" customHeight="1" x14ac:dyDescent="0.3">
      <c r="D91" s="37"/>
      <c r="E91" s="5" t="s">
        <v>51</v>
      </c>
      <c r="F91" s="6"/>
      <c r="G91" s="13"/>
      <c r="H91" s="13"/>
      <c r="I91" s="13"/>
      <c r="J91" s="13"/>
      <c r="K91" s="13"/>
      <c r="L91" s="13"/>
      <c r="M91" s="13"/>
      <c r="N91" s="13"/>
      <c r="O91" s="15"/>
      <c r="P91" s="37"/>
    </row>
    <row r="92" spans="1:16" ht="14.25" customHeight="1" x14ac:dyDescent="0.3">
      <c r="D92" s="37"/>
      <c r="E92" s="4" t="s">
        <v>52</v>
      </c>
      <c r="F92" s="2"/>
      <c r="G92" s="14"/>
      <c r="H92" s="14"/>
      <c r="I92" s="14"/>
      <c r="J92" s="14"/>
      <c r="K92" s="14"/>
      <c r="L92" s="14"/>
      <c r="M92" s="14"/>
      <c r="N92" s="14"/>
      <c r="O92" s="24"/>
      <c r="P92" s="37"/>
    </row>
    <row r="93" spans="1:16" ht="14.25" customHeight="1" x14ac:dyDescent="0.3">
      <c r="D93" s="37"/>
      <c r="E93" s="5" t="s">
        <v>53</v>
      </c>
      <c r="F93" s="6"/>
      <c r="G93" s="13"/>
      <c r="H93" s="13"/>
      <c r="I93" s="13"/>
      <c r="J93" s="13"/>
      <c r="K93" s="13"/>
      <c r="L93" s="13"/>
      <c r="M93" s="13"/>
      <c r="N93" s="13"/>
      <c r="O93" s="15"/>
      <c r="P93" s="37"/>
    </row>
    <row r="94" spans="1:16" ht="14.25" customHeight="1" x14ac:dyDescent="0.3">
      <c r="D94" s="37"/>
      <c r="E94" s="4" t="s">
        <v>54</v>
      </c>
      <c r="F94" s="2"/>
      <c r="G94" s="14"/>
      <c r="H94" s="14"/>
      <c r="I94" s="14"/>
      <c r="J94" s="14"/>
      <c r="K94" s="14"/>
      <c r="L94" s="14"/>
      <c r="M94" s="14"/>
      <c r="N94" s="14"/>
      <c r="O94" s="24"/>
      <c r="P94" s="37"/>
    </row>
    <row r="95" spans="1:16" ht="14.25" customHeight="1" x14ac:dyDescent="0.3">
      <c r="D95" s="37"/>
      <c r="E95" s="5" t="s">
        <v>55</v>
      </c>
      <c r="F95" s="6"/>
      <c r="G95" s="13"/>
      <c r="H95" s="13"/>
      <c r="I95" s="13"/>
      <c r="J95" s="13"/>
      <c r="K95" s="13"/>
      <c r="L95" s="13"/>
      <c r="M95" s="13"/>
      <c r="N95" s="13"/>
      <c r="O95" s="15"/>
      <c r="P95" s="37"/>
    </row>
    <row r="96" spans="1:16" ht="14.25" customHeight="1" x14ac:dyDescent="0.3">
      <c r="D96" s="37"/>
      <c r="E96" s="4" t="s">
        <v>56</v>
      </c>
      <c r="F96" s="2"/>
      <c r="G96" s="14"/>
      <c r="H96" s="14"/>
      <c r="I96" s="14"/>
      <c r="J96" s="14"/>
      <c r="K96" s="14"/>
      <c r="L96" s="14"/>
      <c r="M96" s="14"/>
      <c r="N96" s="14"/>
      <c r="O96" s="24"/>
      <c r="P96" s="37"/>
    </row>
    <row r="97" spans="1:16" ht="14.25" customHeight="1" thickBot="1" x14ac:dyDescent="0.35">
      <c r="D97" s="37"/>
      <c r="E97" s="7" t="s">
        <v>57</v>
      </c>
      <c r="F97" s="8"/>
      <c r="G97" s="15"/>
      <c r="H97" s="15"/>
      <c r="I97" s="15"/>
      <c r="J97" s="15"/>
      <c r="K97" s="15"/>
      <c r="L97" s="15"/>
      <c r="M97" s="15"/>
      <c r="N97" s="15"/>
      <c r="O97" s="15"/>
      <c r="P97" s="37"/>
    </row>
    <row r="98" spans="1:16" ht="15" thickBot="1" x14ac:dyDescent="0.35">
      <c r="D98" s="37"/>
      <c r="E98" s="62" t="s">
        <v>58</v>
      </c>
      <c r="F98" s="2">
        <f>SUBTOTAL(109,September[Minggu 1])</f>
        <v>0</v>
      </c>
      <c r="G98" s="2">
        <f>SUBTOTAL(109,September[Lembur])</f>
        <v>0</v>
      </c>
      <c r="H98" s="2">
        <f>SUBTOTAL(109,September[Minggu 2])</f>
        <v>0</v>
      </c>
      <c r="I98" s="2">
        <f>SUBTOTAL(109,September[[Lembur ]])</f>
        <v>0</v>
      </c>
      <c r="J98" s="2">
        <f>SUBTOTAL(109,September[Minggu 3])</f>
        <v>0</v>
      </c>
      <c r="K98" s="2">
        <f>SUBTOTAL(109,September[[Lembur  ]])</f>
        <v>0</v>
      </c>
      <c r="L98" s="2">
        <f>SUBTOTAL(109,September[Minggu 4])</f>
        <v>0</v>
      </c>
      <c r="M98" s="2">
        <f>SUBTOTAL(109,September[[Lembur   ]])</f>
        <v>0</v>
      </c>
      <c r="N98" s="2">
        <f>SUBTOTAL(109,September[Minggu 5])</f>
        <v>0</v>
      </c>
      <c r="O98" s="2">
        <f>SUBTOTAL(109,September[[Lembur    ]])</f>
        <v>0</v>
      </c>
      <c r="P98" s="37"/>
    </row>
    <row r="99" spans="1:16" ht="21.95" customHeight="1" x14ac:dyDescent="0.3">
      <c r="A99" s="58" t="s">
        <v>33</v>
      </c>
      <c r="D99" s="42"/>
      <c r="E99" s="10" t="str">
        <f ca="1">TEXT(DATEVALUE(September[[#Headers],[September]]&amp;" "&amp;YEAR(TODAY())),"mmm.")&amp;" total: Jam Reguler"</f>
        <v>Sep. total: Jam Reguler</v>
      </c>
      <c r="F99" s="86">
        <f>SUM(September[Minggu 1],September[Minggu 2],September[Minggu 3],September[Minggu 4],September[Minggu 5])</f>
        <v>0</v>
      </c>
      <c r="G99" s="77" t="str">
        <f ca="1">TEXT(DATEVALUE(September[[#Headers],[September]]&amp;" "&amp;YEAR(TODAY())),"mmm.")&amp;" total: Jam Lembur"</f>
        <v>Sep. total: Jam Lembur</v>
      </c>
      <c r="H99" s="77"/>
      <c r="I99" s="87">
        <f>SUM(September[Lembur],September[[Lembur ]],September[[Lembur  ]],September[[Lembur   ]],September[[Lembur    ]])</f>
        <v>0</v>
      </c>
      <c r="J99" s="16"/>
      <c r="K99" s="16"/>
      <c r="L99" s="16"/>
      <c r="M99" s="16"/>
      <c r="N99" s="16"/>
      <c r="O99" s="20"/>
      <c r="P99" s="37"/>
    </row>
    <row r="100" spans="1:16" ht="42" customHeight="1" thickBot="1" x14ac:dyDescent="0.25">
      <c r="A100" s="58" t="s">
        <v>34</v>
      </c>
      <c r="D100" s="37"/>
      <c r="E100" s="78" t="s">
        <v>69</v>
      </c>
      <c r="F100" s="79"/>
      <c r="G100" s="79"/>
      <c r="H100" s="79"/>
      <c r="I100" s="79"/>
      <c r="J100" s="79"/>
      <c r="K100" s="79"/>
      <c r="L100" s="79"/>
      <c r="M100" s="79"/>
      <c r="N100" s="79"/>
      <c r="O100" s="80"/>
      <c r="P100" s="37"/>
    </row>
    <row r="101" spans="1:16" ht="30" customHeight="1" thickTop="1" thickBot="1" x14ac:dyDescent="0.25">
      <c r="A101" s="58" t="s">
        <v>35</v>
      </c>
      <c r="D101" s="37"/>
      <c r="E101" s="49" t="s">
        <v>70</v>
      </c>
      <c r="F101" s="1" t="s">
        <v>73</v>
      </c>
      <c r="G101" s="12" t="s">
        <v>74</v>
      </c>
      <c r="H101" s="12" t="s">
        <v>75</v>
      </c>
      <c r="I101" s="12" t="s">
        <v>77</v>
      </c>
      <c r="J101" s="12" t="s">
        <v>78</v>
      </c>
      <c r="K101" s="12" t="s">
        <v>76</v>
      </c>
      <c r="L101" s="12" t="s">
        <v>80</v>
      </c>
      <c r="M101" s="12" t="s">
        <v>79</v>
      </c>
      <c r="N101" s="12" t="s">
        <v>82</v>
      </c>
      <c r="O101" s="23" t="s">
        <v>81</v>
      </c>
      <c r="P101" s="37"/>
    </row>
    <row r="102" spans="1:16" ht="14.25" customHeight="1" x14ac:dyDescent="0.3">
      <c r="D102" s="37"/>
      <c r="E102" s="5" t="s">
        <v>51</v>
      </c>
      <c r="F102" s="6"/>
      <c r="G102" s="13"/>
      <c r="H102" s="13"/>
      <c r="I102" s="13"/>
      <c r="J102" s="13"/>
      <c r="K102" s="13"/>
      <c r="L102" s="13"/>
      <c r="M102" s="13"/>
      <c r="N102" s="13"/>
      <c r="O102" s="15"/>
      <c r="P102" s="37"/>
    </row>
    <row r="103" spans="1:16" ht="14.25" customHeight="1" x14ac:dyDescent="0.3">
      <c r="D103" s="37"/>
      <c r="E103" s="4" t="s">
        <v>52</v>
      </c>
      <c r="F103" s="2"/>
      <c r="G103" s="14"/>
      <c r="H103" s="14"/>
      <c r="I103" s="14"/>
      <c r="J103" s="14"/>
      <c r="K103" s="14"/>
      <c r="L103" s="14"/>
      <c r="M103" s="14"/>
      <c r="N103" s="14"/>
      <c r="O103" s="24"/>
      <c r="P103" s="37"/>
    </row>
    <row r="104" spans="1:16" ht="14.25" customHeight="1" x14ac:dyDescent="0.3">
      <c r="D104" s="37"/>
      <c r="E104" s="5" t="s">
        <v>53</v>
      </c>
      <c r="F104" s="6"/>
      <c r="G104" s="13"/>
      <c r="H104" s="13"/>
      <c r="I104" s="13"/>
      <c r="J104" s="13"/>
      <c r="K104" s="13"/>
      <c r="L104" s="13"/>
      <c r="M104" s="13"/>
      <c r="N104" s="13"/>
      <c r="O104" s="15"/>
      <c r="P104" s="37"/>
    </row>
    <row r="105" spans="1:16" ht="14.25" customHeight="1" x14ac:dyDescent="0.3">
      <c r="D105" s="37"/>
      <c r="E105" s="4" t="s">
        <v>54</v>
      </c>
      <c r="F105" s="2"/>
      <c r="G105" s="14"/>
      <c r="H105" s="14"/>
      <c r="I105" s="14"/>
      <c r="J105" s="14"/>
      <c r="K105" s="14"/>
      <c r="L105" s="14"/>
      <c r="M105" s="14"/>
      <c r="N105" s="14"/>
      <c r="O105" s="24"/>
      <c r="P105" s="37"/>
    </row>
    <row r="106" spans="1:16" ht="14.25" customHeight="1" x14ac:dyDescent="0.3">
      <c r="D106" s="37"/>
      <c r="E106" s="5" t="s">
        <v>55</v>
      </c>
      <c r="F106" s="6"/>
      <c r="G106" s="13"/>
      <c r="H106" s="13"/>
      <c r="I106" s="13"/>
      <c r="J106" s="13"/>
      <c r="K106" s="13"/>
      <c r="L106" s="13"/>
      <c r="M106" s="13"/>
      <c r="N106" s="13"/>
      <c r="O106" s="15"/>
      <c r="P106" s="37"/>
    </row>
    <row r="107" spans="1:16" ht="14.25" customHeight="1" x14ac:dyDescent="0.3">
      <c r="D107" s="37"/>
      <c r="E107" s="4" t="s">
        <v>56</v>
      </c>
      <c r="F107" s="2"/>
      <c r="G107" s="14"/>
      <c r="H107" s="14"/>
      <c r="I107" s="14"/>
      <c r="J107" s="14"/>
      <c r="K107" s="14"/>
      <c r="L107" s="14"/>
      <c r="M107" s="14"/>
      <c r="N107" s="14"/>
      <c r="O107" s="24"/>
      <c r="P107" s="37"/>
    </row>
    <row r="108" spans="1:16" ht="14.25" customHeight="1" thickBot="1" x14ac:dyDescent="0.35">
      <c r="D108" s="37"/>
      <c r="E108" s="7" t="s">
        <v>57</v>
      </c>
      <c r="F108" s="8"/>
      <c r="G108" s="15"/>
      <c r="H108" s="15"/>
      <c r="I108" s="15"/>
      <c r="J108" s="15"/>
      <c r="K108" s="15"/>
      <c r="L108" s="15"/>
      <c r="M108" s="15"/>
      <c r="N108" s="15"/>
      <c r="O108" s="15"/>
      <c r="P108" s="37"/>
    </row>
    <row r="109" spans="1:16" ht="15" thickBot="1" x14ac:dyDescent="0.35">
      <c r="D109" s="37"/>
      <c r="E109" s="62" t="s">
        <v>58</v>
      </c>
      <c r="F109" s="2">
        <f>SUBTOTAL(109,Oktober[Minggu 1])</f>
        <v>0</v>
      </c>
      <c r="G109" s="2">
        <f>SUBTOTAL(109,Oktober[Lembur])</f>
        <v>0</v>
      </c>
      <c r="H109" s="2">
        <f>SUBTOTAL(109,Oktober[Minggu 2])</f>
        <v>0</v>
      </c>
      <c r="I109" s="2">
        <f>SUBTOTAL(109,Oktober[[Lembur ]])</f>
        <v>0</v>
      </c>
      <c r="J109" s="2">
        <f>SUBTOTAL(109,Oktober[Minggu 3])</f>
        <v>0</v>
      </c>
      <c r="K109" s="2">
        <f>SUBTOTAL(109,Oktober[[Lembur  ]])</f>
        <v>0</v>
      </c>
      <c r="L109" s="2">
        <f>SUBTOTAL(109,Oktober[Minggu 4])</f>
        <v>0</v>
      </c>
      <c r="M109" s="2">
        <f>SUBTOTAL(109,Oktober[[Lembur   ]])</f>
        <v>0</v>
      </c>
      <c r="N109" s="2">
        <f>SUBTOTAL(109,Oktober[Minggu 5])</f>
        <v>0</v>
      </c>
      <c r="O109" s="2">
        <f>SUBTOTAL(109,Oktober[[Lembur    ]])</f>
        <v>0</v>
      </c>
      <c r="P109" s="37"/>
    </row>
    <row r="110" spans="1:16" ht="21.95" customHeight="1" x14ac:dyDescent="0.3">
      <c r="A110" s="58" t="s">
        <v>36</v>
      </c>
      <c r="D110" s="42"/>
      <c r="E110" s="10" t="str">
        <f ca="1">TEXT(DATEVALUE(Oktober[[#Headers],[Oktober]]&amp;" "&amp;YEAR(TODAY())),"mmm.")&amp;" total: Jam Reguler"</f>
        <v>Okt. total: Jam Reguler</v>
      </c>
      <c r="F110" s="86">
        <f>SUM(Oktober[Minggu 1],Oktober[Minggu 2],Oktober[Minggu 3],Oktober[Minggu 4],Oktober[Minggu 5])</f>
        <v>0</v>
      </c>
      <c r="G110" s="77" t="str">
        <f ca="1">TEXT(DATEVALUE(Oktober[[#Headers],[Oktober]]&amp;" "&amp;YEAR(TODAY())),"mmm.")&amp;" total: Jam Lembur"</f>
        <v>Okt. total: Jam Lembur</v>
      </c>
      <c r="H110" s="77"/>
      <c r="I110" s="87">
        <f>SUM(Oktober[Lembur],Oktober[[Lembur ]],Oktober[[Lembur  ]],Oktober[[Lembur   ]],Oktober[[Lembur    ]])</f>
        <v>0</v>
      </c>
      <c r="J110" s="16"/>
      <c r="K110" s="16"/>
      <c r="L110" s="16"/>
      <c r="M110" s="16"/>
      <c r="N110" s="16"/>
      <c r="O110" s="20"/>
      <c r="P110" s="37"/>
    </row>
    <row r="111" spans="1:16" x14ac:dyDescent="0.2">
      <c r="D111" s="37"/>
      <c r="E111" s="37"/>
      <c r="F111" s="37"/>
      <c r="G111" s="70"/>
      <c r="H111" s="70"/>
      <c r="I111" s="70"/>
      <c r="J111" s="70"/>
      <c r="K111" s="70"/>
      <c r="L111" s="70"/>
      <c r="M111" s="70"/>
      <c r="N111" s="70"/>
      <c r="O111" s="70"/>
      <c r="P111" s="37"/>
    </row>
    <row r="112" spans="1:16" s="67" customFormat="1" ht="30" customHeight="1" thickBot="1" x14ac:dyDescent="0.25">
      <c r="A112" s="64" t="s">
        <v>37</v>
      </c>
      <c r="B112" s="65"/>
      <c r="C112" s="65"/>
      <c r="D112" s="66"/>
      <c r="E112" s="49" t="s">
        <v>71</v>
      </c>
      <c r="F112" s="12" t="s">
        <v>73</v>
      </c>
      <c r="G112" s="12" t="s">
        <v>74</v>
      </c>
      <c r="H112" s="12" t="s">
        <v>75</v>
      </c>
      <c r="I112" s="12" t="s">
        <v>77</v>
      </c>
      <c r="J112" s="12" t="s">
        <v>78</v>
      </c>
      <c r="K112" s="12" t="s">
        <v>76</v>
      </c>
      <c r="L112" s="12" t="s">
        <v>80</v>
      </c>
      <c r="M112" s="12" t="s">
        <v>81</v>
      </c>
      <c r="N112" s="12" t="s">
        <v>82</v>
      </c>
      <c r="O112" s="23" t="s">
        <v>83</v>
      </c>
      <c r="P112" s="66"/>
    </row>
    <row r="113" spans="1:16" ht="14.25" customHeight="1" x14ac:dyDescent="0.3">
      <c r="D113" s="37"/>
      <c r="E113" s="5" t="s">
        <v>51</v>
      </c>
      <c r="F113" s="6"/>
      <c r="G113" s="13"/>
      <c r="H113" s="13"/>
      <c r="I113" s="13"/>
      <c r="J113" s="13"/>
      <c r="K113" s="13"/>
      <c r="L113" s="13"/>
      <c r="M113" s="13"/>
      <c r="N113" s="13"/>
      <c r="O113" s="15"/>
      <c r="P113" s="37"/>
    </row>
    <row r="114" spans="1:16" ht="14.25" customHeight="1" x14ac:dyDescent="0.3">
      <c r="D114" s="37"/>
      <c r="E114" s="4" t="s">
        <v>52</v>
      </c>
      <c r="F114" s="2"/>
      <c r="G114" s="14"/>
      <c r="H114" s="14"/>
      <c r="I114" s="14"/>
      <c r="J114" s="14"/>
      <c r="K114" s="14"/>
      <c r="L114" s="14"/>
      <c r="M114" s="14"/>
      <c r="N114" s="14"/>
      <c r="O114" s="24"/>
      <c r="P114" s="37"/>
    </row>
    <row r="115" spans="1:16" ht="14.25" customHeight="1" x14ac:dyDescent="0.3">
      <c r="D115" s="37"/>
      <c r="E115" s="5" t="s">
        <v>53</v>
      </c>
      <c r="F115" s="6"/>
      <c r="G115" s="13"/>
      <c r="H115" s="13"/>
      <c r="I115" s="13"/>
      <c r="J115" s="13"/>
      <c r="K115" s="13"/>
      <c r="L115" s="13"/>
      <c r="M115" s="13"/>
      <c r="N115" s="13"/>
      <c r="O115" s="15"/>
      <c r="P115" s="37"/>
    </row>
    <row r="116" spans="1:16" ht="14.25" customHeight="1" x14ac:dyDescent="0.3">
      <c r="D116" s="37"/>
      <c r="E116" s="4" t="s">
        <v>54</v>
      </c>
      <c r="F116" s="11"/>
      <c r="G116" s="17"/>
      <c r="H116" s="17"/>
      <c r="I116" s="17"/>
      <c r="J116" s="17"/>
      <c r="K116" s="17"/>
      <c r="L116" s="17"/>
      <c r="M116" s="17"/>
      <c r="N116" s="17"/>
      <c r="O116" s="63"/>
      <c r="P116" s="37"/>
    </row>
    <row r="117" spans="1:16" ht="14.25" customHeight="1" x14ac:dyDescent="0.3">
      <c r="D117" s="37"/>
      <c r="E117" s="5" t="s">
        <v>55</v>
      </c>
      <c r="F117" s="6"/>
      <c r="G117" s="13"/>
      <c r="H117" s="13"/>
      <c r="I117" s="13"/>
      <c r="J117" s="13"/>
      <c r="K117" s="13"/>
      <c r="L117" s="13"/>
      <c r="M117" s="13"/>
      <c r="N117" s="13"/>
      <c r="O117" s="15"/>
      <c r="P117" s="37"/>
    </row>
    <row r="118" spans="1:16" ht="14.25" customHeight="1" x14ac:dyDescent="0.3">
      <c r="D118" s="37"/>
      <c r="E118" s="4" t="s">
        <v>56</v>
      </c>
      <c r="F118" s="11"/>
      <c r="G118" s="17"/>
      <c r="H118" s="17"/>
      <c r="I118" s="17"/>
      <c r="J118" s="17"/>
      <c r="K118" s="17"/>
      <c r="L118" s="17"/>
      <c r="M118" s="17"/>
      <c r="N118" s="17"/>
      <c r="O118" s="63"/>
      <c r="P118" s="37"/>
    </row>
    <row r="119" spans="1:16" ht="14.25" customHeight="1" thickBot="1" x14ac:dyDescent="0.35">
      <c r="D119" s="37"/>
      <c r="E119" s="7" t="s">
        <v>57</v>
      </c>
      <c r="F119" s="8"/>
      <c r="G119" s="15"/>
      <c r="H119" s="15"/>
      <c r="I119" s="15"/>
      <c r="J119" s="15"/>
      <c r="K119" s="15"/>
      <c r="L119" s="15"/>
      <c r="M119" s="15"/>
      <c r="N119" s="15"/>
      <c r="O119" s="15"/>
      <c r="P119" s="37"/>
    </row>
    <row r="120" spans="1:16" ht="15" thickBot="1" x14ac:dyDescent="0.35">
      <c r="D120" s="37"/>
      <c r="E120" s="62" t="s">
        <v>58</v>
      </c>
      <c r="F120" s="2">
        <f>SUBTOTAL(109,November[Minggu 1])</f>
        <v>0</v>
      </c>
      <c r="G120" s="2">
        <f>SUBTOTAL(109,November[Lembur])</f>
        <v>0</v>
      </c>
      <c r="H120" s="2">
        <f>SUBTOTAL(109,November[Minggu 2])</f>
        <v>0</v>
      </c>
      <c r="I120" s="2">
        <f>SUBTOTAL(109,November[[Lembur ]])</f>
        <v>0</v>
      </c>
      <c r="J120" s="2">
        <f>SUBTOTAL(109,November[Minggu 3])</f>
        <v>0</v>
      </c>
      <c r="K120" s="2">
        <f>SUBTOTAL(109,November[[Lembur  ]])</f>
        <v>0</v>
      </c>
      <c r="L120" s="2">
        <f>SUBTOTAL(109,November[Minggu 4])</f>
        <v>0</v>
      </c>
      <c r="M120" s="2">
        <f>SUBTOTAL(109,November[[Lembur    ]])</f>
        <v>0</v>
      </c>
      <c r="N120" s="2">
        <f>SUBTOTAL(109,November[Minggu 5])</f>
        <v>0</v>
      </c>
      <c r="O120" s="2">
        <f>SUBTOTAL(109,November[[Lembur     ]])</f>
        <v>0</v>
      </c>
      <c r="P120" s="37"/>
    </row>
    <row r="121" spans="1:16" ht="21.95" customHeight="1" x14ac:dyDescent="0.3">
      <c r="A121" s="58" t="s">
        <v>38</v>
      </c>
      <c r="D121" s="42"/>
      <c r="E121" s="10" t="str">
        <f ca="1">TEXT(DATEVALUE(November[[#Headers],[November]]&amp;" "&amp;YEAR(TODAY())),"mmm.")&amp;" total: Jam Reguler"</f>
        <v>Nov. total: Jam Reguler</v>
      </c>
      <c r="F121" s="86">
        <f>SUM(November[Minggu 1],November[Minggu 2],November[Minggu 3],November[Minggu 4],November[Minggu 5])</f>
        <v>0</v>
      </c>
      <c r="G121" s="77" t="str">
        <f ca="1">TEXT(DATEVALUE(November[[#Headers],[November]]&amp;" "&amp;YEAR(TODAY())),"mmm.")&amp;" total: Jam Lembur"</f>
        <v>Nov. total: Jam Lembur</v>
      </c>
      <c r="H121" s="77"/>
      <c r="I121" s="87">
        <f>SUM(November[Lembur],November[[Lembur ]],November[[Lembur  ]],November[[Lembur    ]],November[[Lembur     ]])</f>
        <v>0</v>
      </c>
      <c r="J121" s="16"/>
      <c r="K121" s="16"/>
      <c r="L121" s="16"/>
      <c r="M121" s="16"/>
      <c r="N121" s="16"/>
      <c r="O121" s="20"/>
      <c r="P121" s="37"/>
    </row>
    <row r="122" spans="1:16" x14ac:dyDescent="0.2">
      <c r="D122" s="37"/>
      <c r="E122" s="37"/>
      <c r="F122" s="37"/>
      <c r="G122" s="70"/>
      <c r="H122" s="70"/>
      <c r="I122" s="70"/>
      <c r="J122" s="70"/>
      <c r="K122" s="70"/>
      <c r="L122" s="70"/>
      <c r="M122" s="70"/>
      <c r="N122" s="70"/>
      <c r="O122" s="70"/>
      <c r="P122" s="37"/>
    </row>
    <row r="123" spans="1:16" s="67" customFormat="1" ht="30" customHeight="1" thickBot="1" x14ac:dyDescent="0.25">
      <c r="A123" s="64" t="s">
        <v>39</v>
      </c>
      <c r="B123" s="65"/>
      <c r="C123" s="65"/>
      <c r="D123" s="68"/>
      <c r="E123" s="49" t="s">
        <v>72</v>
      </c>
      <c r="F123" s="12" t="s">
        <v>73</v>
      </c>
      <c r="G123" s="12" t="s">
        <v>74</v>
      </c>
      <c r="H123" s="12" t="s">
        <v>75</v>
      </c>
      <c r="I123" s="12" t="s">
        <v>77</v>
      </c>
      <c r="J123" s="12" t="s">
        <v>78</v>
      </c>
      <c r="K123" s="12" t="s">
        <v>76</v>
      </c>
      <c r="L123" s="12" t="s">
        <v>80</v>
      </c>
      <c r="M123" s="12" t="s">
        <v>79</v>
      </c>
      <c r="N123" s="12" t="s">
        <v>82</v>
      </c>
      <c r="O123" s="23" t="s">
        <v>81</v>
      </c>
      <c r="P123" s="66"/>
    </row>
    <row r="124" spans="1:16" ht="14.25" customHeight="1" x14ac:dyDescent="0.3">
      <c r="D124" s="42"/>
      <c r="E124" s="5" t="s">
        <v>51</v>
      </c>
      <c r="F124" s="6"/>
      <c r="G124" s="13"/>
      <c r="H124" s="13"/>
      <c r="I124" s="13"/>
      <c r="J124" s="13"/>
      <c r="K124" s="13"/>
      <c r="L124" s="13"/>
      <c r="M124" s="13"/>
      <c r="N124" s="13"/>
      <c r="O124" s="15"/>
      <c r="P124" s="37"/>
    </row>
    <row r="125" spans="1:16" ht="14.25" customHeight="1" x14ac:dyDescent="0.3">
      <c r="D125" s="42"/>
      <c r="E125" s="4" t="s">
        <v>52</v>
      </c>
      <c r="F125" s="2"/>
      <c r="G125" s="14"/>
      <c r="H125" s="14"/>
      <c r="I125" s="14"/>
      <c r="J125" s="14"/>
      <c r="K125" s="14"/>
      <c r="L125" s="14"/>
      <c r="M125" s="14"/>
      <c r="N125" s="14"/>
      <c r="O125" s="24"/>
      <c r="P125" s="37"/>
    </row>
    <row r="126" spans="1:16" ht="14.25" customHeight="1" x14ac:dyDescent="0.3">
      <c r="D126" s="42"/>
      <c r="E126" s="5" t="s">
        <v>53</v>
      </c>
      <c r="F126" s="6"/>
      <c r="G126" s="13"/>
      <c r="H126" s="13"/>
      <c r="I126" s="13"/>
      <c r="J126" s="13"/>
      <c r="K126" s="13"/>
      <c r="L126" s="13"/>
      <c r="M126" s="13"/>
      <c r="N126" s="13"/>
      <c r="O126" s="15"/>
      <c r="P126" s="37"/>
    </row>
    <row r="127" spans="1:16" ht="14.25" customHeight="1" x14ac:dyDescent="0.3">
      <c r="E127" s="4" t="s">
        <v>54</v>
      </c>
      <c r="F127" s="2"/>
      <c r="G127" s="14"/>
      <c r="H127" s="14"/>
      <c r="I127" s="14"/>
      <c r="J127" s="14"/>
      <c r="K127" s="14"/>
      <c r="L127" s="14"/>
      <c r="M127" s="14"/>
      <c r="N127" s="14"/>
      <c r="O127" s="24"/>
    </row>
    <row r="128" spans="1:16" ht="14.25" customHeight="1" x14ac:dyDescent="0.3">
      <c r="E128" s="5" t="s">
        <v>55</v>
      </c>
      <c r="F128" s="6"/>
      <c r="G128" s="13"/>
      <c r="H128" s="13"/>
      <c r="I128" s="13"/>
      <c r="J128" s="13"/>
      <c r="K128" s="13"/>
      <c r="L128" s="13"/>
      <c r="M128" s="13"/>
      <c r="N128" s="13"/>
      <c r="O128" s="15"/>
    </row>
    <row r="129" spans="1:15" ht="14.25" customHeight="1" x14ac:dyDescent="0.3">
      <c r="E129" s="4" t="s">
        <v>56</v>
      </c>
      <c r="F129" s="2"/>
      <c r="G129" s="14"/>
      <c r="H129" s="14"/>
      <c r="I129" s="14"/>
      <c r="J129" s="14"/>
      <c r="K129" s="14"/>
      <c r="L129" s="14"/>
      <c r="M129" s="14"/>
      <c r="N129" s="14"/>
      <c r="O129" s="24"/>
    </row>
    <row r="130" spans="1:15" ht="14.25" customHeight="1" thickBot="1" x14ac:dyDescent="0.35">
      <c r="E130" s="7" t="s">
        <v>57</v>
      </c>
      <c r="F130" s="8"/>
      <c r="G130" s="15"/>
      <c r="H130" s="15"/>
      <c r="I130" s="15"/>
      <c r="J130" s="15"/>
      <c r="K130" s="15"/>
      <c r="L130" s="15"/>
      <c r="M130" s="15"/>
      <c r="N130" s="15"/>
      <c r="O130" s="15"/>
    </row>
    <row r="131" spans="1:15" ht="15" thickBot="1" x14ac:dyDescent="0.35">
      <c r="E131" s="62" t="s">
        <v>58</v>
      </c>
      <c r="F131" s="2">
        <f>SUBTOTAL(109,Desember[Minggu 1])</f>
        <v>0</v>
      </c>
      <c r="G131" s="2">
        <f>SUBTOTAL(109,Desember[Lembur])</f>
        <v>0</v>
      </c>
      <c r="H131" s="2">
        <f>SUBTOTAL(109,Desember[Minggu 2])</f>
        <v>0</v>
      </c>
      <c r="I131" s="2">
        <f>SUBTOTAL(109,Desember[[Lembur ]])</f>
        <v>0</v>
      </c>
      <c r="J131" s="2">
        <f>SUBTOTAL(109,Desember[Minggu 3])</f>
        <v>0</v>
      </c>
      <c r="K131" s="2">
        <f>SUBTOTAL(109,Desember[[Lembur  ]])</f>
        <v>0</v>
      </c>
      <c r="L131" s="2">
        <f>SUBTOTAL(109,Desember[Minggu 4])</f>
        <v>0</v>
      </c>
      <c r="M131" s="2">
        <f>SUBTOTAL(109,Desember[[Lembur   ]])</f>
        <v>0</v>
      </c>
      <c r="N131" s="2">
        <f>SUBTOTAL(109,Desember[Minggu 5])</f>
        <v>0</v>
      </c>
      <c r="O131" s="2">
        <f>SUBTOTAL(109,Desember[[Lembur    ]])</f>
        <v>0</v>
      </c>
    </row>
    <row r="132" spans="1:15" ht="21.95" customHeight="1" x14ac:dyDescent="0.3">
      <c r="A132" s="58" t="s">
        <v>40</v>
      </c>
      <c r="E132" s="10" t="str">
        <f ca="1">TEXT(DATEVALUE(Desember[[#Headers],[Desember]]&amp;" "&amp;YEAR(TODAY())),"mmm.")&amp;" total: Jam Reguler"</f>
        <v>Des. total: Jam Reguler</v>
      </c>
      <c r="F132" s="86">
        <f>SUM(Desember[Minggu 1],Desember[Minggu 2],Desember[Minggu 3],Desember[Minggu 4],Desember[Minggu 5])</f>
        <v>0</v>
      </c>
      <c r="G132" s="77" t="str">
        <f ca="1">TEXT(DATEVALUE(Desember[[#Headers],[Desember]]&amp;" "&amp;YEAR(TODAY())),"mmm.")&amp;" total: Jam Lembur"</f>
        <v>Des. total: Jam Lembur</v>
      </c>
      <c r="H132" s="77"/>
      <c r="I132" s="87">
        <f>SUM(G124:G130,I124:I130,K124:K130,M124:M130,O124:O130)</f>
        <v>0</v>
      </c>
      <c r="J132" s="16"/>
      <c r="K132" s="16"/>
      <c r="L132" s="16"/>
      <c r="M132" s="16"/>
      <c r="N132" s="16"/>
      <c r="O132" s="20"/>
    </row>
    <row r="133" spans="1:15" x14ac:dyDescent="0.2">
      <c r="E133" s="37"/>
      <c r="F133" s="37"/>
      <c r="G133" s="70"/>
      <c r="H133" s="70"/>
      <c r="I133" s="70"/>
      <c r="J133" s="70"/>
      <c r="K133" s="70"/>
      <c r="L133" s="70"/>
      <c r="M133" s="70"/>
      <c r="N133" s="70"/>
      <c r="O133" s="70"/>
    </row>
  </sheetData>
  <mergeCells count="17">
    <mergeCell ref="G33:H33"/>
    <mergeCell ref="G44:H44"/>
    <mergeCell ref="B1:C1"/>
    <mergeCell ref="G55:H55"/>
    <mergeCell ref="G121:H121"/>
    <mergeCell ref="E1:O1"/>
    <mergeCell ref="E34:O34"/>
    <mergeCell ref="G11:H11"/>
    <mergeCell ref="G22:H22"/>
    <mergeCell ref="G132:H132"/>
    <mergeCell ref="G66:H66"/>
    <mergeCell ref="G77:H77"/>
    <mergeCell ref="G88:H88"/>
    <mergeCell ref="G99:H99"/>
    <mergeCell ref="G110:H110"/>
    <mergeCell ref="E100:O100"/>
    <mergeCell ref="E67:O67"/>
  </mergeCells>
  <printOptions horizontalCentered="1"/>
  <pageMargins left="0.4" right="0.4" top="0.4" bottom="0.5" header="0.3" footer="0.3"/>
  <pageSetup paperSize="9" fitToHeight="0" orientation="landscape" horizontalDpi="4294967293" verticalDpi="200" r:id="rId1"/>
  <headerFooter differentFirst="1">
    <oddFooter>Page &amp;P of &amp;N</oddFooter>
  </headerFooter>
  <ignoredErrors>
    <ignoredError sqref="F132 I132 F121 I121 F11 I11 F22 I22 F33 I33 F44 I44 F55 I55 F66 I66 F77 I77 F88 I88 F99 I99 F110 I110" emptyCellReference="1"/>
  </ignoredError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Lembar kerja</vt:lpstr>
      </vt:variant>
      <vt:variant>
        <vt:i4>2</vt:i4>
      </vt:variant>
    </vt:vector>
  </HeadingPairs>
  <TitlesOfParts>
    <vt:vector size="2" baseType="lpstr">
      <vt:lpstr>MULAI</vt:lpstr>
      <vt:lpstr>LEMBAR WAKTU TAHUNAN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2018-05-25T08:57:01Z</dcterms:created>
  <dcterms:modified xsi:type="dcterms:W3CDTF">2018-09-19T09:54:52Z</dcterms:modified>
</cp:coreProperties>
</file>

<file path=docProps/custom.xml><?xml version="1.0" encoding="utf-8"?>
<Properties xmlns="http://schemas.openxmlformats.org/officeDocument/2006/custom-properties" xmlns:vt="http://schemas.openxmlformats.org/officeDocument/2006/docPropsVTypes"/>
</file>