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Z:\E\_Template\2018_015_WordTech_Static_calendar_Win32_WAC_B8\04_PreDTP_Done\id-ID\"/>
    </mc:Choice>
  </mc:AlternateContent>
  <bookViews>
    <workbookView xWindow="0" yWindow="0" windowWidth="20490" windowHeight="7515" tabRatio="611"/>
  </bookViews>
  <sheets>
    <sheet name="Jan" sheetId="6" r:id="rId1"/>
    <sheet name="Feb" sheetId="9" r:id="rId2"/>
    <sheet name="Mar" sheetId="10" r:id="rId3"/>
    <sheet name="Apr" sheetId="11" r:id="rId4"/>
    <sheet name="Mei" sheetId="12" r:id="rId5"/>
    <sheet name="Jun" sheetId="13" r:id="rId6"/>
    <sheet name="Jul" sheetId="14" r:id="rId7"/>
    <sheet name="Agu" sheetId="15" r:id="rId8"/>
    <sheet name="Sep" sheetId="16" r:id="rId9"/>
    <sheet name="Okt" sheetId="17" r:id="rId10"/>
    <sheet name="Nov" sheetId="18" r:id="rId11"/>
    <sheet name="Des" sheetId="19" r:id="rId12"/>
  </sheets>
  <definedNames>
    <definedName name="AguMin1">DATE(TahunKalender,8,1)-WEEKDAY(DATE(TahunKalender,8,1))+1</definedName>
    <definedName name="AprMin1">DATE(TahunKalender,4,1)-WEEKDAY(DATE(TahunKalender,4,1))+1</definedName>
    <definedName name="DesMin1">DATE(TahunKalender,12,1)-WEEKDAY(DATE(TahunKalender,12,1))+1</definedName>
    <definedName name="FebMin1">DATE(TahunKalender,2,1)-WEEKDAY(DATE(TahunKalender,2,1))+1</definedName>
    <definedName name="JanMin1">DATE(TahunKalender,1,1)-WEEKDAY(DATE(TahunKalender,1,1))+1</definedName>
    <definedName name="JulMin1">DATE(TahunKalender,7,1)-WEEKDAY(DATE(TahunKalender,7,1))+1</definedName>
    <definedName name="JunMin1">DATE(TahunKalender,6,1)-WEEKDAY(DATE(TahunKalender,6,1))+1</definedName>
    <definedName name="MarMin1">DATE(TahunKalender,3,1)-WEEKDAY(DATE(TahunKalender,3,1))+1</definedName>
    <definedName name="MeiMin1">DATE(TahunKalender,5,1)-WEEKDAY(DATE(TahunKalender,5,1))+1</definedName>
    <definedName name="NovMin1">DATE(TahunKalender,11,1)-WEEKDAY(DATE(TahunKalender,11,1))+1</definedName>
    <definedName name="OktMin1">DATE(TahunKalender,10,1)-WEEKDAY(DATE(TahunKalender,10,1))+1</definedName>
    <definedName name="_xlnm.Print_Area" localSheetId="7">Agu!$B$2:$J$16</definedName>
    <definedName name="_xlnm.Print_Area" localSheetId="3">Apr!$B$2:$J$16</definedName>
    <definedName name="_xlnm.Print_Area" localSheetId="11">Des!$B$2:$J$16</definedName>
    <definedName name="_xlnm.Print_Area" localSheetId="1">Feb!$B$2:$J$16</definedName>
    <definedName name="_xlnm.Print_Area" localSheetId="0">Jan!$B$2:$J$16</definedName>
    <definedName name="_xlnm.Print_Area" localSheetId="6">Jul!$B$2:$J$16</definedName>
    <definedName name="_xlnm.Print_Area" localSheetId="5">Jun!$B$2:$J$16</definedName>
    <definedName name="_xlnm.Print_Area" localSheetId="2">Mar!$B$2:$J$16</definedName>
    <definedName name="_xlnm.Print_Area" localSheetId="4">Mei!$B$2:$J$16</definedName>
    <definedName name="_xlnm.Print_Area" localSheetId="10">Nov!$B$2:$J$16</definedName>
    <definedName name="_xlnm.Print_Area" localSheetId="9">Okt!$B$2:$J$16</definedName>
    <definedName name="_xlnm.Print_Area" localSheetId="8">Sep!$B$2:$J$16</definedName>
    <definedName name="SepMin1">DATE(TahunKalender,9,1)-WEEKDAY(DATE(TahunKalender,9,1))+1</definedName>
    <definedName name="TahunKalender">Jan!$K$2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" i="6" l="1"/>
  <c r="C15" i="19" l="1"/>
  <c r="H13" i="19"/>
  <c r="F13" i="19"/>
  <c r="D13" i="19"/>
  <c r="B13" i="19"/>
  <c r="G11" i="19"/>
  <c r="E11" i="19"/>
  <c r="C11" i="19"/>
  <c r="H9" i="19"/>
  <c r="F9" i="19"/>
  <c r="D9" i="19"/>
  <c r="B9" i="19"/>
  <c r="G7" i="19"/>
  <c r="E7" i="19"/>
  <c r="C7" i="19"/>
  <c r="H5" i="19"/>
  <c r="F5" i="19"/>
  <c r="D5" i="19"/>
  <c r="B5" i="19"/>
  <c r="B15" i="19"/>
  <c r="G13" i="19"/>
  <c r="E13" i="19"/>
  <c r="C13" i="19"/>
  <c r="H11" i="19"/>
  <c r="F11" i="19"/>
  <c r="D11" i="19"/>
  <c r="B11" i="19"/>
  <c r="G9" i="19"/>
  <c r="E9" i="19"/>
  <c r="C9" i="19"/>
  <c r="H7" i="19"/>
  <c r="F7" i="19"/>
  <c r="D7" i="19"/>
  <c r="B7" i="19"/>
  <c r="G5" i="19"/>
  <c r="E5" i="19"/>
  <c r="C5" i="19"/>
  <c r="C15" i="18"/>
  <c r="H13" i="18"/>
  <c r="F13" i="18"/>
  <c r="D13" i="18"/>
  <c r="B13" i="18"/>
  <c r="G11" i="18"/>
  <c r="E11" i="18"/>
  <c r="C11" i="18"/>
  <c r="H9" i="18"/>
  <c r="F9" i="18"/>
  <c r="D9" i="18"/>
  <c r="B9" i="18"/>
  <c r="G7" i="18"/>
  <c r="E7" i="18"/>
  <c r="C7" i="18"/>
  <c r="H5" i="18"/>
  <c r="F5" i="18"/>
  <c r="D5" i="18"/>
  <c r="B5" i="18"/>
  <c r="B15" i="18"/>
  <c r="G13" i="18"/>
  <c r="E13" i="18"/>
  <c r="C13" i="18"/>
  <c r="H11" i="18"/>
  <c r="F11" i="18"/>
  <c r="D11" i="18"/>
  <c r="B11" i="18"/>
  <c r="G9" i="18"/>
  <c r="E9" i="18"/>
  <c r="C9" i="18"/>
  <c r="H7" i="18"/>
  <c r="F7" i="18"/>
  <c r="D7" i="18"/>
  <c r="B7" i="18"/>
  <c r="G5" i="18"/>
  <c r="E5" i="18"/>
  <c r="C5" i="18"/>
  <c r="C15" i="17"/>
  <c r="H13" i="17"/>
  <c r="F13" i="17"/>
  <c r="D13" i="17"/>
  <c r="B13" i="17"/>
  <c r="G11" i="17"/>
  <c r="E11" i="17"/>
  <c r="C11" i="17"/>
  <c r="H9" i="17"/>
  <c r="F9" i="17"/>
  <c r="D9" i="17"/>
  <c r="B9" i="17"/>
  <c r="G7" i="17"/>
  <c r="E7" i="17"/>
  <c r="C7" i="17"/>
  <c r="H5" i="17"/>
  <c r="F5" i="17"/>
  <c r="D5" i="17"/>
  <c r="B5" i="17"/>
  <c r="B15" i="17"/>
  <c r="G13" i="17"/>
  <c r="E13" i="17"/>
  <c r="C13" i="17"/>
  <c r="H11" i="17"/>
  <c r="F11" i="17"/>
  <c r="D11" i="17"/>
  <c r="B11" i="17"/>
  <c r="G9" i="17"/>
  <c r="E9" i="17"/>
  <c r="C9" i="17"/>
  <c r="H7" i="17"/>
  <c r="F7" i="17"/>
  <c r="D7" i="17"/>
  <c r="B7" i="17"/>
  <c r="G5" i="17"/>
  <c r="E5" i="17"/>
  <c r="C5" i="17"/>
  <c r="C15" i="16"/>
  <c r="H13" i="16"/>
  <c r="F13" i="16"/>
  <c r="D13" i="16"/>
  <c r="B13" i="16"/>
  <c r="G11" i="16"/>
  <c r="E11" i="16"/>
  <c r="C11" i="16"/>
  <c r="H9" i="16"/>
  <c r="F9" i="16"/>
  <c r="D9" i="16"/>
  <c r="B9" i="16"/>
  <c r="G7" i="16"/>
  <c r="E7" i="16"/>
  <c r="C7" i="16"/>
  <c r="H5" i="16"/>
  <c r="F5" i="16"/>
  <c r="D5" i="16"/>
  <c r="B5" i="16"/>
  <c r="B15" i="16"/>
  <c r="G13" i="16"/>
  <c r="E13" i="16"/>
  <c r="C13" i="16"/>
  <c r="H11" i="16"/>
  <c r="F11" i="16"/>
  <c r="D11" i="16"/>
  <c r="B11" i="16"/>
  <c r="G9" i="16"/>
  <c r="E9" i="16"/>
  <c r="C9" i="16"/>
  <c r="H7" i="16"/>
  <c r="F7" i="16"/>
  <c r="D7" i="16"/>
  <c r="B7" i="16"/>
  <c r="G5" i="16"/>
  <c r="E5" i="16"/>
  <c r="C5" i="16"/>
  <c r="C15" i="15"/>
  <c r="H13" i="15"/>
  <c r="F13" i="15"/>
  <c r="D13" i="15"/>
  <c r="B13" i="15"/>
  <c r="G11" i="15"/>
  <c r="E11" i="15"/>
  <c r="C11" i="15"/>
  <c r="H9" i="15"/>
  <c r="F9" i="15"/>
  <c r="D9" i="15"/>
  <c r="B9" i="15"/>
  <c r="G7" i="15"/>
  <c r="E7" i="15"/>
  <c r="C7" i="15"/>
  <c r="H5" i="15"/>
  <c r="F5" i="15"/>
  <c r="D5" i="15"/>
  <c r="B5" i="15"/>
  <c r="B15" i="15"/>
  <c r="G13" i="15"/>
  <c r="E13" i="15"/>
  <c r="C13" i="15"/>
  <c r="H11" i="15"/>
  <c r="F11" i="15"/>
  <c r="D11" i="15"/>
  <c r="B11" i="15"/>
  <c r="G9" i="15"/>
  <c r="E9" i="15"/>
  <c r="C9" i="15"/>
  <c r="H7" i="15"/>
  <c r="F7" i="15"/>
  <c r="D7" i="15"/>
  <c r="B7" i="15"/>
  <c r="G5" i="15"/>
  <c r="E5" i="15"/>
  <c r="C5" i="15"/>
  <c r="C15" i="14"/>
  <c r="H13" i="14"/>
  <c r="F13" i="14"/>
  <c r="D13" i="14"/>
  <c r="B13" i="14"/>
  <c r="G11" i="14"/>
  <c r="E11" i="14"/>
  <c r="C11" i="14"/>
  <c r="H9" i="14"/>
  <c r="F9" i="14"/>
  <c r="D9" i="14"/>
  <c r="B9" i="14"/>
  <c r="G7" i="14"/>
  <c r="E7" i="14"/>
  <c r="C7" i="14"/>
  <c r="H5" i="14"/>
  <c r="F5" i="14"/>
  <c r="D5" i="14"/>
  <c r="B5" i="14"/>
  <c r="B15" i="14"/>
  <c r="G13" i="14"/>
  <c r="E13" i="14"/>
  <c r="C13" i="14"/>
  <c r="H11" i="14"/>
  <c r="F11" i="14"/>
  <c r="D11" i="14"/>
  <c r="B11" i="14"/>
  <c r="G9" i="14"/>
  <c r="E9" i="14"/>
  <c r="C9" i="14"/>
  <c r="H7" i="14"/>
  <c r="F7" i="14"/>
  <c r="D7" i="14"/>
  <c r="B7" i="14"/>
  <c r="G5" i="14"/>
  <c r="E5" i="14"/>
  <c r="C5" i="14"/>
  <c r="C15" i="13"/>
  <c r="H13" i="13"/>
  <c r="F13" i="13"/>
  <c r="D13" i="13"/>
  <c r="B13" i="13"/>
  <c r="G11" i="13"/>
  <c r="E11" i="13"/>
  <c r="C11" i="13"/>
  <c r="H9" i="13"/>
  <c r="F9" i="13"/>
  <c r="D9" i="13"/>
  <c r="B9" i="13"/>
  <c r="G7" i="13"/>
  <c r="E7" i="13"/>
  <c r="C7" i="13"/>
  <c r="H5" i="13"/>
  <c r="F5" i="13"/>
  <c r="D5" i="13"/>
  <c r="B5" i="13"/>
  <c r="B15" i="13"/>
  <c r="G13" i="13"/>
  <c r="E13" i="13"/>
  <c r="C13" i="13"/>
  <c r="H11" i="13"/>
  <c r="F11" i="13"/>
  <c r="D11" i="13"/>
  <c r="B11" i="13"/>
  <c r="G9" i="13"/>
  <c r="E9" i="13"/>
  <c r="C9" i="13"/>
  <c r="H7" i="13"/>
  <c r="F7" i="13"/>
  <c r="D7" i="13"/>
  <c r="B7" i="13"/>
  <c r="G5" i="13"/>
  <c r="E5" i="13"/>
  <c r="C5" i="13"/>
  <c r="C15" i="12"/>
  <c r="H13" i="12"/>
  <c r="F13" i="12"/>
  <c r="D13" i="12"/>
  <c r="B13" i="12"/>
  <c r="G11" i="12"/>
  <c r="E11" i="12"/>
  <c r="C11" i="12"/>
  <c r="H9" i="12"/>
  <c r="F9" i="12"/>
  <c r="D9" i="12"/>
  <c r="B9" i="12"/>
  <c r="G7" i="12"/>
  <c r="E7" i="12"/>
  <c r="C7" i="12"/>
  <c r="H5" i="12"/>
  <c r="F5" i="12"/>
  <c r="D5" i="12"/>
  <c r="B5" i="12"/>
  <c r="B15" i="12"/>
  <c r="G13" i="12"/>
  <c r="E13" i="12"/>
  <c r="C13" i="12"/>
  <c r="H11" i="12"/>
  <c r="F11" i="12"/>
  <c r="D11" i="12"/>
  <c r="B11" i="12"/>
  <c r="G9" i="12"/>
  <c r="E9" i="12"/>
  <c r="C9" i="12"/>
  <c r="H7" i="12"/>
  <c r="F7" i="12"/>
  <c r="D7" i="12"/>
  <c r="B7" i="12"/>
  <c r="G5" i="12"/>
  <c r="E5" i="12"/>
  <c r="C5" i="12"/>
  <c r="C15" i="11"/>
  <c r="H13" i="11"/>
  <c r="F13" i="11"/>
  <c r="D13" i="11"/>
  <c r="B13" i="11"/>
  <c r="G11" i="11"/>
  <c r="E11" i="11"/>
  <c r="C11" i="11"/>
  <c r="H9" i="11"/>
  <c r="F9" i="11"/>
  <c r="D9" i="11"/>
  <c r="B9" i="11"/>
  <c r="G7" i="11"/>
  <c r="E7" i="11"/>
  <c r="C7" i="11"/>
  <c r="H5" i="11"/>
  <c r="F5" i="11"/>
  <c r="D5" i="11"/>
  <c r="B5" i="11"/>
  <c r="B15" i="11"/>
  <c r="G13" i="11"/>
  <c r="E13" i="11"/>
  <c r="C13" i="11"/>
  <c r="H11" i="11"/>
  <c r="F11" i="11"/>
  <c r="D11" i="11"/>
  <c r="B11" i="11"/>
  <c r="G9" i="11"/>
  <c r="E9" i="11"/>
  <c r="C9" i="11"/>
  <c r="H7" i="11"/>
  <c r="F7" i="11"/>
  <c r="D7" i="11"/>
  <c r="B7" i="11"/>
  <c r="G5" i="11"/>
  <c r="E5" i="11"/>
  <c r="C5" i="11"/>
  <c r="C15" i="10"/>
  <c r="H13" i="10"/>
  <c r="F13" i="10"/>
  <c r="D13" i="10"/>
  <c r="B13" i="10"/>
  <c r="G11" i="10"/>
  <c r="E11" i="10"/>
  <c r="C11" i="10"/>
  <c r="H9" i="10"/>
  <c r="F9" i="10"/>
  <c r="D9" i="10"/>
  <c r="B9" i="10"/>
  <c r="G7" i="10"/>
  <c r="E7" i="10"/>
  <c r="C7" i="10"/>
  <c r="H5" i="10"/>
  <c r="F5" i="10"/>
  <c r="D5" i="10"/>
  <c r="B5" i="10"/>
  <c r="B15" i="10"/>
  <c r="G13" i="10"/>
  <c r="E13" i="10"/>
  <c r="C13" i="10"/>
  <c r="H11" i="10"/>
  <c r="F11" i="10"/>
  <c r="D11" i="10"/>
  <c r="B11" i="10"/>
  <c r="G9" i="10"/>
  <c r="E9" i="10"/>
  <c r="C9" i="10"/>
  <c r="H7" i="10"/>
  <c r="F7" i="10"/>
  <c r="D7" i="10"/>
  <c r="B7" i="10"/>
  <c r="G5" i="10"/>
  <c r="E5" i="10"/>
  <c r="C5" i="10"/>
  <c r="C15" i="9"/>
  <c r="H13" i="9"/>
  <c r="F13" i="9"/>
  <c r="D13" i="9"/>
  <c r="B13" i="9"/>
  <c r="G11" i="9"/>
  <c r="E11" i="9"/>
  <c r="C11" i="9"/>
  <c r="H9" i="9"/>
  <c r="F9" i="9"/>
  <c r="D9" i="9"/>
  <c r="B9" i="9"/>
  <c r="G7" i="9"/>
  <c r="E7" i="9"/>
  <c r="C7" i="9"/>
  <c r="H5" i="9"/>
  <c r="F5" i="9"/>
  <c r="D5" i="9"/>
  <c r="B5" i="9"/>
  <c r="C15" i="6"/>
  <c r="H13" i="6"/>
  <c r="F13" i="6"/>
  <c r="D13" i="6"/>
  <c r="B13" i="6"/>
  <c r="G11" i="6"/>
  <c r="E11" i="6"/>
  <c r="C11" i="6"/>
  <c r="H9" i="6"/>
  <c r="F9" i="6"/>
  <c r="D9" i="6"/>
  <c r="B9" i="6"/>
  <c r="G7" i="6"/>
  <c r="E7" i="6"/>
  <c r="C7" i="6"/>
  <c r="H5" i="6"/>
  <c r="F5" i="6"/>
  <c r="D5" i="6"/>
  <c r="B5" i="6"/>
  <c r="B3" i="19"/>
  <c r="B3" i="18"/>
  <c r="B3" i="17"/>
  <c r="B3" i="16"/>
  <c r="B3" i="15"/>
  <c r="B3" i="14"/>
  <c r="B3" i="13"/>
  <c r="B3" i="12"/>
  <c r="B3" i="11"/>
  <c r="B3" i="10"/>
  <c r="B15" i="9"/>
  <c r="G13" i="9"/>
  <c r="E13" i="9"/>
  <c r="C13" i="9"/>
  <c r="H11" i="9"/>
  <c r="F11" i="9"/>
  <c r="D11" i="9"/>
  <c r="B11" i="9"/>
  <c r="G9" i="9"/>
  <c r="E9" i="9"/>
  <c r="C9" i="9"/>
  <c r="H7" i="9"/>
  <c r="F7" i="9"/>
  <c r="D7" i="9"/>
  <c r="B7" i="9"/>
  <c r="G5" i="9"/>
  <c r="E5" i="9"/>
  <c r="C5" i="9"/>
  <c r="B3" i="9"/>
  <c r="B15" i="6"/>
  <c r="G13" i="6"/>
  <c r="E13" i="6"/>
  <c r="C13" i="6"/>
  <c r="H11" i="6"/>
  <c r="F11" i="6"/>
  <c r="D11" i="6"/>
  <c r="B11" i="6"/>
  <c r="G9" i="6"/>
  <c r="E9" i="6"/>
  <c r="C9" i="6"/>
  <c r="H7" i="6"/>
  <c r="F7" i="6"/>
  <c r="D7" i="6"/>
  <c r="B7" i="6"/>
  <c r="G5" i="6"/>
  <c r="E5" i="6"/>
  <c r="C5" i="6"/>
  <c r="B3" i="6"/>
</calcChain>
</file>

<file path=xl/sharedStrings.xml><?xml version="1.0" encoding="utf-8"?>
<sst xmlns="http://schemas.openxmlformats.org/spreadsheetml/2006/main" count="97" uniqueCount="9">
  <si>
    <t>SENIN</t>
  </si>
  <si>
    <t>SELASA</t>
  </si>
  <si>
    <t>RABU</t>
  </si>
  <si>
    <t>CATATAN:</t>
  </si>
  <si>
    <t>KAMIS</t>
  </si>
  <si>
    <t>JUMAT</t>
  </si>
  <si>
    <t>SABTU</t>
  </si>
  <si>
    <t>MINGGU</t>
  </si>
  <si>
    <t>PILIH TAHUN: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</si>
</sst>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"/>
    <numFmt numFmtId="165" formatCode="mmmm\ yyyy"/>
    <numFmt numFmtId="166" formatCode="mmmm"/>
  </numFmts>
  <fonts count="16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31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2" fillId="4" borderId="10" xfId="1" applyFont="1" applyFill="1" applyBorder="1" applyAlignment="1">
      <alignment horizontal="center" vertical="top" wrapText="1"/>
    </xf>
    <xf numFmtId="0" fontId="12" fillId="4" borderId="10" xfId="3" applyFont="1" applyFill="1" applyBorder="1" applyAlignment="1">
      <alignment horizontal="center" vertical="top" wrapText="1"/>
    </xf>
    <xf numFmtId="0" fontId="12" fillId="0" borderId="10" xfId="1" applyFont="1" applyFill="1" applyBorder="1" applyAlignment="1">
      <alignment horizontal="center" vertical="top" wrapText="1"/>
    </xf>
    <xf numFmtId="0" fontId="12" fillId="0" borderId="10" xfId="3" applyFont="1" applyFill="1" applyBorder="1" applyAlignment="1">
      <alignment horizontal="center" vertical="top" wrapText="1"/>
    </xf>
    <xf numFmtId="0" fontId="11" fillId="0" borderId="2" xfId="2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164" fontId="13" fillId="4" borderId="11" xfId="1" applyNumberFormat="1" applyFont="1" applyFill="1" applyBorder="1" applyAlignment="1">
      <alignment horizontal="left" vertical="top" wrapText="1"/>
    </xf>
    <xf numFmtId="164" fontId="13" fillId="0" borderId="11" xfId="1" applyNumberFormat="1" applyFont="1" applyFill="1" applyBorder="1" applyAlignment="1">
      <alignment horizontal="left" vertical="top" wrapText="1"/>
    </xf>
    <xf numFmtId="164" fontId="13" fillId="4" borderId="12" xfId="1" applyNumberFormat="1" applyFont="1" applyFill="1" applyBorder="1" applyAlignment="1">
      <alignment horizontal="left" vertical="top" wrapText="1"/>
    </xf>
    <xf numFmtId="164" fontId="13" fillId="0" borderId="12" xfId="1" applyNumberFormat="1" applyFont="1" applyFill="1" applyBorder="1" applyAlignment="1">
      <alignment horizontal="left" vertical="top" wrapText="1"/>
    </xf>
    <xf numFmtId="164" fontId="13" fillId="0" borderId="13" xfId="1" applyNumberFormat="1" applyFont="1" applyFill="1" applyBorder="1" applyAlignment="1">
      <alignment horizontal="left" vertical="top" wrapText="1"/>
    </xf>
    <xf numFmtId="0" fontId="2" fillId="5" borderId="0" xfId="1" applyFill="1"/>
    <xf numFmtId="0" fontId="14" fillId="0" borderId="0" xfId="1" applyFont="1" applyFill="1" applyAlignment="1">
      <alignment horizontal="right"/>
    </xf>
    <xf numFmtId="0" fontId="15" fillId="0" borderId="0" xfId="0" applyFont="1" applyFill="1" applyAlignment="1">
      <alignment horizontal="right" vertical="top"/>
    </xf>
    <xf numFmtId="0" fontId="0" fillId="0" borderId="0" xfId="0" applyFill="1"/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1" fillId="0" borderId="5" xfId="2" applyNumberFormat="1" applyFont="1" applyFill="1" applyBorder="1" applyAlignment="1">
      <alignment horizontal="left" vertical="center" wrapText="1"/>
    </xf>
    <xf numFmtId="164" fontId="11" fillId="0" borderId="6" xfId="2" applyNumberFormat="1" applyFont="1" applyFill="1" applyBorder="1" applyAlignment="1">
      <alignment horizontal="left" vertical="center" wrapText="1"/>
    </xf>
    <xf numFmtId="164" fontId="11" fillId="0" borderId="7" xfId="2" applyNumberFormat="1" applyFont="1" applyFill="1" applyBorder="1" applyAlignment="1">
      <alignment horizontal="left" vertical="center" wrapText="1"/>
    </xf>
    <xf numFmtId="165" fontId="10" fillId="0" borderId="0" xfId="1" applyNumberFormat="1" applyFont="1" applyBorder="1" applyAlignment="1">
      <alignment horizontal="left" vertical="center"/>
    </xf>
  </cellXfs>
  <cellStyles count="6">
    <cellStyle name="40% - Aksen1 2" xfId="3"/>
    <cellStyle name="Aksen1 2" xfId="2"/>
    <cellStyle name="Hipertaut" xfId="5" builtinId="8"/>
    <cellStyle name="Judul 1 2" xfId="4"/>
    <cellStyle name="Normal" xfId="0" builtinId="0" customBuiltin="1"/>
    <cellStyle name="Normal 2" xfId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GayaTabelTipis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GayaTabelTipis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TahunKalender" max="2999" min="1900" page="10" val="2018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g"/><Relationship Id="rId1" Type="http://schemas.openxmlformats.org/officeDocument/2006/relationships/image" Target="../media/image2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g"/><Relationship Id="rId1" Type="http://schemas.openxmlformats.org/officeDocument/2006/relationships/image" Target="../media/image23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g"/><Relationship Id="rId1" Type="http://schemas.openxmlformats.org/officeDocument/2006/relationships/image" Target="../media/image25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1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3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g"/><Relationship Id="rId1" Type="http://schemas.openxmlformats.org/officeDocument/2006/relationships/image" Target="../media/image17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336852</xdr:colOff>
      <xdr:row>3</xdr:row>
      <xdr:rowOff>41234</xdr:rowOff>
    </xdr:from>
    <xdr:to>
      <xdr:col>9</xdr:col>
      <xdr:colOff>1035429</xdr:colOff>
      <xdr:row>7</xdr:row>
      <xdr:rowOff>517174</xdr:rowOff>
    </xdr:to>
    <xdr:pic>
      <xdr:nvPicPr>
        <xdr:cNvPr id="3" name="Gambar 2" descr="Iga bakar di penggorengan" title="Gambar Januari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1146134"/>
          <a:ext cx="1879677" cy="200946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336852</xdr:colOff>
      <xdr:row>7</xdr:row>
      <xdr:rowOff>645080</xdr:rowOff>
    </xdr:from>
    <xdr:to>
      <xdr:col>9</xdr:col>
      <xdr:colOff>1035429</xdr:colOff>
      <xdr:row>11</xdr:row>
      <xdr:rowOff>633915</xdr:rowOff>
    </xdr:to>
    <xdr:pic>
      <xdr:nvPicPr>
        <xdr:cNvPr id="21" name="Gambar 20" descr="Beragam rempah dalam enam mangkuk persegi." title="Gambar Januari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3283505"/>
          <a:ext cx="1879677" cy="200813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761821</xdr:rowOff>
    </xdr:from>
    <xdr:to>
      <xdr:col>9</xdr:col>
      <xdr:colOff>1063256</xdr:colOff>
      <xdr:row>16</xdr:row>
      <xdr:rowOff>3906</xdr:rowOff>
    </xdr:to>
    <xdr:sp macro="" textlink="">
      <xdr:nvSpPr>
        <xdr:cNvPr id="25" name="KotakTeks 24" descr="Alamat&#10;Kota, Provinsi, Kode Pos&#10;&#10;Telepon&#10;FAKS&#10;Email&#10;Web" title="Blok alamat"/>
        <xdr:cNvSpPr txBox="1"/>
      </xdr:nvSpPr>
      <xdr:spPr>
        <a:xfrm>
          <a:off x="8843426" y="5419546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Kota, Provinsi, Kode Pos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TELEPON: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info@contoh.com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  <a:p>
          <a:pPr rtl="0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1047750</xdr:colOff>
          <xdr:row>1</xdr:row>
          <xdr:rowOff>85725</xdr:rowOff>
        </xdr:from>
        <xdr:to>
          <xdr:col>11</xdr:col>
          <xdr:colOff>114300</xdr:colOff>
          <xdr:row>1</xdr:row>
          <xdr:rowOff>314325</xdr:rowOff>
        </xdr:to>
        <xdr:sp macro="" textlink="">
          <xdr:nvSpPr>
            <xdr:cNvPr id="1026" name="Pemutar 2" descr="Spinner control. Use spinner to change calendar year or type desired year in cell L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Gambar 1" descr="Kerang laut karamel di atas rainbow chard yang layu. Untuk mengubah gambar ini, klik kanan gambar, lalu pilih Ubah Gambar." title="Gambar Oktober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Gambar 5" descr="Semangkuk rainbow chard segar. Untuk mengubah gambar ini, klik kanan gambar, lalu pilih Ubah Gambar." title="Gambar Oktober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KotakTeks 7" descr="Alamat&#10;Kota, Provinsi, Kode Pos&#10;&#10;Telepon&#10;FAKS&#10;Email&#10;Web" title="Blok alamat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Kota, Provinsi, Kode Pos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TELEPON: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info@contoh.com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  <a:p>
          <a:pPr rtl="0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Gambar 1" descr="Dua mangkuk sup wortel dihias dengan yoghurt dan taburan peterseli. Untuk mengubah gambar ini, klik kanan gambar, lalu pilih Ubah Gambar." title="Gambar November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Gambar 5" descr="Wortel-wortel segar. Untuk mengubah gambar ini, klik kanan gambar, lalu pilih Ubah Gambar." title="Gambar November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KotakTeks 7" descr="Alamat&#10;Kota, Provinsi, Kode Pos&#10;&#10;Telepon&#10;FAKS&#10;Email&#10;Web" title="Blok alamat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Kota, Provinsi, Kode Pos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TELEPON: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info@contoh.com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  <a:p>
          <a:pPr rtl="0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Gambar 1" descr="Parfait cokelat dengan taburan kue cokelat. Untuk mengubah gambar ini, klik kanan gambar, lalu pilih Ubah Gambar." title="Gambar Desember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Gambar 5" descr="Tumpukan brownies yang baru matang. Untuk mengubah gambar ini, klik kanan gambar, lalu pilih Ubah Gambar." title="Gambar Desember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771525</xdr:rowOff>
    </xdr:from>
    <xdr:to>
      <xdr:col>9</xdr:col>
      <xdr:colOff>1059030</xdr:colOff>
      <xdr:row>16</xdr:row>
      <xdr:rowOff>13610</xdr:rowOff>
    </xdr:to>
    <xdr:sp macro="" textlink="">
      <xdr:nvSpPr>
        <xdr:cNvPr id="8" name="KotakTeks 7" descr="Alamat&#10;Kota, Provinsi, Kode Pos&#10;&#10;Telepon&#10;FAKS&#10;Email&#10;Web" title="Blok alamat"/>
        <xdr:cNvSpPr txBox="1"/>
      </xdr:nvSpPr>
      <xdr:spPr>
        <a:xfrm>
          <a:off x="8839200" y="567690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Kota, Provinsi, Kode Pos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TELEPON: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info@contoh.com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  <a:p>
          <a:pPr rtl="0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31709</xdr:rowOff>
    </xdr:from>
    <xdr:to>
      <xdr:col>9</xdr:col>
      <xdr:colOff>1035035</xdr:colOff>
      <xdr:row>7</xdr:row>
      <xdr:rowOff>506429</xdr:rowOff>
    </xdr:to>
    <xdr:pic>
      <xdr:nvPicPr>
        <xdr:cNvPr id="2" name="Gambar 1" descr="Panci rebusan dengan daging dan sayuran segar.  Untuk mengubah gambar ini, klik kanan gambar, lalu pilih Ubah Gambar." title="Gambar Februari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84259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635555</xdr:rowOff>
    </xdr:from>
    <xdr:to>
      <xdr:col>9</xdr:col>
      <xdr:colOff>1035035</xdr:colOff>
      <xdr:row>11</xdr:row>
      <xdr:rowOff>623170</xdr:rowOff>
    </xdr:to>
    <xdr:pic>
      <xdr:nvPicPr>
        <xdr:cNvPr id="6" name="Gambar 5" descr="Jamur segar.  Untuk mengubah gambar ini, klik kanan gambar, lalu pilih Ubah Gambar." title="Gambar Februari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21630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752475</xdr:rowOff>
    </xdr:from>
    <xdr:to>
      <xdr:col>9</xdr:col>
      <xdr:colOff>1059030</xdr:colOff>
      <xdr:row>15</xdr:row>
      <xdr:rowOff>813710</xdr:rowOff>
    </xdr:to>
    <xdr:sp macro="" textlink="">
      <xdr:nvSpPr>
        <xdr:cNvPr id="8" name="KotakTeks 7" descr="Alamat&#10;Kota, Provinsi, Kode Pos&#10;&#10;Telepon&#10;FAKS&#10;Email&#10;Web" title="Blok alamat"/>
        <xdr:cNvSpPr txBox="1"/>
      </xdr:nvSpPr>
      <xdr:spPr>
        <a:xfrm>
          <a:off x="8839200" y="565785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Kota, Provinsi, Kode Pos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TELEPON: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info@contoh.com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  <a:p>
          <a:pPr rtl="0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Gambar 1" descr="Garden salad segar dengan taburan lobak dan kacang.  Untuk mengubah gambar ini, klik kanan gambar, lalu pilih Ubah Gambar." title="Gambar Maret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Gambar 5" descr="Piring berisi lobak segar.  Untuk mengubah gambar ini, klik kanan gambar, lalu pilih Ubah Gambar." title="Gambar Maret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KotakTeks 7" descr="Alamat&#10;Kota, Provinsi, Kode Pos&#10;&#10;Telepon&#10;FAKS&#10;Email&#10;Web" title="Blok alamat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Kota, Provinsi, Kode Pos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TELEPON: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info@contoh.com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  <a:p>
          <a:pPr rtl="0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Gambar 1" descr="Tumpukan potongan asparagus quiche.  Untuk mengubah gambar ini, klik kanan gambar, lalu pilih Ubah Gambar." title="Gambar April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Gambar 5" descr="Batang asparagus segar.  Untuk mengubah gambar ini, klik kanan gambar, lalu pilih Ubah Gambar." title="Gambar April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KotakTeks 7" descr="Alamat&#10;Kota, Provinsi, Kode Pos&#10;&#10;Telepon&#10;FAKS&#10;Email&#10;Web" title="Blok alamat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Kota, Provinsi, Kode Pos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TELEPON: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info@contoh.com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  <a:p>
          <a:pPr rtl="0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Gambar 1" descr="Mangkuk berisi koktail buah. Untuk mengubah gambar ini, klik kanan gambar, lalu pilih Ubah Gambar." title="Gambar Mei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Gambar 5" descr="Irisan jeruk limau gedang segar.  Untuk mengubah gambar ini, klik kanan gambar, lalu pilih Ubah Gambar." title="Gambar Mei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KotakTeks 7" descr="Alamat&#10;Kota, Provinsi, Kode Pos&#10;&#10;Telepon&#10;FAKS&#10;Email&#10;Web" title="Blok alamat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Kota, Provinsi, Kode Pos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TELEPON: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info@contoh.com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  <a:p>
          <a:pPr rtl="0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Gambar 1" descr="Garden salad segar dengan sayuran hijau. Untuk mengubah gambar ini, klik kanan gambar, lalu pilih Ubah Gambar." title="Gambar Juni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Gambar 5" descr="Tomat matang yang segar di batang. Untuk mengubah gambar ini, klik kanan gambar, lalu pilih Ubah Gambar." title="Gambar Juni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KotakTeks 7" descr="Alamat&#10;Kota, Provinsi, Kode Pos&#10;&#10;Telepon&#10;FAKS&#10;Email&#10;Web" title="Blok alamat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Kota, Provinsi, Kode Pos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TELEPON: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info@contoh.com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  <a:p>
          <a:pPr rtl="0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Gambar 1" descr="Es serut semangka dengan irisan jeruk nipis dan peterseli di atasnya. Untuk mengubah gambar ini, klik kanan gambar, lalu pilih Ubah Gambar." title="Gambar Juli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658447</xdr:rowOff>
    </xdr:from>
    <xdr:to>
      <xdr:col>9</xdr:col>
      <xdr:colOff>1035035</xdr:colOff>
      <xdr:row>11</xdr:row>
      <xdr:rowOff>646062</xdr:rowOff>
    </xdr:to>
    <xdr:pic>
      <xdr:nvPicPr>
        <xdr:cNvPr id="6" name="Gambar 5" descr="Meja piknik dengan semangka segar yang baru dipotong. Untuk mengubah gambar ini, klik kanan gambar, lalu pilih Ubah Gambar." title="Gambar Juli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44522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KotakTeks 7" descr="Alamat&#10;Kota, Provinsi, Kode Pos&#10;&#10;Telepon&#10;FAKS&#10;Email&#10;Web" title="Blok alamat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Kota, Provinsi, Kode Pos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TELEPON: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info@contoh.com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  <a:p>
          <a:pPr rtl="0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Gambar 1" descr="Salmon panggang dan sayuran segar di piring oval." title="Gambar Agustus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Gambar 5" descr="Semangkuk buncis segar yang dipotong-potong. Untuk mengubah gambar ini, klik kanan gambar, lalu pilih Ubah Gambar." title="Gambar Agustus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KotakTeks 7" descr="Alamat&#10;Kota, Provinsi, Kode Pos&#10;&#10;Telepon&#10;FAKS&#10;Email&#10;Web" title="Blok alamat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Kota, Provinsi, Kode Pos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TELEPON: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info@contoh.com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  <a:p>
          <a:pPr rtl="0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Gambar 1" descr="Piring berisi potongan apel dengan pola spiral. Untuk mengubah gambar ini, klik kanan gambar, lalu pilih Ubah Gambar." title="Gambar September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Gambar 5" descr="Mangkuk berisi apel segar. Untuk mengubah gambar ini, klik kanan gambar, lalu pilih Ubah Gambar." title="Gambar September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KotakTeks 7" descr="Alamat&#10;Kota, Provinsi, Kode Pos&#10;&#10;Telepon&#10;FAKS&#10;Email&#10;Web" title="Blok alamat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Kota, Provinsi, Kode Pos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TELEPON: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info@contoh.com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5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  <a:p>
          <a:pPr rtl="0"/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0" tint="-0.499984740745262"/>
    <pageSetUpPr fitToPage="1"/>
  </sheetPr>
  <dimension ref="A1:R20"/>
  <sheetViews>
    <sheetView showGridLines="0" tabSelected="1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12.4414062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K1" s="21" t="s">
        <v>8</v>
      </c>
    </row>
    <row r="2" spans="1:18" ht="30" customHeight="1" x14ac:dyDescent="0.25">
      <c r="A2" s="23"/>
      <c r="B2" s="20"/>
      <c r="C2" s="20"/>
      <c r="D2" s="20"/>
      <c r="E2" s="20"/>
      <c r="F2" s="20"/>
      <c r="G2" s="20"/>
      <c r="H2" s="20"/>
      <c r="I2" s="20"/>
      <c r="J2" s="20"/>
      <c r="K2" s="22">
        <f ca="1">YEAR(TODAY())</f>
        <v>2018</v>
      </c>
    </row>
    <row r="3" spans="1:18" ht="62.25" customHeight="1" x14ac:dyDescent="0.25">
      <c r="A3"/>
      <c r="B3" s="30" t="str">
        <f ca="1">UPPER(TEXT(DATE(TahunKalender,1,1),"mmmm yyyy"))</f>
        <v>JANUARI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 ca="1">IF(DAY(JanMin1)=1,"",IF(AND(YEAR(JanMin1+1)=TahunKalender,MONTH(JanMin1+1)=1),JanMin1+1,""))</f>
        <v>43101</v>
      </c>
      <c r="C5" s="15">
        <f ca="1">IF(DAY(JanMin1)=1,"",IF(AND(YEAR(JanMin1+2)=TahunKalender,MONTH(JanMin1+2)=1),JanMin1+2,""))</f>
        <v>43102</v>
      </c>
      <c r="D5" s="15">
        <f ca="1">IF(DAY(JanMin1)=1,"",IF(AND(YEAR(JanMin1+3)=TahunKalender,MONTH(JanMin1+3)=1),JanMin1+3,""))</f>
        <v>43103</v>
      </c>
      <c r="E5" s="15">
        <f ca="1">IF(DAY(JanMin1)=1,"",IF(AND(YEAR(JanMin1+4)=TahunKalender,MONTH(JanMin1+4)=1),JanMin1+4,""))</f>
        <v>43104</v>
      </c>
      <c r="F5" s="15">
        <f ca="1">IF(DAY(JanMin1)=1,"",IF(AND(YEAR(JanMin1+5)=TahunKalender,MONTH(JanMin1+5)=1),JanMin1+5,""))</f>
        <v>43105</v>
      </c>
      <c r="G5" s="15">
        <f ca="1">IF(DAY(JanMin1)=1,"",IF(AND(YEAR(JanMin1+6)=TahunKalender,MONTH(JanMin1+6)=1),JanMin1+6,""))</f>
        <v>43106</v>
      </c>
      <c r="H5" s="15">
        <f ca="1">IF(DAY(JanMin1)=1,IF(AND(YEAR(JanMin1)=TahunKalender,MONTH(JanMin1)=1),JanMin1,""),IF(AND(YEAR(JanMin1+7)=TahunKalender,MONTH(JanMin1+7)=1),JanMin1+7,""))</f>
        <v>43107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IF(DAY(JanMin1)=1,IF(AND(YEAR(JanMin1+1)=TahunKalender,MONTH(JanMin1+1)=1),JanMin1+1,""),IF(AND(YEAR(JanMin1+8)=TahunKalender,MONTH(JanMin1+8)=1),JanMin1+8,""))</f>
        <v>43108</v>
      </c>
      <c r="C7" s="16">
        <f ca="1">IF(DAY(JanMin1)=1,IF(AND(YEAR(JanMin1+2)=TahunKalender,MONTH(JanMin1+2)=1),JanMin1+2,""),IF(AND(YEAR(JanMin1+9)=TahunKalender,MONTH(JanMin1+9)=1),JanMin1+9,""))</f>
        <v>43109</v>
      </c>
      <c r="D7" s="16">
        <f ca="1">IF(DAY(JanMin1)=1,IF(AND(YEAR(JanMin1+3)=TahunKalender,MONTH(JanMin1+3)=1),JanMin1+3,""),IF(AND(YEAR(JanMin1+10)=TahunKalender,MONTH(JanMin1+10)=1),JanMin1+10,""))</f>
        <v>43110</v>
      </c>
      <c r="E7" s="16">
        <f ca="1">IF(DAY(JanMin1)=1,IF(AND(YEAR(JanMin1+4)=TahunKalender,MONTH(JanMin1+4)=1),JanMin1+4,""),IF(AND(YEAR(JanMin1+11)=TahunKalender,MONTH(JanMin1+11)=1),JanMin1+11,""))</f>
        <v>43111</v>
      </c>
      <c r="F7" s="16">
        <f ca="1">IF(DAY(JanMin1)=1,IF(AND(YEAR(JanMin1+5)=TahunKalender,MONTH(JanMin1+5)=1),JanMin1+5,""),IF(AND(YEAR(JanMin1+12)=TahunKalender,MONTH(JanMin1+12)=1),JanMin1+12,""))</f>
        <v>43112</v>
      </c>
      <c r="G7" s="16">
        <f ca="1">IF(DAY(JanMin1)=1,IF(AND(YEAR(JanMin1+6)=TahunKalender,MONTH(JanMin1+6)=1),JanMin1+6,""),IF(AND(YEAR(JanMin1+13)=TahunKalender,MONTH(JanMin1+13)=1),JanMin1+13,""))</f>
        <v>43113</v>
      </c>
      <c r="H7" s="16">
        <f ca="1">IF(DAY(JanMin1)=1,IF(AND(YEAR(JanMin1+7)=TahunKalender,MONTH(JanMin1+7)=1),JanMin1+7,""),IF(AND(YEAR(JanMin1+14)=TahunKalender,MONTH(JanMin1+14)=1),JanMin1+14,""))</f>
        <v>43114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IF(DAY(JanMin1)=1,IF(AND(YEAR(JanMin1+8)=TahunKalender,MONTH(JanMin1+8)=1),JanMin1+8,""),IF(AND(YEAR(JanMin1+15)=TahunKalender,MONTH(JanMin1+15)=1),JanMin1+15,""))</f>
        <v>43115</v>
      </c>
      <c r="C9" s="17">
        <f ca="1">IF(DAY(JanMin1)=1,IF(AND(YEAR(JanMin1+9)=TahunKalender,MONTH(JanMin1+9)=1),JanMin1+9,""),IF(AND(YEAR(JanMin1+16)=TahunKalender,MONTH(JanMin1+16)=1),JanMin1+16,""))</f>
        <v>43116</v>
      </c>
      <c r="D9" s="17">
        <f ca="1">IF(DAY(JanMin1)=1,IF(AND(YEAR(JanMin1+10)=TahunKalender,MONTH(JanMin1+10)=1),JanMin1+10,""),IF(AND(YEAR(JanMin1+17)=TahunKalender,MONTH(JanMin1+17)=1),JanMin1+17,""))</f>
        <v>43117</v>
      </c>
      <c r="E9" s="17">
        <f ca="1">IF(DAY(JanMin1)=1,IF(AND(YEAR(JanMin1+11)=TahunKalender,MONTH(JanMin1+11)=1),JanMin1+11,""),IF(AND(YEAR(JanMin1+18)=TahunKalender,MONTH(JanMin1+18)=1),JanMin1+18,""))</f>
        <v>43118</v>
      </c>
      <c r="F9" s="17">
        <f ca="1">IF(DAY(JanMin1)=1,IF(AND(YEAR(JanMin1+12)=TahunKalender,MONTH(JanMin1+12)=1),JanMin1+12,""),IF(AND(YEAR(JanMin1+19)=TahunKalender,MONTH(JanMin1+19)=1),JanMin1+19,""))</f>
        <v>43119</v>
      </c>
      <c r="G9" s="17">
        <f ca="1">IF(DAY(JanMin1)=1,IF(AND(YEAR(JanMin1+13)=TahunKalender,MONTH(JanMin1+13)=1),JanMin1+13,""),IF(AND(YEAR(JanMin1+20)=TahunKalender,MONTH(JanMin1+20)=1),JanMin1+20,""))</f>
        <v>43120</v>
      </c>
      <c r="H9" s="17">
        <f ca="1">IF(DAY(JanMin1)=1,IF(AND(YEAR(JanMin1+14)=TahunKalender,MONTH(JanMin1+14)=1),JanMin1+14,""),IF(AND(YEAR(JanMin1+21)=TahunKalender,MONTH(JanMin1+21)=1),JanMin1+21,""))</f>
        <v>43121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IF(DAY(JanMin1)=1,IF(AND(YEAR(JanMin1+15)=TahunKalender,MONTH(JanMin1+15)=1),JanMin1+15,""),IF(AND(YEAR(JanMin1+22)=TahunKalender,MONTH(JanMin1+22)=1),JanMin1+22,""))</f>
        <v>43122</v>
      </c>
      <c r="C11" s="18">
        <f ca="1">IF(DAY(JanMin1)=1,IF(AND(YEAR(JanMin1+16)=TahunKalender,MONTH(JanMin1+16)=1),JanMin1+16,""),IF(AND(YEAR(JanMin1+23)=TahunKalender,MONTH(JanMin1+23)=1),JanMin1+23,""))</f>
        <v>43123</v>
      </c>
      <c r="D11" s="18">
        <f ca="1">IF(DAY(JanMin1)=1,IF(AND(YEAR(JanMin1+17)=TahunKalender,MONTH(JanMin1+17)=1),JanMin1+17,""),IF(AND(YEAR(JanMin1+24)=TahunKalender,MONTH(JanMin1+24)=1),JanMin1+24,""))</f>
        <v>43124</v>
      </c>
      <c r="E11" s="18">
        <f ca="1">IF(DAY(JanMin1)=1,IF(AND(YEAR(JanMin1+18)=TahunKalender,MONTH(JanMin1+18)=1),JanMin1+18,""),IF(AND(YEAR(JanMin1+25)=TahunKalender,MONTH(JanMin1+25)=1),JanMin1+25,""))</f>
        <v>43125</v>
      </c>
      <c r="F11" s="18">
        <f ca="1">IF(DAY(JanMin1)=1,IF(AND(YEAR(JanMin1+19)=TahunKalender,MONTH(JanMin1+19)=1),JanMin1+19,""),IF(AND(YEAR(JanMin1+26)=TahunKalender,MONTH(JanMin1+26)=1),JanMin1+26,""))</f>
        <v>43126</v>
      </c>
      <c r="G11" s="18">
        <f ca="1">IF(DAY(JanMin1)=1,IF(AND(YEAR(JanMin1+20)=TahunKalender,MONTH(JanMin1+20)=1),JanMin1+20,""),IF(AND(YEAR(JanMin1+27)=TahunKalender,MONTH(JanMin1+27)=1),JanMin1+27,""))</f>
        <v>43127</v>
      </c>
      <c r="H11" s="18">
        <f ca="1">IF(DAY(JanMin1)=1,IF(AND(YEAR(JanMin1+21)=TahunKalender,MONTH(JanMin1+21)=1),JanMin1+21,""),IF(AND(YEAR(JanMin1+28)=TahunKalender,MONTH(JanMin1+28)=1),JanMin1+28,""))</f>
        <v>43128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IF(DAY(JanMin1)=1,IF(AND(YEAR(JanMin1+22)=TahunKalender,MONTH(JanMin1+22)=1),JanMin1+22,""),IF(AND(YEAR(JanMin1+29)=TahunKalender,MONTH(JanMin1+29)=1),JanMin1+29,""))</f>
        <v>43129</v>
      </c>
      <c r="C13" s="17">
        <f ca="1">IF(DAY(JanMin1)=1,IF(AND(YEAR(JanMin1+23)=TahunKalender,MONTH(JanMin1+23)=1),JanMin1+23,""),IF(AND(YEAR(JanMin1+30)=TahunKalender,MONTH(JanMin1+30)=1),JanMin1+30,""))</f>
        <v>43130</v>
      </c>
      <c r="D13" s="17">
        <f ca="1">IF(DAY(JanMin1)=1,IF(AND(YEAR(JanMin1+24)=TahunKalender,MONTH(JanMin1+24)=1),JanMin1+24,""),IF(AND(YEAR(JanMin1+31)=TahunKalender,MONTH(JanMin1+31)=1),JanMin1+31,""))</f>
        <v>43131</v>
      </c>
      <c r="E13" s="17" t="str">
        <f ca="1">IF(DAY(JanMin1)=1,IF(AND(YEAR(JanMin1+25)=TahunKalender,MONTH(JanMin1+25)=1),JanMin1+25,""),IF(AND(YEAR(JanMin1+32)=TahunKalender,MONTH(JanMin1+32)=1),JanMin1+32,""))</f>
        <v/>
      </c>
      <c r="F13" s="17" t="str">
        <f ca="1">IF(DAY(JanMin1)=1,IF(AND(YEAR(JanMin1+26)=TahunKalender,MONTH(JanMin1+26)=1),JanMin1+26,""),IF(AND(YEAR(JanMin1+33)=TahunKalender,MONTH(JanMin1+33)=1),JanMin1+33,""))</f>
        <v/>
      </c>
      <c r="G13" s="17" t="str">
        <f ca="1">IF(DAY(JanMin1)=1,IF(AND(YEAR(JanMin1+27)=TahunKalender,MONTH(JanMin1+27)=1),JanMin1+27,""),IF(AND(YEAR(JanMin1+34)=TahunKalender,MONTH(JanMin1+34)=1),JanMin1+34,""))</f>
        <v/>
      </c>
      <c r="H13" s="17" t="str">
        <f ca="1">IF(DAY(JanMin1)=1,IF(AND(YEAR(JanMin1+28)=TahunKalender,MONTH(JanMin1+28)=1),JanMin1+28,""),IF(AND(YEAR(JanMin1+35)=TahunKalender,MONTH(JanMin1+35)=1),JanMin1+35,""))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IF(DAY(JanMin1)=1,IF(AND(YEAR(JanMin1+29)=TahunKalender,MONTH(JanMin1+29)=1),JanMin1+29,""),IF(AND(YEAR(JanMin1+36)=TahunKalender,MONTH(JanMin1+36)=1),JanMin1+36,""))</f>
        <v/>
      </c>
      <c r="C15" s="19" t="str">
        <f ca="1">IF(DAY(JanMin1)=1,IF(AND(YEAR(JanMin1+30)=TahunKalender,MONTH(JanMin1+30)=1),JanMin1+30,""),IF(AND(YEAR(JanMin1+37)=TahunKalender,MONTH(JanMin1+37)=1),JanMin1+37,""))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Pemutar 2">
              <controlPr defaultSize="0" autoPict="0" altText="Spinner control. Use spinner to change calendar year or type desired year in cell L2">
                <anchor moveWithCells="1">
                  <from>
                    <xdr:col>10</xdr:col>
                    <xdr:colOff>1047750</xdr:colOff>
                    <xdr:row>1</xdr:row>
                    <xdr:rowOff>85725</xdr:rowOff>
                  </from>
                  <to>
                    <xdr:col>11</xdr:col>
                    <xdr:colOff>114300</xdr:colOff>
                    <xdr:row>1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UPPER(TEXT(DATE(TahunKalender,10,1),"mmmm yyyy"))</f>
        <v>OKTOBER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 ca="1">IF(DAY(OktMin1)=1,"",IF(AND(YEAR(OktMin1+1)=TahunKalender,MONTH(OktMin1+1)=10),OktMin1+1,""))</f>
        <v>43374</v>
      </c>
      <c r="C5" s="15">
        <f ca="1">IF(DAY(OktMin1)=1,"",IF(AND(YEAR(OktMin1+2)=TahunKalender,MONTH(OktMin1+2)=10),OktMin1+2,""))</f>
        <v>43375</v>
      </c>
      <c r="D5" s="15">
        <f ca="1">IF(DAY(OktMin1)=1,"",IF(AND(YEAR(OktMin1+3)=TahunKalender,MONTH(OktMin1+3)=10),OktMin1+3,""))</f>
        <v>43376</v>
      </c>
      <c r="E5" s="15">
        <f ca="1">IF(DAY(OktMin1)=1,"",IF(AND(YEAR(OktMin1+4)=TahunKalender,MONTH(OktMin1+4)=10),OktMin1+4,""))</f>
        <v>43377</v>
      </c>
      <c r="F5" s="15">
        <f ca="1">IF(DAY(OktMin1)=1,"",IF(AND(YEAR(OktMin1+5)=TahunKalender,MONTH(OktMin1+5)=10),OktMin1+5,""))</f>
        <v>43378</v>
      </c>
      <c r="G5" s="15">
        <f ca="1">IF(DAY(OktMin1)=1,"",IF(AND(YEAR(OktMin1+6)=TahunKalender,MONTH(OktMin1+6)=10),OktMin1+6,""))</f>
        <v>43379</v>
      </c>
      <c r="H5" s="15">
        <f ca="1">IF(DAY(OktMin1)=1,IF(AND(YEAR(OktMin1)=TahunKalender,MONTH(OktMin1)=10),OktMin1,""),IF(AND(YEAR(OktMin1+7)=TahunKalender,MONTH(OktMin1+7)=10),OktMin1+7,""))</f>
        <v>43380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IF(DAY(OktMin1)=1,IF(AND(YEAR(OktMin1+1)=TahunKalender,MONTH(OktMin1+1)=10),OktMin1+1,""),IF(AND(YEAR(OktMin1+8)=TahunKalender,MONTH(OktMin1+8)=10),OktMin1+8,""))</f>
        <v>43381</v>
      </c>
      <c r="C7" s="16">
        <f ca="1">IF(DAY(OktMin1)=1,IF(AND(YEAR(OktMin1+2)=TahunKalender,MONTH(OktMin1+2)=10),OktMin1+2,""),IF(AND(YEAR(OktMin1+9)=TahunKalender,MONTH(OktMin1+9)=10),OktMin1+9,""))</f>
        <v>43382</v>
      </c>
      <c r="D7" s="16">
        <f ca="1">IF(DAY(OktMin1)=1,IF(AND(YEAR(OktMin1+3)=TahunKalender,MONTH(OktMin1+3)=10),OktMin1+3,""),IF(AND(YEAR(OktMin1+10)=TahunKalender,MONTH(OktMin1+10)=10),OktMin1+10,""))</f>
        <v>43383</v>
      </c>
      <c r="E7" s="16">
        <f ca="1">IF(DAY(OktMin1)=1,IF(AND(YEAR(OktMin1+4)=TahunKalender,MONTH(OktMin1+4)=10),OktMin1+4,""),IF(AND(YEAR(OktMin1+11)=TahunKalender,MONTH(OktMin1+11)=10),OktMin1+11,""))</f>
        <v>43384</v>
      </c>
      <c r="F7" s="16">
        <f ca="1">IF(DAY(OktMin1)=1,IF(AND(YEAR(OktMin1+5)=TahunKalender,MONTH(OktMin1+5)=10),OktMin1+5,""),IF(AND(YEAR(OktMin1+12)=TahunKalender,MONTH(OktMin1+12)=10),OktMin1+12,""))</f>
        <v>43385</v>
      </c>
      <c r="G7" s="16">
        <f ca="1">IF(DAY(OktMin1)=1,IF(AND(YEAR(OktMin1+6)=TahunKalender,MONTH(OktMin1+6)=10),OktMin1+6,""),IF(AND(YEAR(OktMin1+13)=TahunKalender,MONTH(OktMin1+13)=10),OktMin1+13,""))</f>
        <v>43386</v>
      </c>
      <c r="H7" s="16">
        <f ca="1">IF(DAY(OktMin1)=1,IF(AND(YEAR(OktMin1+7)=TahunKalender,MONTH(OktMin1+7)=10),OktMin1+7,""),IF(AND(YEAR(OktMin1+14)=TahunKalender,MONTH(OktMin1+14)=10),OktMin1+14,""))</f>
        <v>43387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IF(DAY(OktMin1)=1,IF(AND(YEAR(OktMin1+8)=TahunKalender,MONTH(OktMin1+8)=10),OktMin1+8,""),IF(AND(YEAR(OktMin1+15)=TahunKalender,MONTH(OktMin1+15)=10),OktMin1+15,""))</f>
        <v>43388</v>
      </c>
      <c r="C9" s="17">
        <f ca="1">IF(DAY(OktMin1)=1,IF(AND(YEAR(OktMin1+9)=TahunKalender,MONTH(OktMin1+9)=10),OktMin1+9,""),IF(AND(YEAR(OktMin1+16)=TahunKalender,MONTH(OktMin1+16)=10),OktMin1+16,""))</f>
        <v>43389</v>
      </c>
      <c r="D9" s="17">
        <f ca="1">IF(DAY(OktMin1)=1,IF(AND(YEAR(OktMin1+10)=TahunKalender,MONTH(OktMin1+10)=10),OktMin1+10,""),IF(AND(YEAR(OktMin1+17)=TahunKalender,MONTH(OktMin1+17)=10),OktMin1+17,""))</f>
        <v>43390</v>
      </c>
      <c r="E9" s="17">
        <f ca="1">IF(DAY(OktMin1)=1,IF(AND(YEAR(OktMin1+11)=TahunKalender,MONTH(OktMin1+11)=10),OktMin1+11,""),IF(AND(YEAR(OktMin1+18)=TahunKalender,MONTH(OktMin1+18)=10),OktMin1+18,""))</f>
        <v>43391</v>
      </c>
      <c r="F9" s="17">
        <f ca="1">IF(DAY(OktMin1)=1,IF(AND(YEAR(OktMin1+12)=TahunKalender,MONTH(OktMin1+12)=10),OktMin1+12,""),IF(AND(YEAR(OktMin1+19)=TahunKalender,MONTH(OktMin1+19)=10),OktMin1+19,""))</f>
        <v>43392</v>
      </c>
      <c r="G9" s="17">
        <f ca="1">IF(DAY(OktMin1)=1,IF(AND(YEAR(OktMin1+13)=TahunKalender,MONTH(OktMin1+13)=10),OktMin1+13,""),IF(AND(YEAR(OktMin1+20)=TahunKalender,MONTH(OktMin1+20)=10),OktMin1+20,""))</f>
        <v>43393</v>
      </c>
      <c r="H9" s="17">
        <f ca="1">IF(DAY(OktMin1)=1,IF(AND(YEAR(OktMin1+14)=TahunKalender,MONTH(OktMin1+14)=10),OktMin1+14,""),IF(AND(YEAR(OktMin1+21)=TahunKalender,MONTH(OktMin1+21)=10),OktMin1+21,""))</f>
        <v>43394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IF(DAY(OktMin1)=1,IF(AND(YEAR(OktMin1+15)=TahunKalender,MONTH(OktMin1+15)=10),OktMin1+15,""),IF(AND(YEAR(OktMin1+22)=TahunKalender,MONTH(OktMin1+22)=10),OktMin1+22,""))</f>
        <v>43395</v>
      </c>
      <c r="C11" s="18">
        <f ca="1">IF(DAY(OktMin1)=1,IF(AND(YEAR(OktMin1+16)=TahunKalender,MONTH(OktMin1+16)=10),OktMin1+16,""),IF(AND(YEAR(OktMin1+23)=TahunKalender,MONTH(OktMin1+23)=10),OktMin1+23,""))</f>
        <v>43396</v>
      </c>
      <c r="D11" s="18">
        <f ca="1">IF(DAY(OktMin1)=1,IF(AND(YEAR(OktMin1+17)=TahunKalender,MONTH(OktMin1+17)=10),OktMin1+17,""),IF(AND(YEAR(OktMin1+24)=TahunKalender,MONTH(OktMin1+24)=10),OktMin1+24,""))</f>
        <v>43397</v>
      </c>
      <c r="E11" s="18">
        <f ca="1">IF(DAY(OktMin1)=1,IF(AND(YEAR(OktMin1+18)=TahunKalender,MONTH(OktMin1+18)=10),OktMin1+18,""),IF(AND(YEAR(OktMin1+25)=TahunKalender,MONTH(OktMin1+25)=10),OktMin1+25,""))</f>
        <v>43398</v>
      </c>
      <c r="F11" s="18">
        <f ca="1">IF(DAY(OktMin1)=1,IF(AND(YEAR(OktMin1+19)=TahunKalender,MONTH(OktMin1+19)=10),OktMin1+19,""),IF(AND(YEAR(OktMin1+26)=TahunKalender,MONTH(OktMin1+26)=10),OktMin1+26,""))</f>
        <v>43399</v>
      </c>
      <c r="G11" s="18">
        <f ca="1">IF(DAY(OktMin1)=1,IF(AND(YEAR(OktMin1+20)=TahunKalender,MONTH(OktMin1+20)=10),OktMin1+20,""),IF(AND(YEAR(OktMin1+27)=TahunKalender,MONTH(OktMin1+27)=10),OktMin1+27,""))</f>
        <v>43400</v>
      </c>
      <c r="H11" s="18">
        <f ca="1">IF(DAY(OktMin1)=1,IF(AND(YEAR(OktMin1+21)=TahunKalender,MONTH(OktMin1+21)=10),OktMin1+21,""),IF(AND(YEAR(OktMin1+28)=TahunKalender,MONTH(OktMin1+28)=10),OktMin1+28,""))</f>
        <v>43401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IF(DAY(OktMin1)=1,IF(AND(YEAR(OktMin1+22)=TahunKalender,MONTH(OktMin1+22)=10),OktMin1+22,""),IF(AND(YEAR(OktMin1+29)=TahunKalender,MONTH(OktMin1+29)=10),OktMin1+29,""))</f>
        <v>43402</v>
      </c>
      <c r="C13" s="17">
        <f ca="1">IF(DAY(OktMin1)=1,IF(AND(YEAR(OktMin1+23)=TahunKalender,MONTH(OktMin1+23)=10),OktMin1+23,""),IF(AND(YEAR(OktMin1+30)=TahunKalender,MONTH(OktMin1+30)=10),OktMin1+30,""))</f>
        <v>43403</v>
      </c>
      <c r="D13" s="17">
        <f ca="1">IF(DAY(OktMin1)=1,IF(AND(YEAR(OktMin1+24)=TahunKalender,MONTH(OktMin1+24)=10),OktMin1+24,""),IF(AND(YEAR(OktMin1+31)=TahunKalender,MONTH(OktMin1+31)=10),OktMin1+31,""))</f>
        <v>43404</v>
      </c>
      <c r="E13" s="17" t="str">
        <f ca="1">IF(DAY(OktMin1)=1,IF(AND(YEAR(OktMin1+25)=TahunKalender,MONTH(OktMin1+25)=10),OktMin1+25,""),IF(AND(YEAR(OktMin1+32)=TahunKalender,MONTH(OktMin1+32)=10),OktMin1+32,""))</f>
        <v/>
      </c>
      <c r="F13" s="17" t="str">
        <f ca="1">IF(DAY(OktMin1)=1,IF(AND(YEAR(OktMin1+26)=TahunKalender,MONTH(OktMin1+26)=10),OktMin1+26,""),IF(AND(YEAR(OktMin1+33)=TahunKalender,MONTH(OktMin1+33)=10),OktMin1+33,""))</f>
        <v/>
      </c>
      <c r="G13" s="17" t="str">
        <f ca="1">IF(DAY(OktMin1)=1,IF(AND(YEAR(OktMin1+27)=TahunKalender,MONTH(OktMin1+27)=10),OktMin1+27,""),IF(AND(YEAR(OktMin1+34)=TahunKalender,MONTH(OktMin1+34)=10),OktMin1+34,""))</f>
        <v/>
      </c>
      <c r="H13" s="17" t="str">
        <f ca="1">IF(DAY(OktMin1)=1,IF(AND(YEAR(OktMin1+28)=TahunKalender,MONTH(OktMin1+28)=10),OktMin1+28,""),IF(AND(YEAR(OktMin1+35)=TahunKalender,MONTH(OktMin1+35)=10),OktMin1+35,""))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IF(DAY(OktMin1)=1,IF(AND(YEAR(OktMin1+29)=TahunKalender,MONTH(OktMin1+29)=10),OktMin1+29,""),IF(AND(YEAR(OktMin1+36)=TahunKalender,MONTH(OktMin1+36)=10),OktMin1+36,""))</f>
        <v/>
      </c>
      <c r="C15" s="19" t="str">
        <f ca="1">IF(DAY(OktMin1)=1,IF(AND(YEAR(OktMin1+30)=TahunKalender,MONTH(OktMin1+30)=10),OktMin1+30,""),IF(AND(YEAR(OktMin1+37)=TahunKalender,MONTH(OktMin1+37)=10),OktMin1+37,""))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49998474074526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UPPER(TEXT(DATE(TahunKalender,11,1),"mmmm yyyy"))</f>
        <v>NOVEMBER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IF(DAY(NovMin1)=1,"",IF(AND(YEAR(NovMin1+1)=TahunKalender,MONTH(NovMin1+1)=11),NovMin1+1,""))</f>
        <v/>
      </c>
      <c r="C5" s="15" t="str">
        <f ca="1">IF(DAY(NovMin1)=1,"",IF(AND(YEAR(NovMin1+2)=TahunKalender,MONTH(NovMin1+2)=11),NovMin1+2,""))</f>
        <v/>
      </c>
      <c r="D5" s="15" t="str">
        <f ca="1">IF(DAY(NovMin1)=1,"",IF(AND(YEAR(NovMin1+3)=TahunKalender,MONTH(NovMin1+3)=11),NovMin1+3,""))</f>
        <v/>
      </c>
      <c r="E5" s="15">
        <f ca="1">IF(DAY(NovMin1)=1,"",IF(AND(YEAR(NovMin1+4)=TahunKalender,MONTH(NovMin1+4)=11),NovMin1+4,""))</f>
        <v>43405</v>
      </c>
      <c r="F5" s="15">
        <f ca="1">IF(DAY(NovMin1)=1,"",IF(AND(YEAR(NovMin1+5)=TahunKalender,MONTH(NovMin1+5)=11),NovMin1+5,""))</f>
        <v>43406</v>
      </c>
      <c r="G5" s="15">
        <f ca="1">IF(DAY(NovMin1)=1,"",IF(AND(YEAR(NovMin1+6)=TahunKalender,MONTH(NovMin1+6)=11),NovMin1+6,""))</f>
        <v>43407</v>
      </c>
      <c r="H5" s="15">
        <f ca="1">IF(DAY(NovMin1)=1,IF(AND(YEAR(NovMin1)=TahunKalender,MONTH(NovMin1)=11),NovMin1,""),IF(AND(YEAR(NovMin1+7)=TahunKalender,MONTH(NovMin1+7)=11),NovMin1+7,""))</f>
        <v>43408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IF(DAY(NovMin1)=1,IF(AND(YEAR(NovMin1+1)=TahunKalender,MONTH(NovMin1+1)=11),NovMin1+1,""),IF(AND(YEAR(NovMin1+8)=TahunKalender,MONTH(NovMin1+8)=11),NovMin1+8,""))</f>
        <v>43409</v>
      </c>
      <c r="C7" s="16">
        <f ca="1">IF(DAY(NovMin1)=1,IF(AND(YEAR(NovMin1+2)=TahunKalender,MONTH(NovMin1+2)=11),NovMin1+2,""),IF(AND(YEAR(NovMin1+9)=TahunKalender,MONTH(NovMin1+9)=11),NovMin1+9,""))</f>
        <v>43410</v>
      </c>
      <c r="D7" s="16">
        <f ca="1">IF(DAY(NovMin1)=1,IF(AND(YEAR(NovMin1+3)=TahunKalender,MONTH(NovMin1+3)=11),NovMin1+3,""),IF(AND(YEAR(NovMin1+10)=TahunKalender,MONTH(NovMin1+10)=11),NovMin1+10,""))</f>
        <v>43411</v>
      </c>
      <c r="E7" s="16">
        <f ca="1">IF(DAY(NovMin1)=1,IF(AND(YEAR(NovMin1+4)=TahunKalender,MONTH(NovMin1+4)=11),NovMin1+4,""),IF(AND(YEAR(NovMin1+11)=TahunKalender,MONTH(NovMin1+11)=11),NovMin1+11,""))</f>
        <v>43412</v>
      </c>
      <c r="F7" s="16">
        <f ca="1">IF(DAY(NovMin1)=1,IF(AND(YEAR(NovMin1+5)=TahunKalender,MONTH(NovMin1+5)=11),NovMin1+5,""),IF(AND(YEAR(NovMin1+12)=TahunKalender,MONTH(NovMin1+12)=11),NovMin1+12,""))</f>
        <v>43413</v>
      </c>
      <c r="G7" s="16">
        <f ca="1">IF(DAY(NovMin1)=1,IF(AND(YEAR(NovMin1+6)=TahunKalender,MONTH(NovMin1+6)=11),NovMin1+6,""),IF(AND(YEAR(NovMin1+13)=TahunKalender,MONTH(NovMin1+13)=11),NovMin1+13,""))</f>
        <v>43414</v>
      </c>
      <c r="H7" s="16">
        <f ca="1">IF(DAY(NovMin1)=1,IF(AND(YEAR(NovMin1+7)=TahunKalender,MONTH(NovMin1+7)=11),NovMin1+7,""),IF(AND(YEAR(NovMin1+14)=TahunKalender,MONTH(NovMin1+14)=11),NovMin1+14,""))</f>
        <v>43415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IF(DAY(NovMin1)=1,IF(AND(YEAR(NovMin1+8)=TahunKalender,MONTH(NovMin1+8)=11),NovMin1+8,""),IF(AND(YEAR(NovMin1+15)=TahunKalender,MONTH(NovMin1+15)=11),NovMin1+15,""))</f>
        <v>43416</v>
      </c>
      <c r="C9" s="17">
        <f ca="1">IF(DAY(NovMin1)=1,IF(AND(YEAR(NovMin1+9)=TahunKalender,MONTH(NovMin1+9)=11),NovMin1+9,""),IF(AND(YEAR(NovMin1+16)=TahunKalender,MONTH(NovMin1+16)=11),NovMin1+16,""))</f>
        <v>43417</v>
      </c>
      <c r="D9" s="17">
        <f ca="1">IF(DAY(NovMin1)=1,IF(AND(YEAR(NovMin1+10)=TahunKalender,MONTH(NovMin1+10)=11),NovMin1+10,""),IF(AND(YEAR(NovMin1+17)=TahunKalender,MONTH(NovMin1+17)=11),NovMin1+17,""))</f>
        <v>43418</v>
      </c>
      <c r="E9" s="17">
        <f ca="1">IF(DAY(NovMin1)=1,IF(AND(YEAR(NovMin1+11)=TahunKalender,MONTH(NovMin1+11)=11),NovMin1+11,""),IF(AND(YEAR(NovMin1+18)=TahunKalender,MONTH(NovMin1+18)=11),NovMin1+18,""))</f>
        <v>43419</v>
      </c>
      <c r="F9" s="17">
        <f ca="1">IF(DAY(NovMin1)=1,IF(AND(YEAR(NovMin1+12)=TahunKalender,MONTH(NovMin1+12)=11),NovMin1+12,""),IF(AND(YEAR(NovMin1+19)=TahunKalender,MONTH(NovMin1+19)=11),NovMin1+19,""))</f>
        <v>43420</v>
      </c>
      <c r="G9" s="17">
        <f ca="1">IF(DAY(NovMin1)=1,IF(AND(YEAR(NovMin1+13)=TahunKalender,MONTH(NovMin1+13)=11),NovMin1+13,""),IF(AND(YEAR(NovMin1+20)=TahunKalender,MONTH(NovMin1+20)=11),NovMin1+20,""))</f>
        <v>43421</v>
      </c>
      <c r="H9" s="17">
        <f ca="1">IF(DAY(NovMin1)=1,IF(AND(YEAR(NovMin1+14)=TahunKalender,MONTH(NovMin1+14)=11),NovMin1+14,""),IF(AND(YEAR(NovMin1+21)=TahunKalender,MONTH(NovMin1+21)=11),NovMin1+21,""))</f>
        <v>43422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IF(DAY(NovMin1)=1,IF(AND(YEAR(NovMin1+15)=TahunKalender,MONTH(NovMin1+15)=11),NovMin1+15,""),IF(AND(YEAR(NovMin1+22)=TahunKalender,MONTH(NovMin1+22)=11),NovMin1+22,""))</f>
        <v>43423</v>
      </c>
      <c r="C11" s="18">
        <f ca="1">IF(DAY(NovMin1)=1,IF(AND(YEAR(NovMin1+16)=TahunKalender,MONTH(NovMin1+16)=11),NovMin1+16,""),IF(AND(YEAR(NovMin1+23)=TahunKalender,MONTH(NovMin1+23)=11),NovMin1+23,""))</f>
        <v>43424</v>
      </c>
      <c r="D11" s="18">
        <f ca="1">IF(DAY(NovMin1)=1,IF(AND(YEAR(NovMin1+17)=TahunKalender,MONTH(NovMin1+17)=11),NovMin1+17,""),IF(AND(YEAR(NovMin1+24)=TahunKalender,MONTH(NovMin1+24)=11),NovMin1+24,""))</f>
        <v>43425</v>
      </c>
      <c r="E11" s="18">
        <f ca="1">IF(DAY(NovMin1)=1,IF(AND(YEAR(NovMin1+18)=TahunKalender,MONTH(NovMin1+18)=11),NovMin1+18,""),IF(AND(YEAR(NovMin1+25)=TahunKalender,MONTH(NovMin1+25)=11),NovMin1+25,""))</f>
        <v>43426</v>
      </c>
      <c r="F11" s="18">
        <f ca="1">IF(DAY(NovMin1)=1,IF(AND(YEAR(NovMin1+19)=TahunKalender,MONTH(NovMin1+19)=11),NovMin1+19,""),IF(AND(YEAR(NovMin1+26)=TahunKalender,MONTH(NovMin1+26)=11),NovMin1+26,""))</f>
        <v>43427</v>
      </c>
      <c r="G11" s="18">
        <f ca="1">IF(DAY(NovMin1)=1,IF(AND(YEAR(NovMin1+20)=TahunKalender,MONTH(NovMin1+20)=11),NovMin1+20,""),IF(AND(YEAR(NovMin1+27)=TahunKalender,MONTH(NovMin1+27)=11),NovMin1+27,""))</f>
        <v>43428</v>
      </c>
      <c r="H11" s="18">
        <f ca="1">IF(DAY(NovMin1)=1,IF(AND(YEAR(NovMin1+21)=TahunKalender,MONTH(NovMin1+21)=11),NovMin1+21,""),IF(AND(YEAR(NovMin1+28)=TahunKalender,MONTH(NovMin1+28)=11),NovMin1+28,""))</f>
        <v>43429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IF(DAY(NovMin1)=1,IF(AND(YEAR(NovMin1+22)=TahunKalender,MONTH(NovMin1+22)=11),NovMin1+22,""),IF(AND(YEAR(NovMin1+29)=TahunKalender,MONTH(NovMin1+29)=11),NovMin1+29,""))</f>
        <v>43430</v>
      </c>
      <c r="C13" s="17">
        <f ca="1">IF(DAY(NovMin1)=1,IF(AND(YEAR(NovMin1+23)=TahunKalender,MONTH(NovMin1+23)=11),NovMin1+23,""),IF(AND(YEAR(NovMin1+30)=TahunKalender,MONTH(NovMin1+30)=11),NovMin1+30,""))</f>
        <v>43431</v>
      </c>
      <c r="D13" s="17">
        <f ca="1">IF(DAY(NovMin1)=1,IF(AND(YEAR(NovMin1+24)=TahunKalender,MONTH(NovMin1+24)=11),NovMin1+24,""),IF(AND(YEAR(NovMin1+31)=TahunKalender,MONTH(NovMin1+31)=11),NovMin1+31,""))</f>
        <v>43432</v>
      </c>
      <c r="E13" s="17">
        <f ca="1">IF(DAY(NovMin1)=1,IF(AND(YEAR(NovMin1+25)=TahunKalender,MONTH(NovMin1+25)=11),NovMin1+25,""),IF(AND(YEAR(NovMin1+32)=TahunKalender,MONTH(NovMin1+32)=11),NovMin1+32,""))</f>
        <v>43433</v>
      </c>
      <c r="F13" s="17">
        <f ca="1">IF(DAY(NovMin1)=1,IF(AND(YEAR(NovMin1+26)=TahunKalender,MONTH(NovMin1+26)=11),NovMin1+26,""),IF(AND(YEAR(NovMin1+33)=TahunKalender,MONTH(NovMin1+33)=11),NovMin1+33,""))</f>
        <v>43434</v>
      </c>
      <c r="G13" s="17" t="str">
        <f ca="1">IF(DAY(NovMin1)=1,IF(AND(YEAR(NovMin1+27)=TahunKalender,MONTH(NovMin1+27)=11),NovMin1+27,""),IF(AND(YEAR(NovMin1+34)=TahunKalender,MONTH(NovMin1+34)=11),NovMin1+34,""))</f>
        <v/>
      </c>
      <c r="H13" s="17" t="str">
        <f ca="1">IF(DAY(NovMin1)=1,IF(AND(YEAR(NovMin1+28)=TahunKalender,MONTH(NovMin1+28)=11),NovMin1+28,""),IF(AND(YEAR(NovMin1+35)=TahunKalender,MONTH(NovMin1+35)=11),NovMin1+35,""))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IF(DAY(NovMin1)=1,IF(AND(YEAR(NovMin1+29)=TahunKalender,MONTH(NovMin1+29)=11),NovMin1+29,""),IF(AND(YEAR(NovMin1+36)=TahunKalender,MONTH(NovMin1+36)=11),NovMin1+36,""))</f>
        <v/>
      </c>
      <c r="C15" s="19" t="str">
        <f ca="1">IF(DAY(NovMin1)=1,IF(AND(YEAR(NovMin1+30)=TahunKalender,MONTH(NovMin1+30)=11),NovMin1+30,""),IF(AND(YEAR(NovMin1+37)=TahunKalender,MONTH(NovMin1+37)=11),NovMin1+37,""))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UPPER(TEXT(DATE(TahunKalender,12,1),"mmmm yyyy"))</f>
        <v>DESEMBER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IF(DAY(DesMin1)=1,"",IF(AND(YEAR(DesMin1+1)=TahunKalender,MONTH(DesMin1+1)=12),DesMin1+1,""))</f>
        <v/>
      </c>
      <c r="C5" s="15" t="str">
        <f ca="1">IF(DAY(DesMin1)=1,"",IF(AND(YEAR(DesMin1+2)=TahunKalender,MONTH(DesMin1+2)=12),DesMin1+2,""))</f>
        <v/>
      </c>
      <c r="D5" s="15" t="str">
        <f ca="1">IF(DAY(DesMin1)=1,"",IF(AND(YEAR(DesMin1+3)=TahunKalender,MONTH(DesMin1+3)=12),DesMin1+3,""))</f>
        <v/>
      </c>
      <c r="E5" s="15" t="str">
        <f ca="1">IF(DAY(DesMin1)=1,"",IF(AND(YEAR(DesMin1+4)=TahunKalender,MONTH(DesMin1+4)=12),DesMin1+4,""))</f>
        <v/>
      </c>
      <c r="F5" s="15" t="str">
        <f ca="1">IF(DAY(DesMin1)=1,"",IF(AND(YEAR(DesMin1+5)=TahunKalender,MONTH(DesMin1+5)=12),DesMin1+5,""))</f>
        <v/>
      </c>
      <c r="G5" s="15">
        <f ca="1">IF(DAY(DesMin1)=1,"",IF(AND(YEAR(DesMin1+6)=TahunKalender,MONTH(DesMin1+6)=12),DesMin1+6,""))</f>
        <v>43435</v>
      </c>
      <c r="H5" s="15">
        <f ca="1">IF(DAY(DesMin1)=1,IF(AND(YEAR(DesMin1)=TahunKalender,MONTH(DesMin1)=12),DesMin1,""),IF(AND(YEAR(DesMin1+7)=TahunKalender,MONTH(DesMin1+7)=12),DesMin1+7,""))</f>
        <v>43436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IF(DAY(DesMin1)=1,IF(AND(YEAR(DesMin1+1)=TahunKalender,MONTH(DesMin1+1)=12),DesMin1+1,""),IF(AND(YEAR(DesMin1+8)=TahunKalender,MONTH(DesMin1+8)=12),DesMin1+8,""))</f>
        <v>43437</v>
      </c>
      <c r="C7" s="16">
        <f ca="1">IF(DAY(DesMin1)=1,IF(AND(YEAR(DesMin1+2)=TahunKalender,MONTH(DesMin1+2)=12),DesMin1+2,""),IF(AND(YEAR(DesMin1+9)=TahunKalender,MONTH(DesMin1+9)=12),DesMin1+9,""))</f>
        <v>43438</v>
      </c>
      <c r="D7" s="16">
        <f ca="1">IF(DAY(DesMin1)=1,IF(AND(YEAR(DesMin1+3)=TahunKalender,MONTH(DesMin1+3)=12),DesMin1+3,""),IF(AND(YEAR(DesMin1+10)=TahunKalender,MONTH(DesMin1+10)=12),DesMin1+10,""))</f>
        <v>43439</v>
      </c>
      <c r="E7" s="16">
        <f ca="1">IF(DAY(DesMin1)=1,IF(AND(YEAR(DesMin1+4)=TahunKalender,MONTH(DesMin1+4)=12),DesMin1+4,""),IF(AND(YEAR(DesMin1+11)=TahunKalender,MONTH(DesMin1+11)=12),DesMin1+11,""))</f>
        <v>43440</v>
      </c>
      <c r="F7" s="16">
        <f ca="1">IF(DAY(DesMin1)=1,IF(AND(YEAR(DesMin1+5)=TahunKalender,MONTH(DesMin1+5)=12),DesMin1+5,""),IF(AND(YEAR(DesMin1+12)=TahunKalender,MONTH(DesMin1+12)=12),DesMin1+12,""))</f>
        <v>43441</v>
      </c>
      <c r="G7" s="16">
        <f ca="1">IF(DAY(DesMin1)=1,IF(AND(YEAR(DesMin1+6)=TahunKalender,MONTH(DesMin1+6)=12),DesMin1+6,""),IF(AND(YEAR(DesMin1+13)=TahunKalender,MONTH(DesMin1+13)=12),DesMin1+13,""))</f>
        <v>43442</v>
      </c>
      <c r="H7" s="16">
        <f ca="1">IF(DAY(DesMin1)=1,IF(AND(YEAR(DesMin1+7)=TahunKalender,MONTH(DesMin1+7)=12),DesMin1+7,""),IF(AND(YEAR(DesMin1+14)=TahunKalender,MONTH(DesMin1+14)=12),DesMin1+14,""))</f>
        <v>43443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IF(DAY(DesMin1)=1,IF(AND(YEAR(DesMin1+8)=TahunKalender,MONTH(DesMin1+8)=12),DesMin1+8,""),IF(AND(YEAR(DesMin1+15)=TahunKalender,MONTH(DesMin1+15)=12),DesMin1+15,""))</f>
        <v>43444</v>
      </c>
      <c r="C9" s="17">
        <f ca="1">IF(DAY(DesMin1)=1,IF(AND(YEAR(DesMin1+9)=TahunKalender,MONTH(DesMin1+9)=12),DesMin1+9,""),IF(AND(YEAR(DesMin1+16)=TahunKalender,MONTH(DesMin1+16)=12),DesMin1+16,""))</f>
        <v>43445</v>
      </c>
      <c r="D9" s="17">
        <f ca="1">IF(DAY(DesMin1)=1,IF(AND(YEAR(DesMin1+10)=TahunKalender,MONTH(DesMin1+10)=12),DesMin1+10,""),IF(AND(YEAR(DesMin1+17)=TahunKalender,MONTH(DesMin1+17)=12),DesMin1+17,""))</f>
        <v>43446</v>
      </c>
      <c r="E9" s="17">
        <f ca="1">IF(DAY(DesMin1)=1,IF(AND(YEAR(DesMin1+11)=TahunKalender,MONTH(DesMin1+11)=12),DesMin1+11,""),IF(AND(YEAR(DesMin1+18)=TahunKalender,MONTH(DesMin1+18)=12),DesMin1+18,""))</f>
        <v>43447</v>
      </c>
      <c r="F9" s="17">
        <f ca="1">IF(DAY(DesMin1)=1,IF(AND(YEAR(DesMin1+12)=TahunKalender,MONTH(DesMin1+12)=12),DesMin1+12,""),IF(AND(YEAR(DesMin1+19)=TahunKalender,MONTH(DesMin1+19)=12),DesMin1+19,""))</f>
        <v>43448</v>
      </c>
      <c r="G9" s="17">
        <f ca="1">IF(DAY(DesMin1)=1,IF(AND(YEAR(DesMin1+13)=TahunKalender,MONTH(DesMin1+13)=12),DesMin1+13,""),IF(AND(YEAR(DesMin1+20)=TahunKalender,MONTH(DesMin1+20)=12),DesMin1+20,""))</f>
        <v>43449</v>
      </c>
      <c r="H9" s="17">
        <f ca="1">IF(DAY(DesMin1)=1,IF(AND(YEAR(DesMin1+14)=TahunKalender,MONTH(DesMin1+14)=12),DesMin1+14,""),IF(AND(YEAR(DesMin1+21)=TahunKalender,MONTH(DesMin1+21)=12),DesMin1+21,""))</f>
        <v>43450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IF(DAY(DesMin1)=1,IF(AND(YEAR(DesMin1+15)=TahunKalender,MONTH(DesMin1+15)=12),DesMin1+15,""),IF(AND(YEAR(DesMin1+22)=TahunKalender,MONTH(DesMin1+22)=12),DesMin1+22,""))</f>
        <v>43451</v>
      </c>
      <c r="C11" s="18">
        <f ca="1">IF(DAY(DesMin1)=1,IF(AND(YEAR(DesMin1+16)=TahunKalender,MONTH(DesMin1+16)=12),DesMin1+16,""),IF(AND(YEAR(DesMin1+23)=TahunKalender,MONTH(DesMin1+23)=12),DesMin1+23,""))</f>
        <v>43452</v>
      </c>
      <c r="D11" s="18">
        <f ca="1">IF(DAY(DesMin1)=1,IF(AND(YEAR(DesMin1+17)=TahunKalender,MONTH(DesMin1+17)=12),DesMin1+17,""),IF(AND(YEAR(DesMin1+24)=TahunKalender,MONTH(DesMin1+24)=12),DesMin1+24,""))</f>
        <v>43453</v>
      </c>
      <c r="E11" s="18">
        <f ca="1">IF(DAY(DesMin1)=1,IF(AND(YEAR(DesMin1+18)=TahunKalender,MONTH(DesMin1+18)=12),DesMin1+18,""),IF(AND(YEAR(DesMin1+25)=TahunKalender,MONTH(DesMin1+25)=12),DesMin1+25,""))</f>
        <v>43454</v>
      </c>
      <c r="F11" s="18">
        <f ca="1">IF(DAY(DesMin1)=1,IF(AND(YEAR(DesMin1+19)=TahunKalender,MONTH(DesMin1+19)=12),DesMin1+19,""),IF(AND(YEAR(DesMin1+26)=TahunKalender,MONTH(DesMin1+26)=12),DesMin1+26,""))</f>
        <v>43455</v>
      </c>
      <c r="G11" s="18">
        <f ca="1">IF(DAY(DesMin1)=1,IF(AND(YEAR(DesMin1+20)=TahunKalender,MONTH(DesMin1+20)=12),DesMin1+20,""),IF(AND(YEAR(DesMin1+27)=TahunKalender,MONTH(DesMin1+27)=12),DesMin1+27,""))</f>
        <v>43456</v>
      </c>
      <c r="H11" s="18">
        <f ca="1">IF(DAY(DesMin1)=1,IF(AND(YEAR(DesMin1+21)=TahunKalender,MONTH(DesMin1+21)=12),DesMin1+21,""),IF(AND(YEAR(DesMin1+28)=TahunKalender,MONTH(DesMin1+28)=12),DesMin1+28,""))</f>
        <v>43457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IF(DAY(DesMin1)=1,IF(AND(YEAR(DesMin1+22)=TahunKalender,MONTH(DesMin1+22)=12),DesMin1+22,""),IF(AND(YEAR(DesMin1+29)=TahunKalender,MONTH(DesMin1+29)=12),DesMin1+29,""))</f>
        <v>43458</v>
      </c>
      <c r="C13" s="17">
        <f ca="1">IF(DAY(DesMin1)=1,IF(AND(YEAR(DesMin1+23)=TahunKalender,MONTH(DesMin1+23)=12),DesMin1+23,""),IF(AND(YEAR(DesMin1+30)=TahunKalender,MONTH(DesMin1+30)=12),DesMin1+30,""))</f>
        <v>43459</v>
      </c>
      <c r="D13" s="17">
        <f ca="1">IF(DAY(DesMin1)=1,IF(AND(YEAR(DesMin1+24)=TahunKalender,MONTH(DesMin1+24)=12),DesMin1+24,""),IF(AND(YEAR(DesMin1+31)=TahunKalender,MONTH(DesMin1+31)=12),DesMin1+31,""))</f>
        <v>43460</v>
      </c>
      <c r="E13" s="17">
        <f ca="1">IF(DAY(DesMin1)=1,IF(AND(YEAR(DesMin1+25)=TahunKalender,MONTH(DesMin1+25)=12),DesMin1+25,""),IF(AND(YEAR(DesMin1+32)=TahunKalender,MONTH(DesMin1+32)=12),DesMin1+32,""))</f>
        <v>43461</v>
      </c>
      <c r="F13" s="17">
        <f ca="1">IF(DAY(DesMin1)=1,IF(AND(YEAR(DesMin1+26)=TahunKalender,MONTH(DesMin1+26)=12),DesMin1+26,""),IF(AND(YEAR(DesMin1+33)=TahunKalender,MONTH(DesMin1+33)=12),DesMin1+33,""))</f>
        <v>43462</v>
      </c>
      <c r="G13" s="17">
        <f ca="1">IF(DAY(DesMin1)=1,IF(AND(YEAR(DesMin1+27)=TahunKalender,MONTH(DesMin1+27)=12),DesMin1+27,""),IF(AND(YEAR(DesMin1+34)=TahunKalender,MONTH(DesMin1+34)=12),DesMin1+34,""))</f>
        <v>43463</v>
      </c>
      <c r="H13" s="17">
        <f ca="1">IF(DAY(DesMin1)=1,IF(AND(YEAR(DesMin1+28)=TahunKalender,MONTH(DesMin1+28)=12),DesMin1+28,""),IF(AND(YEAR(DesMin1+35)=TahunKalender,MONTH(DesMin1+35)=12),DesMin1+35,""))</f>
        <v>43464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IF(DAY(DesMin1)=1,IF(AND(YEAR(DesMin1+29)=TahunKalender,MONTH(DesMin1+29)=12),DesMin1+29,""),IF(AND(YEAR(DesMin1+36)=TahunKalender,MONTH(DesMin1+36)=12),DesMin1+36,""))</f>
        <v>43465</v>
      </c>
      <c r="C15" s="19" t="str">
        <f ca="1">IF(DAY(DesMin1)=1,IF(AND(YEAR(DesMin1+30)=TahunKalender,MONTH(DesMin1+30)=12),DesMin1+30,""),IF(AND(YEAR(DesMin1+37)=TahunKalender,MONTH(DesMin1+37)=12),DesMin1+37,""))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UPPER(TEXT(DATE(TahunKalender,2,1),"mmmm yyyy"))</f>
        <v>FEBRUARI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IF(DAY(FebMin1)=1,"",IF(AND(YEAR(FebMin1+1)=TahunKalender,MONTH(FebMin1+1)=2),FebMin1+1,""))</f>
        <v/>
      </c>
      <c r="C5" s="15" t="str">
        <f ca="1">IF(DAY(FebMin1)=1,"",IF(AND(YEAR(FebMin1+2)=TahunKalender,MONTH(FebMin1+2)=2),FebMin1+2,""))</f>
        <v/>
      </c>
      <c r="D5" s="15" t="str">
        <f ca="1">IF(DAY(FebMin1)=1,"",IF(AND(YEAR(FebMin1+3)=TahunKalender,MONTH(FebMin1+3)=2),FebMin1+3,""))</f>
        <v/>
      </c>
      <c r="E5" s="15">
        <f ca="1">IF(DAY(FebMin1)=1,"",IF(AND(YEAR(FebMin1+4)=TahunKalender,MONTH(FebMin1+4)=2),FebMin1+4,""))</f>
        <v>43132</v>
      </c>
      <c r="F5" s="15">
        <f ca="1">IF(DAY(FebMin1)=1,"",IF(AND(YEAR(FebMin1+5)=TahunKalender,MONTH(FebMin1+5)=2),FebMin1+5,""))</f>
        <v>43133</v>
      </c>
      <c r="G5" s="15">
        <f ca="1">IF(DAY(FebMin1)=1,"",IF(AND(YEAR(FebMin1+6)=TahunKalender,MONTH(FebMin1+6)=2),FebMin1+6,""))</f>
        <v>43134</v>
      </c>
      <c r="H5" s="15">
        <f ca="1">IF(DAY(FebMin1)=1,IF(AND(YEAR(FebMin1)=TahunKalender,MONTH(FebMin1)=2),FebMin1,""),IF(AND(YEAR(FebMin1+7)=TahunKalender,MONTH(FebMin1+7)=2),FebMin1+7,""))</f>
        <v>43135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IF(DAY(FebMin1)=1,IF(AND(YEAR(FebMin1+1)=TahunKalender,MONTH(FebMin1+1)=2),FebMin1+1,""),IF(AND(YEAR(FebMin1+8)=TahunKalender,MONTH(FebMin1+8)=2),FebMin1+8,""))</f>
        <v>43136</v>
      </c>
      <c r="C7" s="16">
        <f ca="1">IF(DAY(FebMin1)=1,IF(AND(YEAR(FebMin1+2)=TahunKalender,MONTH(FebMin1+2)=2),FebMin1+2,""),IF(AND(YEAR(FebMin1+9)=TahunKalender,MONTH(FebMin1+9)=2),FebMin1+9,""))</f>
        <v>43137</v>
      </c>
      <c r="D7" s="16">
        <f ca="1">IF(DAY(FebMin1)=1,IF(AND(YEAR(FebMin1+3)=TahunKalender,MONTH(FebMin1+3)=2),FebMin1+3,""),IF(AND(YEAR(FebMin1+10)=TahunKalender,MONTH(FebMin1+10)=2),FebMin1+10,""))</f>
        <v>43138</v>
      </c>
      <c r="E7" s="16">
        <f ca="1">IF(DAY(FebMin1)=1,IF(AND(YEAR(FebMin1+4)=TahunKalender,MONTH(FebMin1+4)=2),FebMin1+4,""),IF(AND(YEAR(FebMin1+11)=TahunKalender,MONTH(FebMin1+11)=2),FebMin1+11,""))</f>
        <v>43139</v>
      </c>
      <c r="F7" s="16">
        <f ca="1">IF(DAY(FebMin1)=1,IF(AND(YEAR(FebMin1+5)=TahunKalender,MONTH(FebMin1+5)=2),FebMin1+5,""),IF(AND(YEAR(FebMin1+12)=TahunKalender,MONTH(FebMin1+12)=2),FebMin1+12,""))</f>
        <v>43140</v>
      </c>
      <c r="G7" s="16">
        <f ca="1">IF(DAY(FebMin1)=1,IF(AND(YEAR(FebMin1+6)=TahunKalender,MONTH(FebMin1+6)=2),FebMin1+6,""),IF(AND(YEAR(FebMin1+13)=TahunKalender,MONTH(FebMin1+13)=2),FebMin1+13,""))</f>
        <v>43141</v>
      </c>
      <c r="H7" s="16">
        <f ca="1">IF(DAY(FebMin1)=1,IF(AND(YEAR(FebMin1+7)=TahunKalender,MONTH(FebMin1+7)=2),FebMin1+7,""),IF(AND(YEAR(FebMin1+14)=TahunKalender,MONTH(FebMin1+14)=2),FebMin1+14,""))</f>
        <v>43142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IF(DAY(FebMin1)=1,IF(AND(YEAR(FebMin1+8)=TahunKalender,MONTH(FebMin1+8)=2),FebMin1+8,""),IF(AND(YEAR(FebMin1+15)=TahunKalender,MONTH(FebMin1+15)=2),FebMin1+15,""))</f>
        <v>43143</v>
      </c>
      <c r="C9" s="17">
        <f ca="1">IF(DAY(FebMin1)=1,IF(AND(YEAR(FebMin1+9)=TahunKalender,MONTH(FebMin1+9)=2),FebMin1+9,""),IF(AND(YEAR(FebMin1+16)=TahunKalender,MONTH(FebMin1+16)=2),FebMin1+16,""))</f>
        <v>43144</v>
      </c>
      <c r="D9" s="17">
        <f ca="1">IF(DAY(FebMin1)=1,IF(AND(YEAR(FebMin1+10)=TahunKalender,MONTH(FebMin1+10)=2),FebMin1+10,""),IF(AND(YEAR(FebMin1+17)=TahunKalender,MONTH(FebMin1+17)=2),FebMin1+17,""))</f>
        <v>43145</v>
      </c>
      <c r="E9" s="17">
        <f ca="1">IF(DAY(FebMin1)=1,IF(AND(YEAR(FebMin1+11)=TahunKalender,MONTH(FebMin1+11)=2),FebMin1+11,""),IF(AND(YEAR(FebMin1+18)=TahunKalender,MONTH(FebMin1+18)=2),FebMin1+18,""))</f>
        <v>43146</v>
      </c>
      <c r="F9" s="17">
        <f ca="1">IF(DAY(FebMin1)=1,IF(AND(YEAR(FebMin1+12)=TahunKalender,MONTH(FebMin1+12)=2),FebMin1+12,""),IF(AND(YEAR(FebMin1+19)=TahunKalender,MONTH(FebMin1+19)=2),FebMin1+19,""))</f>
        <v>43147</v>
      </c>
      <c r="G9" s="17">
        <f ca="1">IF(DAY(FebMin1)=1,IF(AND(YEAR(FebMin1+13)=TahunKalender,MONTH(FebMin1+13)=2),FebMin1+13,""),IF(AND(YEAR(FebMin1+20)=TahunKalender,MONTH(FebMin1+20)=2),FebMin1+20,""))</f>
        <v>43148</v>
      </c>
      <c r="H9" s="17">
        <f ca="1">IF(DAY(FebMin1)=1,IF(AND(YEAR(FebMin1+14)=TahunKalender,MONTH(FebMin1+14)=2),FebMin1+14,""),IF(AND(YEAR(FebMin1+21)=TahunKalender,MONTH(FebMin1+21)=2),FebMin1+21,""))</f>
        <v>43149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IF(DAY(FebMin1)=1,IF(AND(YEAR(FebMin1+15)=TahunKalender,MONTH(FebMin1+15)=2),FebMin1+15,""),IF(AND(YEAR(FebMin1+22)=TahunKalender,MONTH(FebMin1+22)=2),FebMin1+22,""))</f>
        <v>43150</v>
      </c>
      <c r="C11" s="18">
        <f ca="1">IF(DAY(FebMin1)=1,IF(AND(YEAR(FebMin1+16)=TahunKalender,MONTH(FebMin1+16)=2),FebMin1+16,""),IF(AND(YEAR(FebMin1+23)=TahunKalender,MONTH(FebMin1+23)=2),FebMin1+23,""))</f>
        <v>43151</v>
      </c>
      <c r="D11" s="18">
        <f ca="1">IF(DAY(FebMin1)=1,IF(AND(YEAR(FebMin1+17)=TahunKalender,MONTH(FebMin1+17)=2),FebMin1+17,""),IF(AND(YEAR(FebMin1+24)=TahunKalender,MONTH(FebMin1+24)=2),FebMin1+24,""))</f>
        <v>43152</v>
      </c>
      <c r="E11" s="18">
        <f ca="1">IF(DAY(FebMin1)=1,IF(AND(YEAR(FebMin1+18)=TahunKalender,MONTH(FebMin1+18)=2),FebMin1+18,""),IF(AND(YEAR(FebMin1+25)=TahunKalender,MONTH(FebMin1+25)=2),FebMin1+25,""))</f>
        <v>43153</v>
      </c>
      <c r="F11" s="18">
        <f ca="1">IF(DAY(FebMin1)=1,IF(AND(YEAR(FebMin1+19)=TahunKalender,MONTH(FebMin1+19)=2),FebMin1+19,""),IF(AND(YEAR(FebMin1+26)=TahunKalender,MONTH(FebMin1+26)=2),FebMin1+26,""))</f>
        <v>43154</v>
      </c>
      <c r="G11" s="18">
        <f ca="1">IF(DAY(FebMin1)=1,IF(AND(YEAR(FebMin1+20)=TahunKalender,MONTH(FebMin1+20)=2),FebMin1+20,""),IF(AND(YEAR(FebMin1+27)=TahunKalender,MONTH(FebMin1+27)=2),FebMin1+27,""))</f>
        <v>43155</v>
      </c>
      <c r="H11" s="18">
        <f ca="1">IF(DAY(FebMin1)=1,IF(AND(YEAR(FebMin1+21)=TahunKalender,MONTH(FebMin1+21)=2),FebMin1+21,""),IF(AND(YEAR(FebMin1+28)=TahunKalender,MONTH(FebMin1+28)=2),FebMin1+28,""))</f>
        <v>43156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IF(DAY(FebMin1)=1,IF(AND(YEAR(FebMin1+22)=TahunKalender,MONTH(FebMin1+22)=2),FebMin1+22,""),IF(AND(YEAR(FebMin1+29)=TahunKalender,MONTH(FebMin1+29)=2),FebMin1+29,""))</f>
        <v>43157</v>
      </c>
      <c r="C13" s="17">
        <f ca="1">IF(DAY(FebMin1)=1,IF(AND(YEAR(FebMin1+23)=TahunKalender,MONTH(FebMin1+23)=2),FebMin1+23,""),IF(AND(YEAR(FebMin1+30)=TahunKalender,MONTH(FebMin1+30)=2),FebMin1+30,""))</f>
        <v>43158</v>
      </c>
      <c r="D13" s="17">
        <f ca="1">IF(DAY(FebMin1)=1,IF(AND(YEAR(FebMin1+24)=TahunKalender,MONTH(FebMin1+24)=2),FebMin1+24,""),IF(AND(YEAR(FebMin1+31)=TahunKalender,MONTH(FebMin1+31)=2),FebMin1+31,""))</f>
        <v>43159</v>
      </c>
      <c r="E13" s="17" t="str">
        <f ca="1">IF(DAY(FebMin1)=1,IF(AND(YEAR(FebMin1+25)=TahunKalender,MONTH(FebMin1+25)=2),FebMin1+25,""),IF(AND(YEAR(FebMin1+32)=TahunKalender,MONTH(FebMin1+32)=2),FebMin1+32,""))</f>
        <v/>
      </c>
      <c r="F13" s="17" t="str">
        <f ca="1">IF(DAY(FebMin1)=1,IF(AND(YEAR(FebMin1+26)=TahunKalender,MONTH(FebMin1+26)=2),FebMin1+26,""),IF(AND(YEAR(FebMin1+33)=TahunKalender,MONTH(FebMin1+33)=2),FebMin1+33,""))</f>
        <v/>
      </c>
      <c r="G13" s="17" t="str">
        <f ca="1">IF(DAY(FebMin1)=1,IF(AND(YEAR(FebMin1+27)=TahunKalender,MONTH(FebMin1+27)=2),FebMin1+27,""),IF(AND(YEAR(FebMin1+34)=TahunKalender,MONTH(FebMin1+34)=2),FebMin1+34,""))</f>
        <v/>
      </c>
      <c r="H13" s="17" t="str">
        <f ca="1">IF(DAY(FebMin1)=1,IF(AND(YEAR(FebMin1+28)=TahunKalender,MONTH(FebMin1+28)=2),FebMin1+28,""),IF(AND(YEAR(FebMin1+35)=TahunKalender,MONTH(FebMin1+35)=2),FebMin1+35,""))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IF(DAY(FebMin1)=1,IF(AND(YEAR(FebMin1+29)=TahunKalender,MONTH(FebMin1+29)=2),FebMin1+29,""),IF(AND(YEAR(FebMin1+36)=TahunKalender,MONTH(FebMin1+36)=2),FebMin1+36,""))</f>
        <v/>
      </c>
      <c r="C15" s="19" t="str">
        <f ca="1">IF(DAY(FebMin1)=1,IF(AND(YEAR(FebMin1+30)=TahunKalender,MONTH(FebMin1+30)=2),FebMin1+30,""),IF(AND(YEAR(FebMin1+37)=TahunKalender,MONTH(FebMin1+37)=2),FebMin1+37,""))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249977111117893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UPPER(TEXT(DATE(TahunKalender,3,1),"mmmm yyyy"))</f>
        <v>MARET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IF(DAY(MarMin1)=1,"",IF(AND(YEAR(MarMin1+1)=TahunKalender,MONTH(MarMin1+1)=3),MarMin1+1,""))</f>
        <v/>
      </c>
      <c r="C5" s="15" t="str">
        <f ca="1">IF(DAY(MarMin1)=1,"",IF(AND(YEAR(MarMin1+2)=TahunKalender,MONTH(MarMin1+2)=3),MarMin1+2,""))</f>
        <v/>
      </c>
      <c r="D5" s="15" t="str">
        <f ca="1">IF(DAY(MarMin1)=1,"",IF(AND(YEAR(MarMin1+3)=TahunKalender,MONTH(MarMin1+3)=3),MarMin1+3,""))</f>
        <v/>
      </c>
      <c r="E5" s="15">
        <f ca="1">IF(DAY(MarMin1)=1,"",IF(AND(YEAR(MarMin1+4)=TahunKalender,MONTH(MarMin1+4)=3),MarMin1+4,""))</f>
        <v>43160</v>
      </c>
      <c r="F5" s="15">
        <f ca="1">IF(DAY(MarMin1)=1,"",IF(AND(YEAR(MarMin1+5)=TahunKalender,MONTH(MarMin1+5)=3),MarMin1+5,""))</f>
        <v>43161</v>
      </c>
      <c r="G5" s="15">
        <f ca="1">IF(DAY(MarMin1)=1,"",IF(AND(YEAR(MarMin1+6)=TahunKalender,MONTH(MarMin1+6)=3),MarMin1+6,""))</f>
        <v>43162</v>
      </c>
      <c r="H5" s="15">
        <f ca="1">IF(DAY(MarMin1)=1,IF(AND(YEAR(MarMin1)=TahunKalender,MONTH(MarMin1)=3),MarMin1,""),IF(AND(YEAR(MarMin1+7)=TahunKalender,MONTH(MarMin1+7)=3),MarMin1+7,""))</f>
        <v>43163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IF(DAY(MarMin1)=1,IF(AND(YEAR(MarMin1+1)=TahunKalender,MONTH(MarMin1+1)=3),MarMin1+1,""),IF(AND(YEAR(MarMin1+8)=TahunKalender,MONTH(MarMin1+8)=3),MarMin1+8,""))</f>
        <v>43164</v>
      </c>
      <c r="C7" s="16">
        <f ca="1">IF(DAY(MarMin1)=1,IF(AND(YEAR(MarMin1+2)=TahunKalender,MONTH(MarMin1+2)=3),MarMin1+2,""),IF(AND(YEAR(MarMin1+9)=TahunKalender,MONTH(MarMin1+9)=3),MarMin1+9,""))</f>
        <v>43165</v>
      </c>
      <c r="D7" s="16">
        <f ca="1">IF(DAY(MarMin1)=1,IF(AND(YEAR(MarMin1+3)=TahunKalender,MONTH(MarMin1+3)=3),MarMin1+3,""),IF(AND(YEAR(MarMin1+10)=TahunKalender,MONTH(MarMin1+10)=3),MarMin1+10,""))</f>
        <v>43166</v>
      </c>
      <c r="E7" s="16">
        <f ca="1">IF(DAY(MarMin1)=1,IF(AND(YEAR(MarMin1+4)=TahunKalender,MONTH(MarMin1+4)=3),MarMin1+4,""),IF(AND(YEAR(MarMin1+11)=TahunKalender,MONTH(MarMin1+11)=3),MarMin1+11,""))</f>
        <v>43167</v>
      </c>
      <c r="F7" s="16">
        <f ca="1">IF(DAY(MarMin1)=1,IF(AND(YEAR(MarMin1+5)=TahunKalender,MONTH(MarMin1+5)=3),MarMin1+5,""),IF(AND(YEAR(MarMin1+12)=TahunKalender,MONTH(MarMin1+12)=3),MarMin1+12,""))</f>
        <v>43168</v>
      </c>
      <c r="G7" s="16">
        <f ca="1">IF(DAY(MarMin1)=1,IF(AND(YEAR(MarMin1+6)=TahunKalender,MONTH(MarMin1+6)=3),MarMin1+6,""),IF(AND(YEAR(MarMin1+13)=TahunKalender,MONTH(MarMin1+13)=3),MarMin1+13,""))</f>
        <v>43169</v>
      </c>
      <c r="H7" s="16">
        <f ca="1">IF(DAY(MarMin1)=1,IF(AND(YEAR(MarMin1+7)=TahunKalender,MONTH(MarMin1+7)=3),MarMin1+7,""),IF(AND(YEAR(MarMin1+14)=TahunKalender,MONTH(MarMin1+14)=3),MarMin1+14,""))</f>
        <v>43170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IF(DAY(MarMin1)=1,IF(AND(YEAR(MarMin1+8)=TahunKalender,MONTH(MarMin1+8)=3),MarMin1+8,""),IF(AND(YEAR(MarMin1+15)=TahunKalender,MONTH(MarMin1+15)=3),MarMin1+15,""))</f>
        <v>43171</v>
      </c>
      <c r="C9" s="17">
        <f ca="1">IF(DAY(MarMin1)=1,IF(AND(YEAR(MarMin1+9)=TahunKalender,MONTH(MarMin1+9)=3),MarMin1+9,""),IF(AND(YEAR(MarMin1+16)=TahunKalender,MONTH(MarMin1+16)=3),MarMin1+16,""))</f>
        <v>43172</v>
      </c>
      <c r="D9" s="17">
        <f ca="1">IF(DAY(MarMin1)=1,IF(AND(YEAR(MarMin1+10)=TahunKalender,MONTH(MarMin1+10)=3),MarMin1+10,""),IF(AND(YEAR(MarMin1+17)=TahunKalender,MONTH(MarMin1+17)=3),MarMin1+17,""))</f>
        <v>43173</v>
      </c>
      <c r="E9" s="17">
        <f ca="1">IF(DAY(MarMin1)=1,IF(AND(YEAR(MarMin1+11)=TahunKalender,MONTH(MarMin1+11)=3),MarMin1+11,""),IF(AND(YEAR(MarMin1+18)=TahunKalender,MONTH(MarMin1+18)=3),MarMin1+18,""))</f>
        <v>43174</v>
      </c>
      <c r="F9" s="17">
        <f ca="1">IF(DAY(MarMin1)=1,IF(AND(YEAR(MarMin1+12)=TahunKalender,MONTH(MarMin1+12)=3),MarMin1+12,""),IF(AND(YEAR(MarMin1+19)=TahunKalender,MONTH(MarMin1+19)=3),MarMin1+19,""))</f>
        <v>43175</v>
      </c>
      <c r="G9" s="17">
        <f ca="1">IF(DAY(MarMin1)=1,IF(AND(YEAR(MarMin1+13)=TahunKalender,MONTH(MarMin1+13)=3),MarMin1+13,""),IF(AND(YEAR(MarMin1+20)=TahunKalender,MONTH(MarMin1+20)=3),MarMin1+20,""))</f>
        <v>43176</v>
      </c>
      <c r="H9" s="17">
        <f ca="1">IF(DAY(MarMin1)=1,IF(AND(YEAR(MarMin1+14)=TahunKalender,MONTH(MarMin1+14)=3),MarMin1+14,""),IF(AND(YEAR(MarMin1+21)=TahunKalender,MONTH(MarMin1+21)=3),MarMin1+21,""))</f>
        <v>43177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IF(DAY(MarMin1)=1,IF(AND(YEAR(MarMin1+15)=TahunKalender,MONTH(MarMin1+15)=3),MarMin1+15,""),IF(AND(YEAR(MarMin1+22)=TahunKalender,MONTH(MarMin1+22)=3),MarMin1+22,""))</f>
        <v>43178</v>
      </c>
      <c r="C11" s="18">
        <f ca="1">IF(DAY(MarMin1)=1,IF(AND(YEAR(MarMin1+16)=TahunKalender,MONTH(MarMin1+16)=3),MarMin1+16,""),IF(AND(YEAR(MarMin1+23)=TahunKalender,MONTH(MarMin1+23)=3),MarMin1+23,""))</f>
        <v>43179</v>
      </c>
      <c r="D11" s="18">
        <f ca="1">IF(DAY(MarMin1)=1,IF(AND(YEAR(MarMin1+17)=TahunKalender,MONTH(MarMin1+17)=3),MarMin1+17,""),IF(AND(YEAR(MarMin1+24)=TahunKalender,MONTH(MarMin1+24)=3),MarMin1+24,""))</f>
        <v>43180</v>
      </c>
      <c r="E11" s="18">
        <f ca="1">IF(DAY(MarMin1)=1,IF(AND(YEAR(MarMin1+18)=TahunKalender,MONTH(MarMin1+18)=3),MarMin1+18,""),IF(AND(YEAR(MarMin1+25)=TahunKalender,MONTH(MarMin1+25)=3),MarMin1+25,""))</f>
        <v>43181</v>
      </c>
      <c r="F11" s="18">
        <f ca="1">IF(DAY(MarMin1)=1,IF(AND(YEAR(MarMin1+19)=TahunKalender,MONTH(MarMin1+19)=3),MarMin1+19,""),IF(AND(YEAR(MarMin1+26)=TahunKalender,MONTH(MarMin1+26)=3),MarMin1+26,""))</f>
        <v>43182</v>
      </c>
      <c r="G11" s="18">
        <f ca="1">IF(DAY(MarMin1)=1,IF(AND(YEAR(MarMin1+20)=TahunKalender,MONTH(MarMin1+20)=3),MarMin1+20,""),IF(AND(YEAR(MarMin1+27)=TahunKalender,MONTH(MarMin1+27)=3),MarMin1+27,""))</f>
        <v>43183</v>
      </c>
      <c r="H11" s="18">
        <f ca="1">IF(DAY(MarMin1)=1,IF(AND(YEAR(MarMin1+21)=TahunKalender,MONTH(MarMin1+21)=3),MarMin1+21,""),IF(AND(YEAR(MarMin1+28)=TahunKalender,MONTH(MarMin1+28)=3),MarMin1+28,""))</f>
        <v>43184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IF(DAY(MarMin1)=1,IF(AND(YEAR(MarMin1+22)=TahunKalender,MONTH(MarMin1+22)=3),MarMin1+22,""),IF(AND(YEAR(MarMin1+29)=TahunKalender,MONTH(MarMin1+29)=3),MarMin1+29,""))</f>
        <v>43185</v>
      </c>
      <c r="C13" s="17">
        <f ca="1">IF(DAY(MarMin1)=1,IF(AND(YEAR(MarMin1+23)=TahunKalender,MONTH(MarMin1+23)=3),MarMin1+23,""),IF(AND(YEAR(MarMin1+30)=TahunKalender,MONTH(MarMin1+30)=3),MarMin1+30,""))</f>
        <v>43186</v>
      </c>
      <c r="D13" s="17">
        <f ca="1">IF(DAY(MarMin1)=1,IF(AND(YEAR(MarMin1+24)=TahunKalender,MONTH(MarMin1+24)=3),MarMin1+24,""),IF(AND(YEAR(MarMin1+31)=TahunKalender,MONTH(MarMin1+31)=3),MarMin1+31,""))</f>
        <v>43187</v>
      </c>
      <c r="E13" s="17">
        <f ca="1">IF(DAY(MarMin1)=1,IF(AND(YEAR(MarMin1+25)=TahunKalender,MONTH(MarMin1+25)=3),MarMin1+25,""),IF(AND(YEAR(MarMin1+32)=TahunKalender,MONTH(MarMin1+32)=3),MarMin1+32,""))</f>
        <v>43188</v>
      </c>
      <c r="F13" s="17">
        <f ca="1">IF(DAY(MarMin1)=1,IF(AND(YEAR(MarMin1+26)=TahunKalender,MONTH(MarMin1+26)=3),MarMin1+26,""),IF(AND(YEAR(MarMin1+33)=TahunKalender,MONTH(MarMin1+33)=3),MarMin1+33,""))</f>
        <v>43189</v>
      </c>
      <c r="G13" s="17">
        <f ca="1">IF(DAY(MarMin1)=1,IF(AND(YEAR(MarMin1+27)=TahunKalender,MONTH(MarMin1+27)=3),MarMin1+27,""),IF(AND(YEAR(MarMin1+34)=TahunKalender,MONTH(MarMin1+34)=3),MarMin1+34,""))</f>
        <v>43190</v>
      </c>
      <c r="H13" s="17" t="str">
        <f ca="1">IF(DAY(MarMin1)=1,IF(AND(YEAR(MarMin1+28)=TahunKalender,MONTH(MarMin1+28)=3),MarMin1+28,""),IF(AND(YEAR(MarMin1+35)=TahunKalender,MONTH(MarMin1+35)=3),MarMin1+35,""))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IF(DAY(MarMin1)=1,IF(AND(YEAR(MarMin1+29)=TahunKalender,MONTH(MarMin1+29)=3),MarMin1+29,""),IF(AND(YEAR(MarMin1+36)=TahunKalender,MONTH(MarMin1+36)=3),MarMin1+36,""))</f>
        <v/>
      </c>
      <c r="C15" s="19" t="str">
        <f ca="1">IF(DAY(MarMin1)=1,IF(AND(YEAR(MarMin1+30)=TahunKalender,MONTH(MarMin1+30)=3),MarMin1+30,""),IF(AND(YEAR(MarMin1+37)=TahunKalender,MONTH(MarMin1+37)=3),MarMin1+37,""))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14999847407452621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UPPER(TEXT(DATE(TahunKalender,4,1),"mmmm yyyy"))</f>
        <v>APRIL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IF(DAY(AprMin1)=1,"",IF(AND(YEAR(AprMin1+1)=TahunKalender,MONTH(AprMin1+1)=4),AprMin1+1,""))</f>
        <v/>
      </c>
      <c r="C5" s="15" t="str">
        <f ca="1">IF(DAY(AprMin1)=1,"",IF(AND(YEAR(AprMin1+2)=TahunKalender,MONTH(AprMin1+2)=4),AprMin1+2,""))</f>
        <v/>
      </c>
      <c r="D5" s="15" t="str">
        <f ca="1">IF(DAY(AprMin1)=1,"",IF(AND(YEAR(AprMin1+3)=TahunKalender,MONTH(AprMin1+3)=4),AprMin1+3,""))</f>
        <v/>
      </c>
      <c r="E5" s="15" t="str">
        <f ca="1">IF(DAY(AprMin1)=1,"",IF(AND(YEAR(AprMin1+4)=TahunKalender,MONTH(AprMin1+4)=4),AprMin1+4,""))</f>
        <v/>
      </c>
      <c r="F5" s="15" t="str">
        <f ca="1">IF(DAY(AprMin1)=1,"",IF(AND(YEAR(AprMin1+5)=TahunKalender,MONTH(AprMin1+5)=4),AprMin1+5,""))</f>
        <v/>
      </c>
      <c r="G5" s="15" t="str">
        <f ca="1">IF(DAY(AprMin1)=1,"",IF(AND(YEAR(AprMin1+6)=TahunKalender,MONTH(AprMin1+6)=4),AprMin1+6,""))</f>
        <v/>
      </c>
      <c r="H5" s="15">
        <f ca="1">IF(DAY(AprMin1)=1,IF(AND(YEAR(AprMin1)=TahunKalender,MONTH(AprMin1)=4),AprMin1,""),IF(AND(YEAR(AprMin1+7)=TahunKalender,MONTH(AprMin1+7)=4),AprMin1+7,""))</f>
        <v>43191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IF(DAY(AprMin1)=1,IF(AND(YEAR(AprMin1+1)=TahunKalender,MONTH(AprMin1+1)=4),AprMin1+1,""),IF(AND(YEAR(AprMin1+8)=TahunKalender,MONTH(AprMin1+8)=4),AprMin1+8,""))</f>
        <v>43192</v>
      </c>
      <c r="C7" s="16">
        <f ca="1">IF(DAY(AprMin1)=1,IF(AND(YEAR(AprMin1+2)=TahunKalender,MONTH(AprMin1+2)=4),AprMin1+2,""),IF(AND(YEAR(AprMin1+9)=TahunKalender,MONTH(AprMin1+9)=4),AprMin1+9,""))</f>
        <v>43193</v>
      </c>
      <c r="D7" s="16">
        <f ca="1">IF(DAY(AprMin1)=1,IF(AND(YEAR(AprMin1+3)=TahunKalender,MONTH(AprMin1+3)=4),AprMin1+3,""),IF(AND(YEAR(AprMin1+10)=TahunKalender,MONTH(AprMin1+10)=4),AprMin1+10,""))</f>
        <v>43194</v>
      </c>
      <c r="E7" s="16">
        <f ca="1">IF(DAY(AprMin1)=1,IF(AND(YEAR(AprMin1+4)=TahunKalender,MONTH(AprMin1+4)=4),AprMin1+4,""),IF(AND(YEAR(AprMin1+11)=TahunKalender,MONTH(AprMin1+11)=4),AprMin1+11,""))</f>
        <v>43195</v>
      </c>
      <c r="F7" s="16">
        <f ca="1">IF(DAY(AprMin1)=1,IF(AND(YEAR(AprMin1+5)=TahunKalender,MONTH(AprMin1+5)=4),AprMin1+5,""),IF(AND(YEAR(AprMin1+12)=TahunKalender,MONTH(AprMin1+12)=4),AprMin1+12,""))</f>
        <v>43196</v>
      </c>
      <c r="G7" s="16">
        <f ca="1">IF(DAY(AprMin1)=1,IF(AND(YEAR(AprMin1+6)=TahunKalender,MONTH(AprMin1+6)=4),AprMin1+6,""),IF(AND(YEAR(AprMin1+13)=TahunKalender,MONTH(AprMin1+13)=4),AprMin1+13,""))</f>
        <v>43197</v>
      </c>
      <c r="H7" s="16">
        <f ca="1">IF(DAY(AprMin1)=1,IF(AND(YEAR(AprMin1+7)=TahunKalender,MONTH(AprMin1+7)=4),AprMin1+7,""),IF(AND(YEAR(AprMin1+14)=TahunKalender,MONTH(AprMin1+14)=4),AprMin1+14,""))</f>
        <v>43198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IF(DAY(AprMin1)=1,IF(AND(YEAR(AprMin1+8)=TahunKalender,MONTH(AprMin1+8)=4),AprMin1+8,""),IF(AND(YEAR(AprMin1+15)=TahunKalender,MONTH(AprMin1+15)=4),AprMin1+15,""))</f>
        <v>43199</v>
      </c>
      <c r="C9" s="17">
        <f ca="1">IF(DAY(AprMin1)=1,IF(AND(YEAR(AprMin1+9)=TahunKalender,MONTH(AprMin1+9)=4),AprMin1+9,""),IF(AND(YEAR(AprMin1+16)=TahunKalender,MONTH(AprMin1+16)=4),AprMin1+16,""))</f>
        <v>43200</v>
      </c>
      <c r="D9" s="17">
        <f ca="1">IF(DAY(AprMin1)=1,IF(AND(YEAR(AprMin1+10)=TahunKalender,MONTH(AprMin1+10)=4),AprMin1+10,""),IF(AND(YEAR(AprMin1+17)=TahunKalender,MONTH(AprMin1+17)=4),AprMin1+17,""))</f>
        <v>43201</v>
      </c>
      <c r="E9" s="17">
        <f ca="1">IF(DAY(AprMin1)=1,IF(AND(YEAR(AprMin1+11)=TahunKalender,MONTH(AprMin1+11)=4),AprMin1+11,""),IF(AND(YEAR(AprMin1+18)=TahunKalender,MONTH(AprMin1+18)=4),AprMin1+18,""))</f>
        <v>43202</v>
      </c>
      <c r="F9" s="17">
        <f ca="1">IF(DAY(AprMin1)=1,IF(AND(YEAR(AprMin1+12)=TahunKalender,MONTH(AprMin1+12)=4),AprMin1+12,""),IF(AND(YEAR(AprMin1+19)=TahunKalender,MONTH(AprMin1+19)=4),AprMin1+19,""))</f>
        <v>43203</v>
      </c>
      <c r="G9" s="17">
        <f ca="1">IF(DAY(AprMin1)=1,IF(AND(YEAR(AprMin1+13)=TahunKalender,MONTH(AprMin1+13)=4),AprMin1+13,""),IF(AND(YEAR(AprMin1+20)=TahunKalender,MONTH(AprMin1+20)=4),AprMin1+20,""))</f>
        <v>43204</v>
      </c>
      <c r="H9" s="17">
        <f ca="1">IF(DAY(AprMin1)=1,IF(AND(YEAR(AprMin1+14)=TahunKalender,MONTH(AprMin1+14)=4),AprMin1+14,""),IF(AND(YEAR(AprMin1+21)=TahunKalender,MONTH(AprMin1+21)=4),AprMin1+21,""))</f>
        <v>43205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IF(DAY(AprMin1)=1,IF(AND(YEAR(AprMin1+15)=TahunKalender,MONTH(AprMin1+15)=4),AprMin1+15,""),IF(AND(YEAR(AprMin1+22)=TahunKalender,MONTH(AprMin1+22)=4),AprMin1+22,""))</f>
        <v>43206</v>
      </c>
      <c r="C11" s="18">
        <f ca="1">IF(DAY(AprMin1)=1,IF(AND(YEAR(AprMin1+16)=TahunKalender,MONTH(AprMin1+16)=4),AprMin1+16,""),IF(AND(YEAR(AprMin1+23)=TahunKalender,MONTH(AprMin1+23)=4),AprMin1+23,""))</f>
        <v>43207</v>
      </c>
      <c r="D11" s="18">
        <f ca="1">IF(DAY(AprMin1)=1,IF(AND(YEAR(AprMin1+17)=TahunKalender,MONTH(AprMin1+17)=4),AprMin1+17,""),IF(AND(YEAR(AprMin1+24)=TahunKalender,MONTH(AprMin1+24)=4),AprMin1+24,""))</f>
        <v>43208</v>
      </c>
      <c r="E11" s="18">
        <f ca="1">IF(DAY(AprMin1)=1,IF(AND(YEAR(AprMin1+18)=TahunKalender,MONTH(AprMin1+18)=4),AprMin1+18,""),IF(AND(YEAR(AprMin1+25)=TahunKalender,MONTH(AprMin1+25)=4),AprMin1+25,""))</f>
        <v>43209</v>
      </c>
      <c r="F11" s="18">
        <f ca="1">IF(DAY(AprMin1)=1,IF(AND(YEAR(AprMin1+19)=TahunKalender,MONTH(AprMin1+19)=4),AprMin1+19,""),IF(AND(YEAR(AprMin1+26)=TahunKalender,MONTH(AprMin1+26)=4),AprMin1+26,""))</f>
        <v>43210</v>
      </c>
      <c r="G11" s="18">
        <f ca="1">IF(DAY(AprMin1)=1,IF(AND(YEAR(AprMin1+20)=TahunKalender,MONTH(AprMin1+20)=4),AprMin1+20,""),IF(AND(YEAR(AprMin1+27)=TahunKalender,MONTH(AprMin1+27)=4),AprMin1+27,""))</f>
        <v>43211</v>
      </c>
      <c r="H11" s="18">
        <f ca="1">IF(DAY(AprMin1)=1,IF(AND(YEAR(AprMin1+21)=TahunKalender,MONTH(AprMin1+21)=4),AprMin1+21,""),IF(AND(YEAR(AprMin1+28)=TahunKalender,MONTH(AprMin1+28)=4),AprMin1+28,""))</f>
        <v>43212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IF(DAY(AprMin1)=1,IF(AND(YEAR(AprMin1+22)=TahunKalender,MONTH(AprMin1+22)=4),AprMin1+22,""),IF(AND(YEAR(AprMin1+29)=TahunKalender,MONTH(AprMin1+29)=4),AprMin1+29,""))</f>
        <v>43213</v>
      </c>
      <c r="C13" s="17">
        <f ca="1">IF(DAY(AprMin1)=1,IF(AND(YEAR(AprMin1+23)=TahunKalender,MONTH(AprMin1+23)=4),AprMin1+23,""),IF(AND(YEAR(AprMin1+30)=TahunKalender,MONTH(AprMin1+30)=4),AprMin1+30,""))</f>
        <v>43214</v>
      </c>
      <c r="D13" s="17">
        <f ca="1">IF(DAY(AprMin1)=1,IF(AND(YEAR(AprMin1+24)=TahunKalender,MONTH(AprMin1+24)=4),AprMin1+24,""),IF(AND(YEAR(AprMin1+31)=TahunKalender,MONTH(AprMin1+31)=4),AprMin1+31,""))</f>
        <v>43215</v>
      </c>
      <c r="E13" s="17">
        <f ca="1">IF(DAY(AprMin1)=1,IF(AND(YEAR(AprMin1+25)=TahunKalender,MONTH(AprMin1+25)=4),AprMin1+25,""),IF(AND(YEAR(AprMin1+32)=TahunKalender,MONTH(AprMin1+32)=4),AprMin1+32,""))</f>
        <v>43216</v>
      </c>
      <c r="F13" s="17">
        <f ca="1">IF(DAY(AprMin1)=1,IF(AND(YEAR(AprMin1+26)=TahunKalender,MONTH(AprMin1+26)=4),AprMin1+26,""),IF(AND(YEAR(AprMin1+33)=TahunKalender,MONTH(AprMin1+33)=4),AprMin1+33,""))</f>
        <v>43217</v>
      </c>
      <c r="G13" s="17">
        <f ca="1">IF(DAY(AprMin1)=1,IF(AND(YEAR(AprMin1+27)=TahunKalender,MONTH(AprMin1+27)=4),AprMin1+27,""),IF(AND(YEAR(AprMin1+34)=TahunKalender,MONTH(AprMin1+34)=4),AprMin1+34,""))</f>
        <v>43218</v>
      </c>
      <c r="H13" s="17">
        <f ca="1">IF(DAY(AprMin1)=1,IF(AND(YEAR(AprMin1+28)=TahunKalender,MONTH(AprMin1+28)=4),AprMin1+28,""),IF(AND(YEAR(AprMin1+35)=TahunKalender,MONTH(AprMin1+35)=4),AprMin1+35,""))</f>
        <v>43219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IF(DAY(AprMin1)=1,IF(AND(YEAR(AprMin1+29)=TahunKalender,MONTH(AprMin1+29)=4),AprMin1+29,""),IF(AND(YEAR(AprMin1+36)=TahunKalender,MONTH(AprMin1+36)=4),AprMin1+36,""))</f>
        <v>43220</v>
      </c>
      <c r="C15" s="19" t="str">
        <f ca="1">IF(DAY(AprMin1)=1,IF(AND(YEAR(AprMin1+30)=TahunKalender,MONTH(AprMin1+30)=4),AprMin1+30,""),IF(AND(YEAR(AprMin1+37)=TahunKalender,MONTH(AprMin1+37)=4),AprMin1+37,""))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4.9989318521683403E-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UPPER(TEXT(DATE(TahunKalender,5,1),"mmmm yyyy"))</f>
        <v>MEI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IF(DAY(MeiMin1)=1,"",IF(AND(YEAR(MeiMin1+1)=TahunKalender,MONTH(MeiMin1+1)=5),MeiMin1+1,""))</f>
        <v/>
      </c>
      <c r="C5" s="15">
        <f ca="1">IF(DAY(MeiMin1)=1,"",IF(AND(YEAR(MeiMin1+2)=TahunKalender,MONTH(MeiMin1+2)=5),MeiMin1+2,""))</f>
        <v>43221</v>
      </c>
      <c r="D5" s="15">
        <f ca="1">IF(DAY(MeiMin1)=1,"",IF(AND(YEAR(MeiMin1+3)=TahunKalender,MONTH(MeiMin1+3)=5),MeiMin1+3,""))</f>
        <v>43222</v>
      </c>
      <c r="E5" s="15">
        <f ca="1">IF(DAY(MeiMin1)=1,"",IF(AND(YEAR(MeiMin1+4)=TahunKalender,MONTH(MeiMin1+4)=5),MeiMin1+4,""))</f>
        <v>43223</v>
      </c>
      <c r="F5" s="15">
        <f ca="1">IF(DAY(MeiMin1)=1,"",IF(AND(YEAR(MeiMin1+5)=TahunKalender,MONTH(MeiMin1+5)=5),MeiMin1+5,""))</f>
        <v>43224</v>
      </c>
      <c r="G5" s="15">
        <f ca="1">IF(DAY(MeiMin1)=1,"",IF(AND(YEAR(MeiMin1+6)=TahunKalender,MONTH(MeiMin1+6)=5),MeiMin1+6,""))</f>
        <v>43225</v>
      </c>
      <c r="H5" s="15">
        <f ca="1">IF(DAY(MeiMin1)=1,IF(AND(YEAR(MeiMin1)=TahunKalender,MONTH(MeiMin1)=5),MeiMin1,""),IF(AND(YEAR(MeiMin1+7)=TahunKalender,MONTH(MeiMin1+7)=5),MeiMin1+7,""))</f>
        <v>43226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IF(DAY(MeiMin1)=1,IF(AND(YEAR(MeiMin1+1)=TahunKalender,MONTH(MeiMin1+1)=5),MeiMin1+1,""),IF(AND(YEAR(MeiMin1+8)=TahunKalender,MONTH(MeiMin1+8)=5),MeiMin1+8,""))</f>
        <v>43227</v>
      </c>
      <c r="C7" s="16">
        <f ca="1">IF(DAY(MeiMin1)=1,IF(AND(YEAR(MeiMin1+2)=TahunKalender,MONTH(MeiMin1+2)=5),MeiMin1+2,""),IF(AND(YEAR(MeiMin1+9)=TahunKalender,MONTH(MeiMin1+9)=5),MeiMin1+9,""))</f>
        <v>43228</v>
      </c>
      <c r="D7" s="16">
        <f ca="1">IF(DAY(MeiMin1)=1,IF(AND(YEAR(MeiMin1+3)=TahunKalender,MONTH(MeiMin1+3)=5),MeiMin1+3,""),IF(AND(YEAR(MeiMin1+10)=TahunKalender,MONTH(MeiMin1+10)=5),MeiMin1+10,""))</f>
        <v>43229</v>
      </c>
      <c r="E7" s="16">
        <f ca="1">IF(DAY(MeiMin1)=1,IF(AND(YEAR(MeiMin1+4)=TahunKalender,MONTH(MeiMin1+4)=5),MeiMin1+4,""),IF(AND(YEAR(MeiMin1+11)=TahunKalender,MONTH(MeiMin1+11)=5),MeiMin1+11,""))</f>
        <v>43230</v>
      </c>
      <c r="F7" s="16">
        <f ca="1">IF(DAY(MeiMin1)=1,IF(AND(YEAR(MeiMin1+5)=TahunKalender,MONTH(MeiMin1+5)=5),MeiMin1+5,""),IF(AND(YEAR(MeiMin1+12)=TahunKalender,MONTH(MeiMin1+12)=5),MeiMin1+12,""))</f>
        <v>43231</v>
      </c>
      <c r="G7" s="16">
        <f ca="1">IF(DAY(MeiMin1)=1,IF(AND(YEAR(MeiMin1+6)=TahunKalender,MONTH(MeiMin1+6)=5),MeiMin1+6,""),IF(AND(YEAR(MeiMin1+13)=TahunKalender,MONTH(MeiMin1+13)=5),MeiMin1+13,""))</f>
        <v>43232</v>
      </c>
      <c r="H7" s="16">
        <f ca="1">IF(DAY(MeiMin1)=1,IF(AND(YEAR(MeiMin1+7)=TahunKalender,MONTH(MeiMin1+7)=5),MeiMin1+7,""),IF(AND(YEAR(MeiMin1+14)=TahunKalender,MONTH(MeiMin1+14)=5),MeiMin1+14,""))</f>
        <v>43233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IF(DAY(MeiMin1)=1,IF(AND(YEAR(MeiMin1+8)=TahunKalender,MONTH(MeiMin1+8)=5),MeiMin1+8,""),IF(AND(YEAR(MeiMin1+15)=TahunKalender,MONTH(MeiMin1+15)=5),MeiMin1+15,""))</f>
        <v>43234</v>
      </c>
      <c r="C9" s="17">
        <f ca="1">IF(DAY(MeiMin1)=1,IF(AND(YEAR(MeiMin1+9)=TahunKalender,MONTH(MeiMin1+9)=5),MeiMin1+9,""),IF(AND(YEAR(MeiMin1+16)=TahunKalender,MONTH(MeiMin1+16)=5),MeiMin1+16,""))</f>
        <v>43235</v>
      </c>
      <c r="D9" s="17">
        <f ca="1">IF(DAY(MeiMin1)=1,IF(AND(YEAR(MeiMin1+10)=TahunKalender,MONTH(MeiMin1+10)=5),MeiMin1+10,""),IF(AND(YEAR(MeiMin1+17)=TahunKalender,MONTH(MeiMin1+17)=5),MeiMin1+17,""))</f>
        <v>43236</v>
      </c>
      <c r="E9" s="17">
        <f ca="1">IF(DAY(MeiMin1)=1,IF(AND(YEAR(MeiMin1+11)=TahunKalender,MONTH(MeiMin1+11)=5),MeiMin1+11,""),IF(AND(YEAR(MeiMin1+18)=TahunKalender,MONTH(MeiMin1+18)=5),MeiMin1+18,""))</f>
        <v>43237</v>
      </c>
      <c r="F9" s="17">
        <f ca="1">IF(DAY(MeiMin1)=1,IF(AND(YEAR(MeiMin1+12)=TahunKalender,MONTH(MeiMin1+12)=5),MeiMin1+12,""),IF(AND(YEAR(MeiMin1+19)=TahunKalender,MONTH(MeiMin1+19)=5),MeiMin1+19,""))</f>
        <v>43238</v>
      </c>
      <c r="G9" s="17">
        <f ca="1">IF(DAY(MeiMin1)=1,IF(AND(YEAR(MeiMin1+13)=TahunKalender,MONTH(MeiMin1+13)=5),MeiMin1+13,""),IF(AND(YEAR(MeiMin1+20)=TahunKalender,MONTH(MeiMin1+20)=5),MeiMin1+20,""))</f>
        <v>43239</v>
      </c>
      <c r="H9" s="17">
        <f ca="1">IF(DAY(MeiMin1)=1,IF(AND(YEAR(MeiMin1+14)=TahunKalender,MONTH(MeiMin1+14)=5),MeiMin1+14,""),IF(AND(YEAR(MeiMin1+21)=TahunKalender,MONTH(MeiMin1+21)=5),MeiMin1+21,""))</f>
        <v>43240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IF(DAY(MeiMin1)=1,IF(AND(YEAR(MeiMin1+15)=TahunKalender,MONTH(MeiMin1+15)=5),MeiMin1+15,""),IF(AND(YEAR(MeiMin1+22)=TahunKalender,MONTH(MeiMin1+22)=5),MeiMin1+22,""))</f>
        <v>43241</v>
      </c>
      <c r="C11" s="18">
        <f ca="1">IF(DAY(MeiMin1)=1,IF(AND(YEAR(MeiMin1+16)=TahunKalender,MONTH(MeiMin1+16)=5),MeiMin1+16,""),IF(AND(YEAR(MeiMin1+23)=TahunKalender,MONTH(MeiMin1+23)=5),MeiMin1+23,""))</f>
        <v>43242</v>
      </c>
      <c r="D11" s="18">
        <f ca="1">IF(DAY(MeiMin1)=1,IF(AND(YEAR(MeiMin1+17)=TahunKalender,MONTH(MeiMin1+17)=5),MeiMin1+17,""),IF(AND(YEAR(MeiMin1+24)=TahunKalender,MONTH(MeiMin1+24)=5),MeiMin1+24,""))</f>
        <v>43243</v>
      </c>
      <c r="E11" s="18">
        <f ca="1">IF(DAY(MeiMin1)=1,IF(AND(YEAR(MeiMin1+18)=TahunKalender,MONTH(MeiMin1+18)=5),MeiMin1+18,""),IF(AND(YEAR(MeiMin1+25)=TahunKalender,MONTH(MeiMin1+25)=5),MeiMin1+25,""))</f>
        <v>43244</v>
      </c>
      <c r="F11" s="18">
        <f ca="1">IF(DAY(MeiMin1)=1,IF(AND(YEAR(MeiMin1+19)=TahunKalender,MONTH(MeiMin1+19)=5),MeiMin1+19,""),IF(AND(YEAR(MeiMin1+26)=TahunKalender,MONTH(MeiMin1+26)=5),MeiMin1+26,""))</f>
        <v>43245</v>
      </c>
      <c r="G11" s="18">
        <f ca="1">IF(DAY(MeiMin1)=1,IF(AND(YEAR(MeiMin1+20)=TahunKalender,MONTH(MeiMin1+20)=5),MeiMin1+20,""),IF(AND(YEAR(MeiMin1+27)=TahunKalender,MONTH(MeiMin1+27)=5),MeiMin1+27,""))</f>
        <v>43246</v>
      </c>
      <c r="H11" s="18">
        <f ca="1">IF(DAY(MeiMin1)=1,IF(AND(YEAR(MeiMin1+21)=TahunKalender,MONTH(MeiMin1+21)=5),MeiMin1+21,""),IF(AND(YEAR(MeiMin1+28)=TahunKalender,MONTH(MeiMin1+28)=5),MeiMin1+28,""))</f>
        <v>43247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IF(DAY(MeiMin1)=1,IF(AND(YEAR(MeiMin1+22)=TahunKalender,MONTH(MeiMin1+22)=5),MeiMin1+22,""),IF(AND(YEAR(MeiMin1+29)=TahunKalender,MONTH(MeiMin1+29)=5),MeiMin1+29,""))</f>
        <v>43248</v>
      </c>
      <c r="C13" s="17">
        <f ca="1">IF(DAY(MeiMin1)=1,IF(AND(YEAR(MeiMin1+23)=TahunKalender,MONTH(MeiMin1+23)=5),MeiMin1+23,""),IF(AND(YEAR(MeiMin1+30)=TahunKalender,MONTH(MeiMin1+30)=5),MeiMin1+30,""))</f>
        <v>43249</v>
      </c>
      <c r="D13" s="17">
        <f ca="1">IF(DAY(MeiMin1)=1,IF(AND(YEAR(MeiMin1+24)=TahunKalender,MONTH(MeiMin1+24)=5),MeiMin1+24,""),IF(AND(YEAR(MeiMin1+31)=TahunKalender,MONTH(MeiMin1+31)=5),MeiMin1+31,""))</f>
        <v>43250</v>
      </c>
      <c r="E13" s="17">
        <f ca="1">IF(DAY(MeiMin1)=1,IF(AND(YEAR(MeiMin1+25)=TahunKalender,MONTH(MeiMin1+25)=5),MeiMin1+25,""),IF(AND(YEAR(MeiMin1+32)=TahunKalender,MONTH(MeiMin1+32)=5),MeiMin1+32,""))</f>
        <v>43251</v>
      </c>
      <c r="F13" s="17" t="str">
        <f ca="1">IF(DAY(MeiMin1)=1,IF(AND(YEAR(MeiMin1+26)=TahunKalender,MONTH(MeiMin1+26)=5),MeiMin1+26,""),IF(AND(YEAR(MeiMin1+33)=TahunKalender,MONTH(MeiMin1+33)=5),MeiMin1+33,""))</f>
        <v/>
      </c>
      <c r="G13" s="17" t="str">
        <f ca="1">IF(DAY(MeiMin1)=1,IF(AND(YEAR(MeiMin1+27)=TahunKalender,MONTH(MeiMin1+27)=5),MeiMin1+27,""),IF(AND(YEAR(MeiMin1+34)=TahunKalender,MONTH(MeiMin1+34)=5),MeiMin1+34,""))</f>
        <v/>
      </c>
      <c r="H13" s="17" t="str">
        <f ca="1">IF(DAY(MeiMin1)=1,IF(AND(YEAR(MeiMin1+28)=TahunKalender,MONTH(MeiMin1+28)=5),MeiMin1+28,""),IF(AND(YEAR(MeiMin1+35)=TahunKalender,MONTH(MeiMin1+35)=5),MeiMin1+35,""))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IF(DAY(MeiMin1)=1,IF(AND(YEAR(MeiMin1+29)=TahunKalender,MONTH(MeiMin1+29)=5),MeiMin1+29,""),IF(AND(YEAR(MeiMin1+36)=TahunKalender,MONTH(MeiMin1+36)=5),MeiMin1+36,""))</f>
        <v/>
      </c>
      <c r="C15" s="19" t="str">
        <f ca="1">IF(DAY(MeiMin1)=1,IF(AND(YEAR(MeiMin1+30)=TahunKalender,MONTH(MeiMin1+30)=5),MeiMin1+30,""),IF(AND(YEAR(MeiMin1+37)=TahunKalender,MONTH(MeiMin1+37)=5),MeiMin1+37,""))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49998474074526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UPPER(TEXT(DATE(TahunKalender,6,1),"mmmm yyyy"))</f>
        <v>JUNI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IF(DAY(JunMin1)=1,"",IF(AND(YEAR(JunMin1+1)=TahunKalender,MONTH(JunMin1+1)=6),JunMin1+1,""))</f>
        <v/>
      </c>
      <c r="C5" s="15" t="str">
        <f ca="1">IF(DAY(JunMin1)=1,"",IF(AND(YEAR(JunMin1+2)=TahunKalender,MONTH(JunMin1+2)=6),JunMin1+2,""))</f>
        <v/>
      </c>
      <c r="D5" s="15" t="str">
        <f ca="1">IF(DAY(JunMin1)=1,"",IF(AND(YEAR(JunMin1+3)=TahunKalender,MONTH(JunMin1+3)=6),JunMin1+3,""))</f>
        <v/>
      </c>
      <c r="E5" s="15" t="str">
        <f ca="1">IF(DAY(JunMin1)=1,"",IF(AND(YEAR(JunMin1+4)=TahunKalender,MONTH(JunMin1+4)=6),JunMin1+4,""))</f>
        <v/>
      </c>
      <c r="F5" s="15">
        <f ca="1">IF(DAY(JunMin1)=1,"",IF(AND(YEAR(JunMin1+5)=TahunKalender,MONTH(JunMin1+5)=6),JunMin1+5,""))</f>
        <v>43252</v>
      </c>
      <c r="G5" s="15">
        <f ca="1">IF(DAY(JunMin1)=1,"",IF(AND(YEAR(JunMin1+6)=TahunKalender,MONTH(JunMin1+6)=6),JunMin1+6,""))</f>
        <v>43253</v>
      </c>
      <c r="H5" s="15">
        <f ca="1">IF(DAY(JunMin1)=1,IF(AND(YEAR(JunMin1)=TahunKalender,MONTH(JunMin1)=6),JunMin1,""),IF(AND(YEAR(JunMin1+7)=TahunKalender,MONTH(JunMin1+7)=6),JunMin1+7,""))</f>
        <v>43254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IF(DAY(JunMin1)=1,IF(AND(YEAR(JunMin1+1)=TahunKalender,MONTH(JunMin1+1)=6),JunMin1+1,""),IF(AND(YEAR(JunMin1+8)=TahunKalender,MONTH(JunMin1+8)=6),JunMin1+8,""))</f>
        <v>43255</v>
      </c>
      <c r="C7" s="16">
        <f ca="1">IF(DAY(JunMin1)=1,IF(AND(YEAR(JunMin1+2)=TahunKalender,MONTH(JunMin1+2)=6),JunMin1+2,""),IF(AND(YEAR(JunMin1+9)=TahunKalender,MONTH(JunMin1+9)=6),JunMin1+9,""))</f>
        <v>43256</v>
      </c>
      <c r="D7" s="16">
        <f ca="1">IF(DAY(JunMin1)=1,IF(AND(YEAR(JunMin1+3)=TahunKalender,MONTH(JunMin1+3)=6),JunMin1+3,""),IF(AND(YEAR(JunMin1+10)=TahunKalender,MONTH(JunMin1+10)=6),JunMin1+10,""))</f>
        <v>43257</v>
      </c>
      <c r="E7" s="16">
        <f ca="1">IF(DAY(JunMin1)=1,IF(AND(YEAR(JunMin1+4)=TahunKalender,MONTH(JunMin1+4)=6),JunMin1+4,""),IF(AND(YEAR(JunMin1+11)=TahunKalender,MONTH(JunMin1+11)=6),JunMin1+11,""))</f>
        <v>43258</v>
      </c>
      <c r="F7" s="16">
        <f ca="1">IF(DAY(JunMin1)=1,IF(AND(YEAR(JunMin1+5)=TahunKalender,MONTH(JunMin1+5)=6),JunMin1+5,""),IF(AND(YEAR(JunMin1+12)=TahunKalender,MONTH(JunMin1+12)=6),JunMin1+12,""))</f>
        <v>43259</v>
      </c>
      <c r="G7" s="16">
        <f ca="1">IF(DAY(JunMin1)=1,IF(AND(YEAR(JunMin1+6)=TahunKalender,MONTH(JunMin1+6)=6),JunMin1+6,""),IF(AND(YEAR(JunMin1+13)=TahunKalender,MONTH(JunMin1+13)=6),JunMin1+13,""))</f>
        <v>43260</v>
      </c>
      <c r="H7" s="16">
        <f ca="1">IF(DAY(JunMin1)=1,IF(AND(YEAR(JunMin1+7)=TahunKalender,MONTH(JunMin1+7)=6),JunMin1+7,""),IF(AND(YEAR(JunMin1+14)=TahunKalender,MONTH(JunMin1+14)=6),JunMin1+14,""))</f>
        <v>43261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IF(DAY(JunMin1)=1,IF(AND(YEAR(JunMin1+8)=TahunKalender,MONTH(JunMin1+8)=6),JunMin1+8,""),IF(AND(YEAR(JunMin1+15)=TahunKalender,MONTH(JunMin1+15)=6),JunMin1+15,""))</f>
        <v>43262</v>
      </c>
      <c r="C9" s="17">
        <f ca="1">IF(DAY(JunMin1)=1,IF(AND(YEAR(JunMin1+9)=TahunKalender,MONTH(JunMin1+9)=6),JunMin1+9,""),IF(AND(YEAR(JunMin1+16)=TahunKalender,MONTH(JunMin1+16)=6),JunMin1+16,""))</f>
        <v>43263</v>
      </c>
      <c r="D9" s="17">
        <f ca="1">IF(DAY(JunMin1)=1,IF(AND(YEAR(JunMin1+10)=TahunKalender,MONTH(JunMin1+10)=6),JunMin1+10,""),IF(AND(YEAR(JunMin1+17)=TahunKalender,MONTH(JunMin1+17)=6),JunMin1+17,""))</f>
        <v>43264</v>
      </c>
      <c r="E9" s="17">
        <f ca="1">IF(DAY(JunMin1)=1,IF(AND(YEAR(JunMin1+11)=TahunKalender,MONTH(JunMin1+11)=6),JunMin1+11,""),IF(AND(YEAR(JunMin1+18)=TahunKalender,MONTH(JunMin1+18)=6),JunMin1+18,""))</f>
        <v>43265</v>
      </c>
      <c r="F9" s="17">
        <f ca="1">IF(DAY(JunMin1)=1,IF(AND(YEAR(JunMin1+12)=TahunKalender,MONTH(JunMin1+12)=6),JunMin1+12,""),IF(AND(YEAR(JunMin1+19)=TahunKalender,MONTH(JunMin1+19)=6),JunMin1+19,""))</f>
        <v>43266</v>
      </c>
      <c r="G9" s="17">
        <f ca="1">IF(DAY(JunMin1)=1,IF(AND(YEAR(JunMin1+13)=TahunKalender,MONTH(JunMin1+13)=6),JunMin1+13,""),IF(AND(YEAR(JunMin1+20)=TahunKalender,MONTH(JunMin1+20)=6),JunMin1+20,""))</f>
        <v>43267</v>
      </c>
      <c r="H9" s="17">
        <f ca="1">IF(DAY(JunMin1)=1,IF(AND(YEAR(JunMin1+14)=TahunKalender,MONTH(JunMin1+14)=6),JunMin1+14,""),IF(AND(YEAR(JunMin1+21)=TahunKalender,MONTH(JunMin1+21)=6),JunMin1+21,""))</f>
        <v>43268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IF(DAY(JunMin1)=1,IF(AND(YEAR(JunMin1+15)=TahunKalender,MONTH(JunMin1+15)=6),JunMin1+15,""),IF(AND(YEAR(JunMin1+22)=TahunKalender,MONTH(JunMin1+22)=6),JunMin1+22,""))</f>
        <v>43269</v>
      </c>
      <c r="C11" s="18">
        <f ca="1">IF(DAY(JunMin1)=1,IF(AND(YEAR(JunMin1+16)=TahunKalender,MONTH(JunMin1+16)=6),JunMin1+16,""),IF(AND(YEAR(JunMin1+23)=TahunKalender,MONTH(JunMin1+23)=6),JunMin1+23,""))</f>
        <v>43270</v>
      </c>
      <c r="D11" s="18">
        <f ca="1">IF(DAY(JunMin1)=1,IF(AND(YEAR(JunMin1+17)=TahunKalender,MONTH(JunMin1+17)=6),JunMin1+17,""),IF(AND(YEAR(JunMin1+24)=TahunKalender,MONTH(JunMin1+24)=6),JunMin1+24,""))</f>
        <v>43271</v>
      </c>
      <c r="E11" s="18">
        <f ca="1">IF(DAY(JunMin1)=1,IF(AND(YEAR(JunMin1+18)=TahunKalender,MONTH(JunMin1+18)=6),JunMin1+18,""),IF(AND(YEAR(JunMin1+25)=TahunKalender,MONTH(JunMin1+25)=6),JunMin1+25,""))</f>
        <v>43272</v>
      </c>
      <c r="F11" s="18">
        <f ca="1">IF(DAY(JunMin1)=1,IF(AND(YEAR(JunMin1+19)=TahunKalender,MONTH(JunMin1+19)=6),JunMin1+19,""),IF(AND(YEAR(JunMin1+26)=TahunKalender,MONTH(JunMin1+26)=6),JunMin1+26,""))</f>
        <v>43273</v>
      </c>
      <c r="G11" s="18">
        <f ca="1">IF(DAY(JunMin1)=1,IF(AND(YEAR(JunMin1+20)=TahunKalender,MONTH(JunMin1+20)=6),JunMin1+20,""),IF(AND(YEAR(JunMin1+27)=TahunKalender,MONTH(JunMin1+27)=6),JunMin1+27,""))</f>
        <v>43274</v>
      </c>
      <c r="H11" s="18">
        <f ca="1">IF(DAY(JunMin1)=1,IF(AND(YEAR(JunMin1+21)=TahunKalender,MONTH(JunMin1+21)=6),JunMin1+21,""),IF(AND(YEAR(JunMin1+28)=TahunKalender,MONTH(JunMin1+28)=6),JunMin1+28,""))</f>
        <v>43275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IF(DAY(JunMin1)=1,IF(AND(YEAR(JunMin1+22)=TahunKalender,MONTH(JunMin1+22)=6),JunMin1+22,""),IF(AND(YEAR(JunMin1+29)=TahunKalender,MONTH(JunMin1+29)=6),JunMin1+29,""))</f>
        <v>43276</v>
      </c>
      <c r="C13" s="17">
        <f ca="1">IF(DAY(JunMin1)=1,IF(AND(YEAR(JunMin1+23)=TahunKalender,MONTH(JunMin1+23)=6),JunMin1+23,""),IF(AND(YEAR(JunMin1+30)=TahunKalender,MONTH(JunMin1+30)=6),JunMin1+30,""))</f>
        <v>43277</v>
      </c>
      <c r="D13" s="17">
        <f ca="1">IF(DAY(JunMin1)=1,IF(AND(YEAR(JunMin1+24)=TahunKalender,MONTH(JunMin1+24)=6),JunMin1+24,""),IF(AND(YEAR(JunMin1+31)=TahunKalender,MONTH(JunMin1+31)=6),JunMin1+31,""))</f>
        <v>43278</v>
      </c>
      <c r="E13" s="17">
        <f ca="1">IF(DAY(JunMin1)=1,IF(AND(YEAR(JunMin1+25)=TahunKalender,MONTH(JunMin1+25)=6),JunMin1+25,""),IF(AND(YEAR(JunMin1+32)=TahunKalender,MONTH(JunMin1+32)=6),JunMin1+32,""))</f>
        <v>43279</v>
      </c>
      <c r="F13" s="17">
        <f ca="1">IF(DAY(JunMin1)=1,IF(AND(YEAR(JunMin1+26)=TahunKalender,MONTH(JunMin1+26)=6),JunMin1+26,""),IF(AND(YEAR(JunMin1+33)=TahunKalender,MONTH(JunMin1+33)=6),JunMin1+33,""))</f>
        <v>43280</v>
      </c>
      <c r="G13" s="17">
        <f ca="1">IF(DAY(JunMin1)=1,IF(AND(YEAR(JunMin1+27)=TahunKalender,MONTH(JunMin1+27)=6),JunMin1+27,""),IF(AND(YEAR(JunMin1+34)=TahunKalender,MONTH(JunMin1+34)=6),JunMin1+34,""))</f>
        <v>43281</v>
      </c>
      <c r="H13" s="17" t="str">
        <f ca="1">IF(DAY(JunMin1)=1,IF(AND(YEAR(JunMin1+28)=TahunKalender,MONTH(JunMin1+28)=6),JunMin1+28,""),IF(AND(YEAR(JunMin1+35)=TahunKalender,MONTH(JunMin1+35)=6),JunMin1+35,""))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IF(DAY(JunMin1)=1,IF(AND(YEAR(JunMin1+29)=TahunKalender,MONTH(JunMin1+29)=6),JunMin1+29,""),IF(AND(YEAR(JunMin1+36)=TahunKalender,MONTH(JunMin1+36)=6),JunMin1+36,""))</f>
        <v/>
      </c>
      <c r="C15" s="19" t="str">
        <f ca="1">IF(DAY(JunMin1)=1,IF(AND(YEAR(JunMin1+30)=TahunKalender,MONTH(JunMin1+30)=6),JunMin1+30,""),IF(AND(YEAR(JunMin1+37)=TahunKalender,MONTH(JunMin1+37)=6),JunMin1+37,""))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UPPER(TEXT(DATE(TahunKalender,7,1),"mmmm yyyy"))</f>
        <v>JULI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IF(DAY(JulMin1)=1,"",IF(AND(YEAR(JulMin1+1)=TahunKalender,MONTH(JulMin1+1)=7),JulMin1+1,""))</f>
        <v/>
      </c>
      <c r="C5" s="15" t="str">
        <f ca="1">IF(DAY(JulMin1)=1,"",IF(AND(YEAR(JulMin1+2)=TahunKalender,MONTH(JulMin1+2)=7),JulMin1+2,""))</f>
        <v/>
      </c>
      <c r="D5" s="15" t="str">
        <f ca="1">IF(DAY(JulMin1)=1,"",IF(AND(YEAR(JulMin1+3)=TahunKalender,MONTH(JulMin1+3)=7),JulMin1+3,""))</f>
        <v/>
      </c>
      <c r="E5" s="15" t="str">
        <f ca="1">IF(DAY(JulMin1)=1,"",IF(AND(YEAR(JulMin1+4)=TahunKalender,MONTH(JulMin1+4)=7),JulMin1+4,""))</f>
        <v/>
      </c>
      <c r="F5" s="15" t="str">
        <f ca="1">IF(DAY(JulMin1)=1,"",IF(AND(YEAR(JulMin1+5)=TahunKalender,MONTH(JulMin1+5)=7),JulMin1+5,""))</f>
        <v/>
      </c>
      <c r="G5" s="15" t="str">
        <f ca="1">IF(DAY(JulMin1)=1,"",IF(AND(YEAR(JulMin1+6)=TahunKalender,MONTH(JulMin1+6)=7),JulMin1+6,""))</f>
        <v/>
      </c>
      <c r="H5" s="15">
        <f ca="1">IF(DAY(JulMin1)=1,IF(AND(YEAR(JulMin1)=TahunKalender,MONTH(JulMin1)=7),JulMin1,""),IF(AND(YEAR(JulMin1+7)=TahunKalender,MONTH(JulMin1+7)=7),JulMin1+7,""))</f>
        <v>43282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IF(DAY(JulMin1)=1,IF(AND(YEAR(JulMin1+1)=TahunKalender,MONTH(JulMin1+1)=7),JulMin1+1,""),IF(AND(YEAR(JulMin1+8)=TahunKalender,MONTH(JulMin1+8)=7),JulMin1+8,""))</f>
        <v>43283</v>
      </c>
      <c r="C7" s="16">
        <f ca="1">IF(DAY(JulMin1)=1,IF(AND(YEAR(JulMin1+2)=TahunKalender,MONTH(JulMin1+2)=7),JulMin1+2,""),IF(AND(YEAR(JulMin1+9)=TahunKalender,MONTH(JulMin1+9)=7),JulMin1+9,""))</f>
        <v>43284</v>
      </c>
      <c r="D7" s="16">
        <f ca="1">IF(DAY(JulMin1)=1,IF(AND(YEAR(JulMin1+3)=TahunKalender,MONTH(JulMin1+3)=7),JulMin1+3,""),IF(AND(YEAR(JulMin1+10)=TahunKalender,MONTH(JulMin1+10)=7),JulMin1+10,""))</f>
        <v>43285</v>
      </c>
      <c r="E7" s="16">
        <f ca="1">IF(DAY(JulMin1)=1,IF(AND(YEAR(JulMin1+4)=TahunKalender,MONTH(JulMin1+4)=7),JulMin1+4,""),IF(AND(YEAR(JulMin1+11)=TahunKalender,MONTH(JulMin1+11)=7),JulMin1+11,""))</f>
        <v>43286</v>
      </c>
      <c r="F7" s="16">
        <f ca="1">IF(DAY(JulMin1)=1,IF(AND(YEAR(JulMin1+5)=TahunKalender,MONTH(JulMin1+5)=7),JulMin1+5,""),IF(AND(YEAR(JulMin1+12)=TahunKalender,MONTH(JulMin1+12)=7),JulMin1+12,""))</f>
        <v>43287</v>
      </c>
      <c r="G7" s="16">
        <f ca="1">IF(DAY(JulMin1)=1,IF(AND(YEAR(JulMin1+6)=TahunKalender,MONTH(JulMin1+6)=7),JulMin1+6,""),IF(AND(YEAR(JulMin1+13)=TahunKalender,MONTH(JulMin1+13)=7),JulMin1+13,""))</f>
        <v>43288</v>
      </c>
      <c r="H7" s="16">
        <f ca="1">IF(DAY(JulMin1)=1,IF(AND(YEAR(JulMin1+7)=TahunKalender,MONTH(JulMin1+7)=7),JulMin1+7,""),IF(AND(YEAR(JulMin1+14)=TahunKalender,MONTH(JulMin1+14)=7),JulMin1+14,""))</f>
        <v>43289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IF(DAY(JulMin1)=1,IF(AND(YEAR(JulMin1+8)=TahunKalender,MONTH(JulMin1+8)=7),JulMin1+8,""),IF(AND(YEAR(JulMin1+15)=TahunKalender,MONTH(JulMin1+15)=7),JulMin1+15,""))</f>
        <v>43290</v>
      </c>
      <c r="C9" s="17">
        <f ca="1">IF(DAY(JulMin1)=1,IF(AND(YEAR(JulMin1+9)=TahunKalender,MONTH(JulMin1+9)=7),JulMin1+9,""),IF(AND(YEAR(JulMin1+16)=TahunKalender,MONTH(JulMin1+16)=7),JulMin1+16,""))</f>
        <v>43291</v>
      </c>
      <c r="D9" s="17">
        <f ca="1">IF(DAY(JulMin1)=1,IF(AND(YEAR(JulMin1+10)=TahunKalender,MONTH(JulMin1+10)=7),JulMin1+10,""),IF(AND(YEAR(JulMin1+17)=TahunKalender,MONTH(JulMin1+17)=7),JulMin1+17,""))</f>
        <v>43292</v>
      </c>
      <c r="E9" s="17">
        <f ca="1">IF(DAY(JulMin1)=1,IF(AND(YEAR(JulMin1+11)=TahunKalender,MONTH(JulMin1+11)=7),JulMin1+11,""),IF(AND(YEAR(JulMin1+18)=TahunKalender,MONTH(JulMin1+18)=7),JulMin1+18,""))</f>
        <v>43293</v>
      </c>
      <c r="F9" s="17">
        <f ca="1">IF(DAY(JulMin1)=1,IF(AND(YEAR(JulMin1+12)=TahunKalender,MONTH(JulMin1+12)=7),JulMin1+12,""),IF(AND(YEAR(JulMin1+19)=TahunKalender,MONTH(JulMin1+19)=7),JulMin1+19,""))</f>
        <v>43294</v>
      </c>
      <c r="G9" s="17">
        <f ca="1">IF(DAY(JulMin1)=1,IF(AND(YEAR(JulMin1+13)=TahunKalender,MONTH(JulMin1+13)=7),JulMin1+13,""),IF(AND(YEAR(JulMin1+20)=TahunKalender,MONTH(JulMin1+20)=7),JulMin1+20,""))</f>
        <v>43295</v>
      </c>
      <c r="H9" s="17">
        <f ca="1">IF(DAY(JulMin1)=1,IF(AND(YEAR(JulMin1+14)=TahunKalender,MONTH(JulMin1+14)=7),JulMin1+14,""),IF(AND(YEAR(JulMin1+21)=TahunKalender,MONTH(JulMin1+21)=7),JulMin1+21,""))</f>
        <v>43296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IF(DAY(JulMin1)=1,IF(AND(YEAR(JulMin1+15)=TahunKalender,MONTH(JulMin1+15)=7),JulMin1+15,""),IF(AND(YEAR(JulMin1+22)=TahunKalender,MONTH(JulMin1+22)=7),JulMin1+22,""))</f>
        <v>43297</v>
      </c>
      <c r="C11" s="18">
        <f ca="1">IF(DAY(JulMin1)=1,IF(AND(YEAR(JulMin1+16)=TahunKalender,MONTH(JulMin1+16)=7),JulMin1+16,""),IF(AND(YEAR(JulMin1+23)=TahunKalender,MONTH(JulMin1+23)=7),JulMin1+23,""))</f>
        <v>43298</v>
      </c>
      <c r="D11" s="18">
        <f ca="1">IF(DAY(JulMin1)=1,IF(AND(YEAR(JulMin1+17)=TahunKalender,MONTH(JulMin1+17)=7),JulMin1+17,""),IF(AND(YEAR(JulMin1+24)=TahunKalender,MONTH(JulMin1+24)=7),JulMin1+24,""))</f>
        <v>43299</v>
      </c>
      <c r="E11" s="18">
        <f ca="1">IF(DAY(JulMin1)=1,IF(AND(YEAR(JulMin1+18)=TahunKalender,MONTH(JulMin1+18)=7),JulMin1+18,""),IF(AND(YEAR(JulMin1+25)=TahunKalender,MONTH(JulMin1+25)=7),JulMin1+25,""))</f>
        <v>43300</v>
      </c>
      <c r="F11" s="18">
        <f ca="1">IF(DAY(JulMin1)=1,IF(AND(YEAR(JulMin1+19)=TahunKalender,MONTH(JulMin1+19)=7),JulMin1+19,""),IF(AND(YEAR(JulMin1+26)=TahunKalender,MONTH(JulMin1+26)=7),JulMin1+26,""))</f>
        <v>43301</v>
      </c>
      <c r="G11" s="18">
        <f ca="1">IF(DAY(JulMin1)=1,IF(AND(YEAR(JulMin1+20)=TahunKalender,MONTH(JulMin1+20)=7),JulMin1+20,""),IF(AND(YEAR(JulMin1+27)=TahunKalender,MONTH(JulMin1+27)=7),JulMin1+27,""))</f>
        <v>43302</v>
      </c>
      <c r="H11" s="18">
        <f ca="1">IF(DAY(JulMin1)=1,IF(AND(YEAR(JulMin1+21)=TahunKalender,MONTH(JulMin1+21)=7),JulMin1+21,""),IF(AND(YEAR(JulMin1+28)=TahunKalender,MONTH(JulMin1+28)=7),JulMin1+28,""))</f>
        <v>43303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IF(DAY(JulMin1)=1,IF(AND(YEAR(JulMin1+22)=TahunKalender,MONTH(JulMin1+22)=7),JulMin1+22,""),IF(AND(YEAR(JulMin1+29)=TahunKalender,MONTH(JulMin1+29)=7),JulMin1+29,""))</f>
        <v>43304</v>
      </c>
      <c r="C13" s="17">
        <f ca="1">IF(DAY(JulMin1)=1,IF(AND(YEAR(JulMin1+23)=TahunKalender,MONTH(JulMin1+23)=7),JulMin1+23,""),IF(AND(YEAR(JulMin1+30)=TahunKalender,MONTH(JulMin1+30)=7),JulMin1+30,""))</f>
        <v>43305</v>
      </c>
      <c r="D13" s="17">
        <f ca="1">IF(DAY(JulMin1)=1,IF(AND(YEAR(JulMin1+24)=TahunKalender,MONTH(JulMin1+24)=7),JulMin1+24,""),IF(AND(YEAR(JulMin1+31)=TahunKalender,MONTH(JulMin1+31)=7),JulMin1+31,""))</f>
        <v>43306</v>
      </c>
      <c r="E13" s="17">
        <f ca="1">IF(DAY(JulMin1)=1,IF(AND(YEAR(JulMin1+25)=TahunKalender,MONTH(JulMin1+25)=7),JulMin1+25,""),IF(AND(YEAR(JulMin1+32)=TahunKalender,MONTH(JulMin1+32)=7),JulMin1+32,""))</f>
        <v>43307</v>
      </c>
      <c r="F13" s="17">
        <f ca="1">IF(DAY(JulMin1)=1,IF(AND(YEAR(JulMin1+26)=TahunKalender,MONTH(JulMin1+26)=7),JulMin1+26,""),IF(AND(YEAR(JulMin1+33)=TahunKalender,MONTH(JulMin1+33)=7),JulMin1+33,""))</f>
        <v>43308</v>
      </c>
      <c r="G13" s="17">
        <f ca="1">IF(DAY(JulMin1)=1,IF(AND(YEAR(JulMin1+27)=TahunKalender,MONTH(JulMin1+27)=7),JulMin1+27,""),IF(AND(YEAR(JulMin1+34)=TahunKalender,MONTH(JulMin1+34)=7),JulMin1+34,""))</f>
        <v>43309</v>
      </c>
      <c r="H13" s="17">
        <f ca="1">IF(DAY(JulMin1)=1,IF(AND(YEAR(JulMin1+28)=TahunKalender,MONTH(JulMin1+28)=7),JulMin1+28,""),IF(AND(YEAR(JulMin1+35)=TahunKalender,MONTH(JulMin1+35)=7),JulMin1+35,""))</f>
        <v>43310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IF(DAY(JulMin1)=1,IF(AND(YEAR(JulMin1+29)=TahunKalender,MONTH(JulMin1+29)=7),JulMin1+29,""),IF(AND(YEAR(JulMin1+36)=TahunKalender,MONTH(JulMin1+36)=7),JulMin1+36,""))</f>
        <v>43311</v>
      </c>
      <c r="C15" s="19">
        <f ca="1">IF(DAY(JulMin1)=1,IF(AND(YEAR(JulMin1+30)=TahunKalender,MONTH(JulMin1+30)=7),JulMin1+30,""),IF(AND(YEAR(JulMin1+37)=TahunKalender,MONTH(JulMin1+37)=7),JulMin1+37,""))</f>
        <v>43312</v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0" tint="-0.249977111117893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UPPER(TEXT(DATE(TahunKalender,8,1),"mmmm yyyy"))</f>
        <v>AGUSTUS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IF(DAY(AguMin1)=1,"",IF(AND(YEAR(AguMin1+1)=TahunKalender,MONTH(AguMin1+1)=8),AguMin1+1,""))</f>
        <v/>
      </c>
      <c r="C5" s="15" t="str">
        <f ca="1">IF(DAY(AguMin1)=1,"",IF(AND(YEAR(AguMin1+2)=TahunKalender,MONTH(AguMin1+2)=8),AguMin1+2,""))</f>
        <v/>
      </c>
      <c r="D5" s="15">
        <f ca="1">IF(DAY(AguMin1)=1,"",IF(AND(YEAR(AguMin1+3)=TahunKalender,MONTH(AguMin1+3)=8),AguMin1+3,""))</f>
        <v>43313</v>
      </c>
      <c r="E5" s="15">
        <f ca="1">IF(DAY(AguMin1)=1,"",IF(AND(YEAR(AguMin1+4)=TahunKalender,MONTH(AguMin1+4)=8),AguMin1+4,""))</f>
        <v>43314</v>
      </c>
      <c r="F5" s="15">
        <f ca="1">IF(DAY(AguMin1)=1,"",IF(AND(YEAR(AguMin1+5)=TahunKalender,MONTH(AguMin1+5)=8),AguMin1+5,""))</f>
        <v>43315</v>
      </c>
      <c r="G5" s="15">
        <f ca="1">IF(DAY(AguMin1)=1,"",IF(AND(YEAR(AguMin1+6)=TahunKalender,MONTH(AguMin1+6)=8),AguMin1+6,""))</f>
        <v>43316</v>
      </c>
      <c r="H5" s="15">
        <f ca="1">IF(DAY(AguMin1)=1,IF(AND(YEAR(AguMin1)=TahunKalender,MONTH(AguMin1)=8),AguMin1,""),IF(AND(YEAR(AguMin1+7)=TahunKalender,MONTH(AguMin1+7)=8),AguMin1+7,""))</f>
        <v>43317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IF(DAY(AguMin1)=1,IF(AND(YEAR(AguMin1+1)=TahunKalender,MONTH(AguMin1+1)=8),AguMin1+1,""),IF(AND(YEAR(AguMin1+8)=TahunKalender,MONTH(AguMin1+8)=8),AguMin1+8,""))</f>
        <v>43318</v>
      </c>
      <c r="C7" s="16">
        <f ca="1">IF(DAY(AguMin1)=1,IF(AND(YEAR(AguMin1+2)=TahunKalender,MONTH(AguMin1+2)=8),AguMin1+2,""),IF(AND(YEAR(AguMin1+9)=TahunKalender,MONTH(AguMin1+9)=8),AguMin1+9,""))</f>
        <v>43319</v>
      </c>
      <c r="D7" s="16">
        <f ca="1">IF(DAY(AguMin1)=1,IF(AND(YEAR(AguMin1+3)=TahunKalender,MONTH(AguMin1+3)=8),AguMin1+3,""),IF(AND(YEAR(AguMin1+10)=TahunKalender,MONTH(AguMin1+10)=8),AguMin1+10,""))</f>
        <v>43320</v>
      </c>
      <c r="E7" s="16">
        <f ca="1">IF(DAY(AguMin1)=1,IF(AND(YEAR(AguMin1+4)=TahunKalender,MONTH(AguMin1+4)=8),AguMin1+4,""),IF(AND(YEAR(AguMin1+11)=TahunKalender,MONTH(AguMin1+11)=8),AguMin1+11,""))</f>
        <v>43321</v>
      </c>
      <c r="F7" s="16">
        <f ca="1">IF(DAY(AguMin1)=1,IF(AND(YEAR(AguMin1+5)=TahunKalender,MONTH(AguMin1+5)=8),AguMin1+5,""),IF(AND(YEAR(AguMin1+12)=TahunKalender,MONTH(AguMin1+12)=8),AguMin1+12,""))</f>
        <v>43322</v>
      </c>
      <c r="G7" s="16">
        <f ca="1">IF(DAY(AguMin1)=1,IF(AND(YEAR(AguMin1+6)=TahunKalender,MONTH(AguMin1+6)=8),AguMin1+6,""),IF(AND(YEAR(AguMin1+13)=TahunKalender,MONTH(AguMin1+13)=8),AguMin1+13,""))</f>
        <v>43323</v>
      </c>
      <c r="H7" s="16">
        <f ca="1">IF(DAY(AguMin1)=1,IF(AND(YEAR(AguMin1+7)=TahunKalender,MONTH(AguMin1+7)=8),AguMin1+7,""),IF(AND(YEAR(AguMin1+14)=TahunKalender,MONTH(AguMin1+14)=8),AguMin1+14,""))</f>
        <v>43324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IF(DAY(AguMin1)=1,IF(AND(YEAR(AguMin1+8)=TahunKalender,MONTH(AguMin1+8)=8),AguMin1+8,""),IF(AND(YEAR(AguMin1+15)=TahunKalender,MONTH(AguMin1+15)=8),AguMin1+15,""))</f>
        <v>43325</v>
      </c>
      <c r="C9" s="17">
        <f ca="1">IF(DAY(AguMin1)=1,IF(AND(YEAR(AguMin1+9)=TahunKalender,MONTH(AguMin1+9)=8),AguMin1+9,""),IF(AND(YEAR(AguMin1+16)=TahunKalender,MONTH(AguMin1+16)=8),AguMin1+16,""))</f>
        <v>43326</v>
      </c>
      <c r="D9" s="17">
        <f ca="1">IF(DAY(AguMin1)=1,IF(AND(YEAR(AguMin1+10)=TahunKalender,MONTH(AguMin1+10)=8),AguMin1+10,""),IF(AND(YEAR(AguMin1+17)=TahunKalender,MONTH(AguMin1+17)=8),AguMin1+17,""))</f>
        <v>43327</v>
      </c>
      <c r="E9" s="17">
        <f ca="1">IF(DAY(AguMin1)=1,IF(AND(YEAR(AguMin1+11)=TahunKalender,MONTH(AguMin1+11)=8),AguMin1+11,""),IF(AND(YEAR(AguMin1+18)=TahunKalender,MONTH(AguMin1+18)=8),AguMin1+18,""))</f>
        <v>43328</v>
      </c>
      <c r="F9" s="17">
        <f ca="1">IF(DAY(AguMin1)=1,IF(AND(YEAR(AguMin1+12)=TahunKalender,MONTH(AguMin1+12)=8),AguMin1+12,""),IF(AND(YEAR(AguMin1+19)=TahunKalender,MONTH(AguMin1+19)=8),AguMin1+19,""))</f>
        <v>43329</v>
      </c>
      <c r="G9" s="17">
        <f ca="1">IF(DAY(AguMin1)=1,IF(AND(YEAR(AguMin1+13)=TahunKalender,MONTH(AguMin1+13)=8),AguMin1+13,""),IF(AND(YEAR(AguMin1+20)=TahunKalender,MONTH(AguMin1+20)=8),AguMin1+20,""))</f>
        <v>43330</v>
      </c>
      <c r="H9" s="17">
        <f ca="1">IF(DAY(AguMin1)=1,IF(AND(YEAR(AguMin1+14)=TahunKalender,MONTH(AguMin1+14)=8),AguMin1+14,""),IF(AND(YEAR(AguMin1+21)=TahunKalender,MONTH(AguMin1+21)=8),AguMin1+21,""))</f>
        <v>43331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IF(DAY(AguMin1)=1,IF(AND(YEAR(AguMin1+15)=TahunKalender,MONTH(AguMin1+15)=8),AguMin1+15,""),IF(AND(YEAR(AguMin1+22)=TahunKalender,MONTH(AguMin1+22)=8),AguMin1+22,""))</f>
        <v>43332</v>
      </c>
      <c r="C11" s="18">
        <f ca="1">IF(DAY(AguMin1)=1,IF(AND(YEAR(AguMin1+16)=TahunKalender,MONTH(AguMin1+16)=8),AguMin1+16,""),IF(AND(YEAR(AguMin1+23)=TahunKalender,MONTH(AguMin1+23)=8),AguMin1+23,""))</f>
        <v>43333</v>
      </c>
      <c r="D11" s="18">
        <f ca="1">IF(DAY(AguMin1)=1,IF(AND(YEAR(AguMin1+17)=TahunKalender,MONTH(AguMin1+17)=8),AguMin1+17,""),IF(AND(YEAR(AguMin1+24)=TahunKalender,MONTH(AguMin1+24)=8),AguMin1+24,""))</f>
        <v>43334</v>
      </c>
      <c r="E11" s="18">
        <f ca="1">IF(DAY(AguMin1)=1,IF(AND(YEAR(AguMin1+18)=TahunKalender,MONTH(AguMin1+18)=8),AguMin1+18,""),IF(AND(YEAR(AguMin1+25)=TahunKalender,MONTH(AguMin1+25)=8),AguMin1+25,""))</f>
        <v>43335</v>
      </c>
      <c r="F11" s="18">
        <f ca="1">IF(DAY(AguMin1)=1,IF(AND(YEAR(AguMin1+19)=TahunKalender,MONTH(AguMin1+19)=8),AguMin1+19,""),IF(AND(YEAR(AguMin1+26)=TahunKalender,MONTH(AguMin1+26)=8),AguMin1+26,""))</f>
        <v>43336</v>
      </c>
      <c r="G11" s="18">
        <f ca="1">IF(DAY(AguMin1)=1,IF(AND(YEAR(AguMin1+20)=TahunKalender,MONTH(AguMin1+20)=8),AguMin1+20,""),IF(AND(YEAR(AguMin1+27)=TahunKalender,MONTH(AguMin1+27)=8),AguMin1+27,""))</f>
        <v>43337</v>
      </c>
      <c r="H11" s="18">
        <f ca="1">IF(DAY(AguMin1)=1,IF(AND(YEAR(AguMin1+21)=TahunKalender,MONTH(AguMin1+21)=8),AguMin1+21,""),IF(AND(YEAR(AguMin1+28)=TahunKalender,MONTH(AguMin1+28)=8),AguMin1+28,""))</f>
        <v>43338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IF(DAY(AguMin1)=1,IF(AND(YEAR(AguMin1+22)=TahunKalender,MONTH(AguMin1+22)=8),AguMin1+22,""),IF(AND(YEAR(AguMin1+29)=TahunKalender,MONTH(AguMin1+29)=8),AguMin1+29,""))</f>
        <v>43339</v>
      </c>
      <c r="C13" s="17">
        <f ca="1">IF(DAY(AguMin1)=1,IF(AND(YEAR(AguMin1+23)=TahunKalender,MONTH(AguMin1+23)=8),AguMin1+23,""),IF(AND(YEAR(AguMin1+30)=TahunKalender,MONTH(AguMin1+30)=8),AguMin1+30,""))</f>
        <v>43340</v>
      </c>
      <c r="D13" s="17">
        <f ca="1">IF(DAY(AguMin1)=1,IF(AND(YEAR(AguMin1+24)=TahunKalender,MONTH(AguMin1+24)=8),AguMin1+24,""),IF(AND(YEAR(AguMin1+31)=TahunKalender,MONTH(AguMin1+31)=8),AguMin1+31,""))</f>
        <v>43341</v>
      </c>
      <c r="E13" s="17">
        <f ca="1">IF(DAY(AguMin1)=1,IF(AND(YEAR(AguMin1+25)=TahunKalender,MONTH(AguMin1+25)=8),AguMin1+25,""),IF(AND(YEAR(AguMin1+32)=TahunKalender,MONTH(AguMin1+32)=8),AguMin1+32,""))</f>
        <v>43342</v>
      </c>
      <c r="F13" s="17">
        <f ca="1">IF(DAY(AguMin1)=1,IF(AND(YEAR(AguMin1+26)=TahunKalender,MONTH(AguMin1+26)=8),AguMin1+26,""),IF(AND(YEAR(AguMin1+33)=TahunKalender,MONTH(AguMin1+33)=8),AguMin1+33,""))</f>
        <v>43343</v>
      </c>
      <c r="G13" s="17" t="str">
        <f ca="1">IF(DAY(AguMin1)=1,IF(AND(YEAR(AguMin1+27)=TahunKalender,MONTH(AguMin1+27)=8),AguMin1+27,""),IF(AND(YEAR(AguMin1+34)=TahunKalender,MONTH(AguMin1+34)=8),AguMin1+34,""))</f>
        <v/>
      </c>
      <c r="H13" s="17" t="str">
        <f ca="1">IF(DAY(AguMin1)=1,IF(AND(YEAR(AguMin1+28)=TahunKalender,MONTH(AguMin1+28)=8),AguMin1+28,""),IF(AND(YEAR(AguMin1+35)=TahunKalender,MONTH(AguMin1+35)=8),AguMin1+35,""))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IF(DAY(AguMin1)=1,IF(AND(YEAR(AguMin1+29)=TahunKalender,MONTH(AguMin1+29)=8),AguMin1+29,""),IF(AND(YEAR(AguMin1+36)=TahunKalender,MONTH(AguMin1+36)=8),AguMin1+36,""))</f>
        <v/>
      </c>
      <c r="C15" s="19" t="str">
        <f ca="1">IF(DAY(AguMin1)=1,IF(AND(YEAR(AguMin1+30)=TahunKalender,MONTH(AguMin1+30)=8),AguMin1+30,""),IF(AND(YEAR(AguMin1+37)=TahunKalender,MONTH(AguMin1+37)=8),AguMin1+37,""))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 tint="-0.14999847407452621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UPPER(TEXT(DATE(TahunKalender,9,1),"mmmm yyyy"))</f>
        <v>SEPTEMBER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IF(DAY(SepMin1)=1,"",IF(AND(YEAR(SepMin1+1)=TahunKalender,MONTH(SepMin1+1)=9),SepMin1+1,""))</f>
        <v/>
      </c>
      <c r="C5" s="15" t="str">
        <f ca="1">IF(DAY(SepMin1)=1,"",IF(AND(YEAR(SepMin1+2)=TahunKalender,MONTH(SepMin1+2)=9),SepMin1+2,""))</f>
        <v/>
      </c>
      <c r="D5" s="15" t="str">
        <f ca="1">IF(DAY(SepMin1)=1,"",IF(AND(YEAR(SepMin1+3)=TahunKalender,MONTH(SepMin1+3)=9),SepMin1+3,""))</f>
        <v/>
      </c>
      <c r="E5" s="15" t="str">
        <f ca="1">IF(DAY(SepMin1)=1,"",IF(AND(YEAR(SepMin1+4)=TahunKalender,MONTH(SepMin1+4)=9),SepMin1+4,""))</f>
        <v/>
      </c>
      <c r="F5" s="15" t="str">
        <f ca="1">IF(DAY(SepMin1)=1,"",IF(AND(YEAR(SepMin1+5)=TahunKalender,MONTH(SepMin1+5)=9),SepMin1+5,""))</f>
        <v/>
      </c>
      <c r="G5" s="15">
        <f ca="1">IF(DAY(SepMin1)=1,"",IF(AND(YEAR(SepMin1+6)=TahunKalender,MONTH(SepMin1+6)=9),SepMin1+6,""))</f>
        <v>43344</v>
      </c>
      <c r="H5" s="15">
        <f ca="1">IF(DAY(SepMin1)=1,IF(AND(YEAR(SepMin1)=TahunKalender,MONTH(SepMin1)=9),SepMin1,""),IF(AND(YEAR(SepMin1+7)=TahunKalender,MONTH(SepMin1+7)=9),SepMin1+7,""))</f>
        <v>43345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IF(DAY(SepMin1)=1,IF(AND(YEAR(SepMin1+1)=TahunKalender,MONTH(SepMin1+1)=9),SepMin1+1,""),IF(AND(YEAR(SepMin1+8)=TahunKalender,MONTH(SepMin1+8)=9),SepMin1+8,""))</f>
        <v>43346</v>
      </c>
      <c r="C7" s="16">
        <f ca="1">IF(DAY(SepMin1)=1,IF(AND(YEAR(SepMin1+2)=TahunKalender,MONTH(SepMin1+2)=9),SepMin1+2,""),IF(AND(YEAR(SepMin1+9)=TahunKalender,MONTH(SepMin1+9)=9),SepMin1+9,""))</f>
        <v>43347</v>
      </c>
      <c r="D7" s="16">
        <f ca="1">IF(DAY(SepMin1)=1,IF(AND(YEAR(SepMin1+3)=TahunKalender,MONTH(SepMin1+3)=9),SepMin1+3,""),IF(AND(YEAR(SepMin1+10)=TahunKalender,MONTH(SepMin1+10)=9),SepMin1+10,""))</f>
        <v>43348</v>
      </c>
      <c r="E7" s="16">
        <f ca="1">IF(DAY(SepMin1)=1,IF(AND(YEAR(SepMin1+4)=TahunKalender,MONTH(SepMin1+4)=9),SepMin1+4,""),IF(AND(YEAR(SepMin1+11)=TahunKalender,MONTH(SepMin1+11)=9),SepMin1+11,""))</f>
        <v>43349</v>
      </c>
      <c r="F7" s="16">
        <f ca="1">IF(DAY(SepMin1)=1,IF(AND(YEAR(SepMin1+5)=TahunKalender,MONTH(SepMin1+5)=9),SepMin1+5,""),IF(AND(YEAR(SepMin1+12)=TahunKalender,MONTH(SepMin1+12)=9),SepMin1+12,""))</f>
        <v>43350</v>
      </c>
      <c r="G7" s="16">
        <f ca="1">IF(DAY(SepMin1)=1,IF(AND(YEAR(SepMin1+6)=TahunKalender,MONTH(SepMin1+6)=9),SepMin1+6,""),IF(AND(YEAR(SepMin1+13)=TahunKalender,MONTH(SepMin1+13)=9),SepMin1+13,""))</f>
        <v>43351</v>
      </c>
      <c r="H7" s="16">
        <f ca="1">IF(DAY(SepMin1)=1,IF(AND(YEAR(SepMin1+7)=TahunKalender,MONTH(SepMin1+7)=9),SepMin1+7,""),IF(AND(YEAR(SepMin1+14)=TahunKalender,MONTH(SepMin1+14)=9),SepMin1+14,""))</f>
        <v>43352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IF(DAY(SepMin1)=1,IF(AND(YEAR(SepMin1+8)=TahunKalender,MONTH(SepMin1+8)=9),SepMin1+8,""),IF(AND(YEAR(SepMin1+15)=TahunKalender,MONTH(SepMin1+15)=9),SepMin1+15,""))</f>
        <v>43353</v>
      </c>
      <c r="C9" s="17">
        <f ca="1">IF(DAY(SepMin1)=1,IF(AND(YEAR(SepMin1+9)=TahunKalender,MONTH(SepMin1+9)=9),SepMin1+9,""),IF(AND(YEAR(SepMin1+16)=TahunKalender,MONTH(SepMin1+16)=9),SepMin1+16,""))</f>
        <v>43354</v>
      </c>
      <c r="D9" s="17">
        <f ca="1">IF(DAY(SepMin1)=1,IF(AND(YEAR(SepMin1+10)=TahunKalender,MONTH(SepMin1+10)=9),SepMin1+10,""),IF(AND(YEAR(SepMin1+17)=TahunKalender,MONTH(SepMin1+17)=9),SepMin1+17,""))</f>
        <v>43355</v>
      </c>
      <c r="E9" s="17">
        <f ca="1">IF(DAY(SepMin1)=1,IF(AND(YEAR(SepMin1+11)=TahunKalender,MONTH(SepMin1+11)=9),SepMin1+11,""),IF(AND(YEAR(SepMin1+18)=TahunKalender,MONTH(SepMin1+18)=9),SepMin1+18,""))</f>
        <v>43356</v>
      </c>
      <c r="F9" s="17">
        <f ca="1">IF(DAY(SepMin1)=1,IF(AND(YEAR(SepMin1+12)=TahunKalender,MONTH(SepMin1+12)=9),SepMin1+12,""),IF(AND(YEAR(SepMin1+19)=TahunKalender,MONTH(SepMin1+19)=9),SepMin1+19,""))</f>
        <v>43357</v>
      </c>
      <c r="G9" s="17">
        <f ca="1">IF(DAY(SepMin1)=1,IF(AND(YEAR(SepMin1+13)=TahunKalender,MONTH(SepMin1+13)=9),SepMin1+13,""),IF(AND(YEAR(SepMin1+20)=TahunKalender,MONTH(SepMin1+20)=9),SepMin1+20,""))</f>
        <v>43358</v>
      </c>
      <c r="H9" s="17">
        <f ca="1">IF(DAY(SepMin1)=1,IF(AND(YEAR(SepMin1+14)=TahunKalender,MONTH(SepMin1+14)=9),SepMin1+14,""),IF(AND(YEAR(SepMin1+21)=TahunKalender,MONTH(SepMin1+21)=9),SepMin1+21,""))</f>
        <v>43359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IF(DAY(SepMin1)=1,IF(AND(YEAR(SepMin1+15)=TahunKalender,MONTH(SepMin1+15)=9),SepMin1+15,""),IF(AND(YEAR(SepMin1+22)=TahunKalender,MONTH(SepMin1+22)=9),SepMin1+22,""))</f>
        <v>43360</v>
      </c>
      <c r="C11" s="18">
        <f ca="1">IF(DAY(SepMin1)=1,IF(AND(YEAR(SepMin1+16)=TahunKalender,MONTH(SepMin1+16)=9),SepMin1+16,""),IF(AND(YEAR(SepMin1+23)=TahunKalender,MONTH(SepMin1+23)=9),SepMin1+23,""))</f>
        <v>43361</v>
      </c>
      <c r="D11" s="18">
        <f ca="1">IF(DAY(SepMin1)=1,IF(AND(YEAR(SepMin1+17)=TahunKalender,MONTH(SepMin1+17)=9),SepMin1+17,""),IF(AND(YEAR(SepMin1+24)=TahunKalender,MONTH(SepMin1+24)=9),SepMin1+24,""))</f>
        <v>43362</v>
      </c>
      <c r="E11" s="18">
        <f ca="1">IF(DAY(SepMin1)=1,IF(AND(YEAR(SepMin1+18)=TahunKalender,MONTH(SepMin1+18)=9),SepMin1+18,""),IF(AND(YEAR(SepMin1+25)=TahunKalender,MONTH(SepMin1+25)=9),SepMin1+25,""))</f>
        <v>43363</v>
      </c>
      <c r="F11" s="18">
        <f ca="1">IF(DAY(SepMin1)=1,IF(AND(YEAR(SepMin1+19)=TahunKalender,MONTH(SepMin1+19)=9),SepMin1+19,""),IF(AND(YEAR(SepMin1+26)=TahunKalender,MONTH(SepMin1+26)=9),SepMin1+26,""))</f>
        <v>43364</v>
      </c>
      <c r="G11" s="18">
        <f ca="1">IF(DAY(SepMin1)=1,IF(AND(YEAR(SepMin1+20)=TahunKalender,MONTH(SepMin1+20)=9),SepMin1+20,""),IF(AND(YEAR(SepMin1+27)=TahunKalender,MONTH(SepMin1+27)=9),SepMin1+27,""))</f>
        <v>43365</v>
      </c>
      <c r="H11" s="18">
        <f ca="1">IF(DAY(SepMin1)=1,IF(AND(YEAR(SepMin1+21)=TahunKalender,MONTH(SepMin1+21)=9),SepMin1+21,""),IF(AND(YEAR(SepMin1+28)=TahunKalender,MONTH(SepMin1+28)=9),SepMin1+28,""))</f>
        <v>43366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IF(DAY(SepMin1)=1,IF(AND(YEAR(SepMin1+22)=TahunKalender,MONTH(SepMin1+22)=9),SepMin1+22,""),IF(AND(YEAR(SepMin1+29)=TahunKalender,MONTH(SepMin1+29)=9),SepMin1+29,""))</f>
        <v>43367</v>
      </c>
      <c r="C13" s="17">
        <f ca="1">IF(DAY(SepMin1)=1,IF(AND(YEAR(SepMin1+23)=TahunKalender,MONTH(SepMin1+23)=9),SepMin1+23,""),IF(AND(YEAR(SepMin1+30)=TahunKalender,MONTH(SepMin1+30)=9),SepMin1+30,""))</f>
        <v>43368</v>
      </c>
      <c r="D13" s="17">
        <f ca="1">IF(DAY(SepMin1)=1,IF(AND(YEAR(SepMin1+24)=TahunKalender,MONTH(SepMin1+24)=9),SepMin1+24,""),IF(AND(YEAR(SepMin1+31)=TahunKalender,MONTH(SepMin1+31)=9),SepMin1+31,""))</f>
        <v>43369</v>
      </c>
      <c r="E13" s="17">
        <f ca="1">IF(DAY(SepMin1)=1,IF(AND(YEAR(SepMin1+25)=TahunKalender,MONTH(SepMin1+25)=9),SepMin1+25,""),IF(AND(YEAR(SepMin1+32)=TahunKalender,MONTH(SepMin1+32)=9),SepMin1+32,""))</f>
        <v>43370</v>
      </c>
      <c r="F13" s="17">
        <f ca="1">IF(DAY(SepMin1)=1,IF(AND(YEAR(SepMin1+26)=TahunKalender,MONTH(SepMin1+26)=9),SepMin1+26,""),IF(AND(YEAR(SepMin1+33)=TahunKalender,MONTH(SepMin1+33)=9),SepMin1+33,""))</f>
        <v>43371</v>
      </c>
      <c r="G13" s="17">
        <f ca="1">IF(DAY(SepMin1)=1,IF(AND(YEAR(SepMin1+27)=TahunKalender,MONTH(SepMin1+27)=9),SepMin1+27,""),IF(AND(YEAR(SepMin1+34)=TahunKalender,MONTH(SepMin1+34)=9),SepMin1+34,""))</f>
        <v>43372</v>
      </c>
      <c r="H13" s="17">
        <f ca="1">IF(DAY(SepMin1)=1,IF(AND(YEAR(SepMin1+28)=TahunKalender,MONTH(SepMin1+28)=9),SepMin1+28,""),IF(AND(YEAR(SepMin1+35)=TahunKalender,MONTH(SepMin1+35)=9),SepMin1+35,""))</f>
        <v>43373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IF(DAY(SepMin1)=1,IF(AND(YEAR(SepMin1+29)=TahunKalender,MONTH(SepMin1+29)=9),SepMin1+29,""),IF(AND(YEAR(SepMin1+36)=TahunKalender,MONTH(SepMin1+36)=9),SepMin1+36,""))</f>
        <v/>
      </c>
      <c r="C15" s="19" t="str">
        <f ca="1">IF(DAY(SepMin1)=1,IF(AND(YEAR(SepMin1+30)=TahunKalender,MONTH(SepMin1+30)=9),SepMin1+30,""),IF(AND(YEAR(SepMin1+37)=TahunKalender,MONTH(SepMin1+37)=9),SepMin1+37,""))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6EDDDB5EE6D98C44930B742096920B300400F5B6D36B3EF94B4E9A635CDF2A18F5B8" ma:contentTypeVersion="72" ma:contentTypeDescription="Create a new document." ma:contentTypeScope="" ma:versionID="a23e56308344d904b51738559c3d67c9">
  <xsd:schema xmlns:xsd="http://www.w3.org/2001/XMLSchema" xmlns:xs="http://www.w3.org/2001/XMLSchema" xmlns:p="http://schemas.microsoft.com/office/2006/metadata/properties" xmlns:ns2="4873beb7-5857-4685-be1f-d57550cc96cc" targetNamespace="http://schemas.microsoft.com/office/2006/metadata/properties" ma:root="true" ma:fieldsID="cd0908cc4600e77bf5da051303e00c8d" ns2:_="">
    <xsd:import namespace="4873beb7-5857-4685-be1f-d57550cc96cc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73beb7-5857-4685-be1f-d57550cc96cc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8:00:00Z" ma:format="DateTime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1df42cc3-2301-4f11-a52a-6ead923c29ed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2FBD1B11-2ACE-4FDC-B5A3-635D4ADF6F1B}" ma:internalName="CSXSubmissionMarket" ma:readOnly="false" ma:showField="MarketName" ma:web="4873beb7-5857-4685-be1f-d57550cc96cc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7fc0d542-15c6-4882-a8e3-13bca44403fb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9E343742-310B-4684-A24C-1D137CB4B230}" ma:internalName="InProjectListLookup" ma:readOnly="true" ma:showField="InProjectLis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1490b8a4-2706-41ec-b5e3-73176dccf34e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9E343742-310B-4684-A24C-1D137CB4B230}" ma:internalName="LastCompleteVersionLookup" ma:readOnly="true" ma:showField="LastComplete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9E343742-310B-4684-A24C-1D137CB4B230}" ma:internalName="LastPreviewErrorLookup" ma:readOnly="true" ma:showField="LastPreview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9E343742-310B-4684-A24C-1D137CB4B230}" ma:internalName="LastPreviewResultLookup" ma:readOnly="true" ma:showField="LastPreview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9E343742-310B-4684-A24C-1D137CB4B230}" ma:internalName="LastPreviewAttemptDateLookup" ma:readOnly="true" ma:showField="LastPreview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9E343742-310B-4684-A24C-1D137CB4B230}" ma:internalName="LastPreviewedByLookup" ma:readOnly="true" ma:showField="LastPreview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9E343742-310B-4684-A24C-1D137CB4B230}" ma:internalName="LastPreviewTimeLookup" ma:readOnly="true" ma:showField="LastPreview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9E343742-310B-4684-A24C-1D137CB4B230}" ma:internalName="LastPreviewVersionLookup" ma:readOnly="true" ma:showField="LastPreview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9E343742-310B-4684-A24C-1D137CB4B230}" ma:internalName="LastPublishErrorLookup" ma:readOnly="true" ma:showField="LastPublish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9E343742-310B-4684-A24C-1D137CB4B230}" ma:internalName="LastPublishResultLookup" ma:readOnly="true" ma:showField="LastPublish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9E343742-310B-4684-A24C-1D137CB4B230}" ma:internalName="LastPublishAttemptDateLookup" ma:readOnly="true" ma:showField="LastPublish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9E343742-310B-4684-A24C-1D137CB4B230}" ma:internalName="LastPublishedByLookup" ma:readOnly="true" ma:showField="LastPublish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9E343742-310B-4684-A24C-1D137CB4B230}" ma:internalName="LastPublishTimeLookup" ma:readOnly="true" ma:showField="LastPublish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9E343742-310B-4684-A24C-1D137CB4B230}" ma:internalName="LastPublishVersionLookup" ma:readOnly="true" ma:showField="LastPublish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7DD1DCEC-E449-43D3-891F-7DC62F62AD21}" ma:internalName="LocLastLocAttemptVersionLookup" ma:readOnly="false" ma:showField="LastLocAttemptVersion" ma:web="4873beb7-5857-4685-be1f-d57550cc96cc">
      <xsd:simpleType>
        <xsd:restriction base="dms:Lookup"/>
      </xsd:simpleType>
    </xsd:element>
    <xsd:element name="LocLastLocAttemptVersionTypeLookup" ma:index="72" nillable="true" ma:displayName="Loc Last Loc Attempt Version Type" ma:default="" ma:list="{7DD1DCEC-E449-43D3-891F-7DC62F62AD21}" ma:internalName="LocLastLocAttemptVersionTypeLookup" ma:readOnly="true" ma:showField="LastLocAttemptVersionType" ma:web="4873beb7-5857-4685-be1f-d57550cc96cc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7DD1DCEC-E449-43D3-891F-7DC62F62AD21}" ma:internalName="LocNewPublishedVersionLookup" ma:readOnly="true" ma:showField="NewPublishedVersion" ma:web="4873beb7-5857-4685-be1f-d57550cc96cc">
      <xsd:simpleType>
        <xsd:restriction base="dms:Lookup"/>
      </xsd:simpleType>
    </xsd:element>
    <xsd:element name="LocOverallHandbackStatusLookup" ma:index="76" nillable="true" ma:displayName="Loc Overall Handback Status" ma:default="" ma:list="{7DD1DCEC-E449-43D3-891F-7DC62F62AD21}" ma:internalName="LocOverallHandbackStatusLookup" ma:readOnly="true" ma:showField="OverallHandbackStatus" ma:web="4873beb7-5857-4685-be1f-d57550cc96cc">
      <xsd:simpleType>
        <xsd:restriction base="dms:Lookup"/>
      </xsd:simpleType>
    </xsd:element>
    <xsd:element name="LocOverallLocStatusLookup" ma:index="77" nillable="true" ma:displayName="Loc Overall Localize Status" ma:default="" ma:list="{7DD1DCEC-E449-43D3-891F-7DC62F62AD21}" ma:internalName="LocOverallLocStatusLookup" ma:readOnly="true" ma:showField="OverallLocStatus" ma:web="4873beb7-5857-4685-be1f-d57550cc96cc">
      <xsd:simpleType>
        <xsd:restriction base="dms:Lookup"/>
      </xsd:simpleType>
    </xsd:element>
    <xsd:element name="LocOverallPreviewStatusLookup" ma:index="78" nillable="true" ma:displayName="Loc Overall Preview Status" ma:default="" ma:list="{7DD1DCEC-E449-43D3-891F-7DC62F62AD21}" ma:internalName="LocOverallPreviewStatusLookup" ma:readOnly="true" ma:showField="OverallPreviewStatus" ma:web="4873beb7-5857-4685-be1f-d57550cc96cc">
      <xsd:simpleType>
        <xsd:restriction base="dms:Lookup"/>
      </xsd:simpleType>
    </xsd:element>
    <xsd:element name="LocOverallPublishStatusLookup" ma:index="79" nillable="true" ma:displayName="Loc Overall Publish Status" ma:default="" ma:list="{7DD1DCEC-E449-43D3-891F-7DC62F62AD21}" ma:internalName="LocOverallPublishStatusLookup" ma:readOnly="true" ma:showField="OverallPublishStatus" ma:web="4873beb7-5857-4685-be1f-d57550cc96cc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7DD1DCEC-E449-43D3-891F-7DC62F62AD21}" ma:internalName="LocProcessedForHandoffsLookup" ma:readOnly="true" ma:showField="ProcessedForHandoffs" ma:web="4873beb7-5857-4685-be1f-d57550cc96cc">
      <xsd:simpleType>
        <xsd:restriction base="dms:Lookup"/>
      </xsd:simpleType>
    </xsd:element>
    <xsd:element name="LocProcessedForMarketsLookup" ma:index="82" nillable="true" ma:displayName="Loc Processed For Markets" ma:default="" ma:list="{7DD1DCEC-E449-43D3-891F-7DC62F62AD21}" ma:internalName="LocProcessedForMarketsLookup" ma:readOnly="true" ma:showField="ProcessedForMarkets" ma:web="4873beb7-5857-4685-be1f-d57550cc96cc">
      <xsd:simpleType>
        <xsd:restriction base="dms:Lookup"/>
      </xsd:simpleType>
    </xsd:element>
    <xsd:element name="LocPublishedDependentAssetsLookup" ma:index="83" nillable="true" ma:displayName="Loc Published Dependent Assets" ma:default="" ma:list="{7DD1DCEC-E449-43D3-891F-7DC62F62AD21}" ma:internalName="LocPublishedDependentAssetsLookup" ma:readOnly="true" ma:showField="PublishedDependentAssets" ma:web="4873beb7-5857-4685-be1f-d57550cc96cc">
      <xsd:simpleType>
        <xsd:restriction base="dms:Lookup"/>
      </xsd:simpleType>
    </xsd:element>
    <xsd:element name="LocPublishedLinkedAssetsLookup" ma:index="84" nillable="true" ma:displayName="Loc Published Linked Assets" ma:default="" ma:list="{7DD1DCEC-E449-43D3-891F-7DC62F62AD21}" ma:internalName="LocPublishedLinkedAssetsLookup" ma:readOnly="true" ma:showField="PublishedLinkedAssets" ma:web="4873beb7-5857-4685-be1f-d57550cc96cc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00f02cb3-2c7c-424a-9c61-10e9b6878429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2FBD1B11-2ACE-4FDC-B5A3-635D4ADF6F1B}" ma:internalName="Markets" ma:readOnly="false" ma:showField="MarketNa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9E343742-310B-4684-A24C-1D137CB4B230}" ma:internalName="NumOfRatingsLookup" ma:readOnly="true" ma:showField="NumOfRating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9E343742-310B-4684-A24C-1D137CB4B230}" ma:internalName="PublishStatusLookup" ma:readOnly="false" ma:showField="PublishStatu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93aef74d-6c78-4815-8310-51477dceeccc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530f955b-6704-4601-bd83-f81d87f1e440}" ma:internalName="TaxCatchAll" ma:showField="CatchAllData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530f955b-6704-4601-bd83-f81d87f1e440}" ma:internalName="TaxCatchAllLabel" ma:readOnly="true" ma:showField="CatchAllDataLabel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PDescription xmlns="4873beb7-5857-4685-be1f-d57550cc96cc" xsi:nil="true"/>
    <AssetExpire xmlns="4873beb7-5857-4685-be1f-d57550cc96cc">2029-01-01T08:00:00+00:00</AssetExpire>
    <CampaignTagsTaxHTField0 xmlns="4873beb7-5857-4685-be1f-d57550cc96cc">
      <Terms xmlns="http://schemas.microsoft.com/office/infopath/2007/PartnerControls"/>
    </CampaignTagsTaxHTField0>
    <IntlLangReviewDate xmlns="4873beb7-5857-4685-be1f-d57550cc96cc" xsi:nil="true"/>
    <TPFriendlyName xmlns="4873beb7-5857-4685-be1f-d57550cc96cc" xsi:nil="true"/>
    <IntlLangReview xmlns="4873beb7-5857-4685-be1f-d57550cc96cc">false</IntlLangReview>
    <LocLastLocAttemptVersionLookup xmlns="4873beb7-5857-4685-be1f-d57550cc96cc">856622</LocLastLocAttemptVersionLookup>
    <PolicheckWords xmlns="4873beb7-5857-4685-be1f-d57550cc96cc" xsi:nil="true"/>
    <SubmitterId xmlns="4873beb7-5857-4685-be1f-d57550cc96cc" xsi:nil="true"/>
    <AcquiredFrom xmlns="4873beb7-5857-4685-be1f-d57550cc96cc">Internal MS</AcquiredFrom>
    <EditorialStatus xmlns="4873beb7-5857-4685-be1f-d57550cc96cc">Complete</EditorialStatus>
    <Markets xmlns="4873beb7-5857-4685-be1f-d57550cc96cc"/>
    <OriginAsset xmlns="4873beb7-5857-4685-be1f-d57550cc96cc" xsi:nil="true"/>
    <AssetStart xmlns="4873beb7-5857-4685-be1f-d57550cc96cc">2012-09-19T11:18:00+00:00</AssetStart>
    <FriendlyTitle xmlns="4873beb7-5857-4685-be1f-d57550cc96cc" xsi:nil="true"/>
    <MarketSpecific xmlns="4873beb7-5857-4685-be1f-d57550cc96cc">false</MarketSpecific>
    <TPNamespace xmlns="4873beb7-5857-4685-be1f-d57550cc96cc" xsi:nil="true"/>
    <PublishStatusLookup xmlns="4873beb7-5857-4685-be1f-d57550cc96cc">
      <Value>1622659</Value>
    </PublishStatusLookup>
    <APAuthor xmlns="4873beb7-5857-4685-be1f-d57550cc96cc">
      <UserInfo>
        <DisplayName>REDMOND\v-anij</DisplayName>
        <AccountId>2469</AccountId>
        <AccountType/>
      </UserInfo>
    </APAuthor>
    <TPCommandLine xmlns="4873beb7-5857-4685-be1f-d57550cc96cc" xsi:nil="true"/>
    <IntlLangReviewer xmlns="4873beb7-5857-4685-be1f-d57550cc96cc" xsi:nil="true"/>
    <OpenTemplate xmlns="4873beb7-5857-4685-be1f-d57550cc96cc">true</OpenTemplate>
    <CSXSubmissionDate xmlns="4873beb7-5857-4685-be1f-d57550cc96cc" xsi:nil="true"/>
    <TaxCatchAll xmlns="4873beb7-5857-4685-be1f-d57550cc96cc"/>
    <Manager xmlns="4873beb7-5857-4685-be1f-d57550cc96cc" xsi:nil="true"/>
    <NumericId xmlns="4873beb7-5857-4685-be1f-d57550cc96cc" xsi:nil="true"/>
    <ParentAssetId xmlns="4873beb7-5857-4685-be1f-d57550cc96cc" xsi:nil="true"/>
    <OriginalSourceMarket xmlns="4873beb7-5857-4685-be1f-d57550cc96cc" xsi:nil="true"/>
    <ApprovalStatus xmlns="4873beb7-5857-4685-be1f-d57550cc96cc">InProgress</ApprovalStatus>
    <TPComponent xmlns="4873beb7-5857-4685-be1f-d57550cc96cc" xsi:nil="true"/>
    <EditorialTags xmlns="4873beb7-5857-4685-be1f-d57550cc96cc" xsi:nil="true"/>
    <TPExecutable xmlns="4873beb7-5857-4685-be1f-d57550cc96cc" xsi:nil="true"/>
    <TPLaunchHelpLink xmlns="4873beb7-5857-4685-be1f-d57550cc96cc" xsi:nil="true"/>
    <LocComments xmlns="4873beb7-5857-4685-be1f-d57550cc96cc" xsi:nil="true"/>
    <LocRecommendedHandoff xmlns="4873beb7-5857-4685-be1f-d57550cc96cc" xsi:nil="true"/>
    <SourceTitle xmlns="4873beb7-5857-4685-be1f-d57550cc96cc" xsi:nil="true"/>
    <CSXUpdate xmlns="4873beb7-5857-4685-be1f-d57550cc96cc">false</CSXUpdate>
    <IntlLocPriority xmlns="4873beb7-5857-4685-be1f-d57550cc96cc" xsi:nil="true"/>
    <UAProjectedTotalWords xmlns="4873beb7-5857-4685-be1f-d57550cc96cc" xsi:nil="true"/>
    <AssetType xmlns="4873beb7-5857-4685-be1f-d57550cc96cc">TP</AssetType>
    <MachineTranslated xmlns="4873beb7-5857-4685-be1f-d57550cc96cc">false</MachineTranslated>
    <OutputCachingOn xmlns="4873beb7-5857-4685-be1f-d57550cc96cc">false</OutputCachingOn>
    <TemplateStatus xmlns="4873beb7-5857-4685-be1f-d57550cc96cc">Complete</TemplateStatus>
    <IsSearchable xmlns="4873beb7-5857-4685-be1f-d57550cc96cc">true</IsSearchable>
    <ContentItem xmlns="4873beb7-5857-4685-be1f-d57550cc96cc" xsi:nil="true"/>
    <HandoffToMSDN xmlns="4873beb7-5857-4685-be1f-d57550cc96cc" xsi:nil="true"/>
    <ShowIn xmlns="4873beb7-5857-4685-be1f-d57550cc96cc">Show everywhere</ShowIn>
    <ThumbnailAssetId xmlns="4873beb7-5857-4685-be1f-d57550cc96cc" xsi:nil="true"/>
    <UALocComments xmlns="4873beb7-5857-4685-be1f-d57550cc96cc" xsi:nil="true"/>
    <UALocRecommendation xmlns="4873beb7-5857-4685-be1f-d57550cc96cc">Localize</UALocRecommendation>
    <LastModifiedDateTime xmlns="4873beb7-5857-4685-be1f-d57550cc96cc" xsi:nil="true"/>
    <LegacyData xmlns="4873beb7-5857-4685-be1f-d57550cc96cc" xsi:nil="true"/>
    <LocManualTestRequired xmlns="4873beb7-5857-4685-be1f-d57550cc96cc">false</LocManualTestRequired>
    <LocMarketGroupTiers2 xmlns="4873beb7-5857-4685-be1f-d57550cc96cc" xsi:nil="true"/>
    <ClipArtFilename xmlns="4873beb7-5857-4685-be1f-d57550cc96cc" xsi:nil="true"/>
    <TPApplication xmlns="4873beb7-5857-4685-be1f-d57550cc96cc" xsi:nil="true"/>
    <CSXHash xmlns="4873beb7-5857-4685-be1f-d57550cc96cc" xsi:nil="true"/>
    <DirectSourceMarket xmlns="4873beb7-5857-4685-be1f-d57550cc96cc" xsi:nil="true"/>
    <PrimaryImageGen xmlns="4873beb7-5857-4685-be1f-d57550cc96cc">false</PrimaryImageGen>
    <PlannedPubDate xmlns="4873beb7-5857-4685-be1f-d57550cc96cc" xsi:nil="true"/>
    <CSXSubmissionMarket xmlns="4873beb7-5857-4685-be1f-d57550cc96cc" xsi:nil="true"/>
    <Downloads xmlns="4873beb7-5857-4685-be1f-d57550cc96cc">0</Downloads>
    <ArtSampleDocs xmlns="4873beb7-5857-4685-be1f-d57550cc96cc" xsi:nil="true"/>
    <TrustLevel xmlns="4873beb7-5857-4685-be1f-d57550cc96cc">1 Microsoft Managed Content</TrustLevel>
    <BlockPublish xmlns="4873beb7-5857-4685-be1f-d57550cc96cc">false</BlockPublish>
    <TPLaunchHelpLinkType xmlns="4873beb7-5857-4685-be1f-d57550cc96cc">Template</TPLaunchHelpLinkType>
    <LocalizationTagsTaxHTField0 xmlns="4873beb7-5857-4685-be1f-d57550cc96cc">
      <Terms xmlns="http://schemas.microsoft.com/office/infopath/2007/PartnerControls"/>
    </LocalizationTagsTaxHTField0>
    <BusinessGroup xmlns="4873beb7-5857-4685-be1f-d57550cc96cc" xsi:nil="true"/>
    <Providers xmlns="4873beb7-5857-4685-be1f-d57550cc96cc" xsi:nil="true"/>
    <TemplateTemplateType xmlns="4873beb7-5857-4685-be1f-d57550cc96cc">Excel Spreadsheet Template</TemplateTemplateType>
    <TimesCloned xmlns="4873beb7-5857-4685-be1f-d57550cc96cc" xsi:nil="true"/>
    <TPAppVersion xmlns="4873beb7-5857-4685-be1f-d57550cc96cc" xsi:nil="true"/>
    <VoteCount xmlns="4873beb7-5857-4685-be1f-d57550cc96cc" xsi:nil="true"/>
    <AverageRating xmlns="4873beb7-5857-4685-be1f-d57550cc96cc" xsi:nil="true"/>
    <FeatureTagsTaxHTField0 xmlns="4873beb7-5857-4685-be1f-d57550cc96cc">
      <Terms xmlns="http://schemas.microsoft.com/office/infopath/2007/PartnerControls"/>
    </FeatureTagsTaxHTField0>
    <Provider xmlns="4873beb7-5857-4685-be1f-d57550cc96cc" xsi:nil="true"/>
    <UACurrentWords xmlns="4873beb7-5857-4685-be1f-d57550cc96cc" xsi:nil="true"/>
    <AssetId xmlns="4873beb7-5857-4685-be1f-d57550cc96cc">TP103458065</AssetId>
    <TPClientViewer xmlns="4873beb7-5857-4685-be1f-d57550cc96cc" xsi:nil="true"/>
    <DSATActionTaken xmlns="4873beb7-5857-4685-be1f-d57550cc96cc" xsi:nil="true"/>
    <APEditor xmlns="4873beb7-5857-4685-be1f-d57550cc96cc">
      <UserInfo>
        <DisplayName/>
        <AccountId xsi:nil="true"/>
        <AccountType/>
      </UserInfo>
    </APEditor>
    <TPInstallLocation xmlns="4873beb7-5857-4685-be1f-d57550cc96cc" xsi:nil="true"/>
    <OOCacheId xmlns="4873beb7-5857-4685-be1f-d57550cc96cc" xsi:nil="true"/>
    <IsDeleted xmlns="4873beb7-5857-4685-be1f-d57550cc96cc">false</IsDeleted>
    <PublishTargets xmlns="4873beb7-5857-4685-be1f-d57550cc96cc">OfficeOnlineVNext</PublishTargets>
    <ApprovalLog xmlns="4873beb7-5857-4685-be1f-d57550cc96cc" xsi:nil="true"/>
    <BugNumber xmlns="4873beb7-5857-4685-be1f-d57550cc96cc" xsi:nil="true"/>
    <CrawlForDependencies xmlns="4873beb7-5857-4685-be1f-d57550cc96cc">false</CrawlForDependencies>
    <InternalTagsTaxHTField0 xmlns="4873beb7-5857-4685-be1f-d57550cc96cc">
      <Terms xmlns="http://schemas.microsoft.com/office/infopath/2007/PartnerControls"/>
    </InternalTagsTaxHTField0>
    <LastHandOff xmlns="4873beb7-5857-4685-be1f-d57550cc96cc" xsi:nil="true"/>
    <Milestone xmlns="4873beb7-5857-4685-be1f-d57550cc96cc" xsi:nil="true"/>
    <OriginalRelease xmlns="4873beb7-5857-4685-be1f-d57550cc96cc">15</OriginalRelease>
    <RecommendationsModifier xmlns="4873beb7-5857-4685-be1f-d57550cc96cc" xsi:nil="true"/>
    <ScenarioTagsTaxHTField0 xmlns="4873beb7-5857-4685-be1f-d57550cc96cc">
      <Terms xmlns="http://schemas.microsoft.com/office/infopath/2007/PartnerControls"/>
    </ScenarioTagsTaxHTField0>
    <UANotes xmlns="4873beb7-5857-4685-be1f-d57550cc96cc" xsi:nil="true"/>
  </documentManagement>
</p:properties>
</file>

<file path=customXml/itemProps1.xml><?xml version="1.0" encoding="utf-8"?>
<ds:datastoreItem xmlns:ds="http://schemas.openxmlformats.org/officeDocument/2006/customXml" ds:itemID="{44D866BB-53A8-4AA2-8213-3C5DD1E767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873beb7-5857-4685-be1f-d57550cc96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0BE4E2F-F9E2-47EA-9749-00C2632BC6C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A85211-E3EF-4462-8EF7-B98D9AD79D9F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4873beb7-5857-4685-be1f-d57550cc96cc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Lembar kerja</vt:lpstr>
      </vt:variant>
      <vt:variant>
        <vt:i4>12</vt:i4>
      </vt:variant>
      <vt:variant>
        <vt:lpstr>Rentang Bernama</vt:lpstr>
      </vt:variant>
      <vt:variant>
        <vt:i4>13</vt:i4>
      </vt:variant>
    </vt:vector>
  </HeadingPairs>
  <TitlesOfParts>
    <vt:vector size="25" baseType="lpstr">
      <vt:lpstr>Jan</vt:lpstr>
      <vt:lpstr>Feb</vt:lpstr>
      <vt:lpstr>Mar</vt:lpstr>
      <vt:lpstr>Apr</vt:lpstr>
      <vt:lpstr>Mei</vt:lpstr>
      <vt:lpstr>Jun</vt:lpstr>
      <vt:lpstr>Jul</vt:lpstr>
      <vt:lpstr>Agu</vt:lpstr>
      <vt:lpstr>Sep</vt:lpstr>
      <vt:lpstr>Okt</vt:lpstr>
      <vt:lpstr>Nov</vt:lpstr>
      <vt:lpstr>Des</vt:lpstr>
      <vt:lpstr>Agu!Print_Area</vt:lpstr>
      <vt:lpstr>Apr!Print_Area</vt:lpstr>
      <vt:lpstr>Des!Print_Area</vt:lpstr>
      <vt:lpstr>Feb!Print_Area</vt:lpstr>
      <vt:lpstr>Jan!Print_Area</vt:lpstr>
      <vt:lpstr>Jul!Print_Area</vt:lpstr>
      <vt:lpstr>Jun!Print_Area</vt:lpstr>
      <vt:lpstr>Mar!Print_Area</vt:lpstr>
      <vt:lpstr>Mei!Print_Area</vt:lpstr>
      <vt:lpstr>Nov!Print_Area</vt:lpstr>
      <vt:lpstr>Okt!Print_Area</vt:lpstr>
      <vt:lpstr>Sep!Print_Area</vt:lpstr>
      <vt:lpstr>TahunKalender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dcterms:created xsi:type="dcterms:W3CDTF">2012-09-17T22:36:33Z</dcterms:created>
  <dcterms:modified xsi:type="dcterms:W3CDTF">2018-04-19T08:38:34Z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0x0101006EDDDB5EE6D98C44930B742096920B300400F5B6D36B3EF94B4E9A635CDF2A18F5B8</vt:lpwstr>
  </property>
  <property fmtid="{D5CDD505-2E9C-101B-9397-08002B2CF9AE}" pid="3" name="InternalTags">
    <vt:lpwstr/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</Properties>
</file>