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6"/>
  <workbookPr codeName="ThisWorkbook" autoCompressPictures="0"/>
  <mc:AlternateContent xmlns:mc="http://schemas.openxmlformats.org/markup-compatibility/2006">
    <mc:Choice Requires="x15">
      <x15ac:absPath xmlns:x15ac="http://schemas.microsoft.com/office/spreadsheetml/2010/11/ac" url="\\Deli\projects\Office_Online\technicians\IMartisek\Bugs\bugfixing\puf\id-ID\target\"/>
    </mc:Choice>
  </mc:AlternateContent>
  <bookViews>
    <workbookView xWindow="0" yWindow="0" windowWidth="28800" windowHeight="13635"/>
  </bookViews>
  <sheets>
    <sheet name="Kalkulator Hipotek" sheetId="1" r:id="rId1"/>
    <sheet name="Tabel Amortisasi" sheetId="2" r:id="rId2"/>
  </sheets>
  <definedNames>
    <definedName name="BarisHeader">ROW('Tabel Amortisasi'!$B$3:$J$3)</definedName>
    <definedName name="BarisTerakhir">COUNTIF('Tabel Amortisasi'!$C$4:$C$363,"&gt;1")+BarisHeader</definedName>
    <definedName name="bunga">'Tabel Amortisasi'!$E$4:$E$363</definedName>
    <definedName name="JangkaPembayaranDiperpanjangDikurangi">INT(NPER(SukuBunga/12,-PembayaranPinjamanBulanan*VLOOKUP(PaymentPercentage,PaymentScenarios,2,FALSE),JumlahPinjaman))</definedName>
    <definedName name="JangkaPinjaman">'Kalkulator Hipotek'!$C$6</definedName>
    <definedName name="JudulKolom1">'Kalkulator Hipotek'!$B$3</definedName>
    <definedName name="JudulKolom2">Amortisasi[[#Headers],['#]]</definedName>
    <definedName name="JumlahPajakProperti">'Kalkulator Hipotek'!$E$8</definedName>
    <definedName name="JumlahPinjaman">'Kalkulator Hipotek'!$C$7</definedName>
    <definedName name="MulaiPinjaman">'Kalkulator Hipotek'!$C$8</definedName>
    <definedName name="NilaiDimasukkan">IF(JumlahPinjaman*(LEN(SukuBunga)&gt;0)*JangkaPinjaman*MulaiPinjaman*(LEN(JumlahPajakProperti)&gt;0)&gt;0,1,0)</definedName>
    <definedName name="NilaiRumah">'Kalkulator Hipotek'!$C$4</definedName>
    <definedName name="PembayaranPinjamanBulanan">'Kalkulator Hipotek'!$E$4</definedName>
    <definedName name="PersentaseDitingkatkanDikurangi">1-JangkaPembayaranDiperpanjangDikurangi/JangkaPinjaman</definedName>
    <definedName name="PinjamanAman">('Kalkulator Hipotek'!$C$5*'Kalkulator Hipotek'!$C$6*'Kalkulator Hipotek'!$C$7)&gt;0</definedName>
    <definedName name="_xlnm.Print_Titles" localSheetId="1">'Tabel Amortisasi'!$3:$3</definedName>
    <definedName name="SukuBunga">'Kalkulator Hipotek'!$C$5</definedName>
    <definedName name="TidakAdaPembayaranTersisa">'Tabel Amortisasi'!$J$4:$J$363</definedName>
    <definedName name="total_bunga_dibayar">'Kalkulator Hipotek'!$E$7</definedName>
    <definedName name="total_pembayaran">'Tabel Amortisasi'!$H$4:$H$363</definedName>
    <definedName name="total_pembayaran_pinjaman">'Tabel Amortisasi'!$E$4:$F$363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8" i="1" l="1"/>
  <c r="D4" i="2" l="1"/>
  <c r="E4"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G4" i="2"/>
  <c r="H4" i="2" l="1"/>
  <c r="I4" i="2"/>
  <c r="C5" i="2" l="1"/>
  <c r="G5" i="2" l="1"/>
  <c r="D5" i="2"/>
  <c r="F5" i="2" l="1"/>
  <c r="I5" i="2" s="1"/>
  <c r="C6" i="2" l="1"/>
  <c r="G6" i="2" l="1"/>
  <c r="D6" i="2"/>
  <c r="F6" i="2" l="1"/>
  <c r="I6" i="2" s="1"/>
  <c r="C7" i="2" l="1"/>
  <c r="G7" i="2" l="1"/>
  <c r="D7" i="2"/>
  <c r="F7" i="2" s="1"/>
  <c r="I7" i="2" l="1"/>
  <c r="C8" i="2" l="1"/>
  <c r="G8" i="2" l="1"/>
  <c r="D8" i="2"/>
  <c r="F8" i="2" s="1"/>
  <c r="I8" i="2" s="1"/>
  <c r="C9" i="2" l="1"/>
  <c r="D9" i="2" l="1"/>
  <c r="F9" i="2" s="1"/>
  <c r="I9" i="2" s="1"/>
  <c r="G9" i="2"/>
  <c r="C10" i="2" l="1"/>
  <c r="G10" i="2" l="1"/>
  <c r="D10" i="2"/>
  <c r="F10" i="2" s="1"/>
  <c r="I10" i="2" s="1"/>
  <c r="C11" i="2" l="1"/>
  <c r="D11" i="2" l="1"/>
  <c r="G11" i="2"/>
  <c r="F11" i="2"/>
  <c r="I11" i="2" s="1"/>
  <c r="C12" i="2" l="1"/>
  <c r="G12" i="2" l="1"/>
  <c r="D12" i="2"/>
  <c r="F12" i="2" s="1"/>
  <c r="I12" i="2" l="1"/>
  <c r="C13" i="2" s="1"/>
  <c r="D13" i="2" l="1"/>
  <c r="G13" i="2"/>
  <c r="F13" i="2"/>
  <c r="I13" i="2" s="1"/>
  <c r="C14" i="2" l="1"/>
  <c r="G14" i="2" l="1"/>
  <c r="D14" i="2"/>
  <c r="F14" i="2" s="1"/>
  <c r="I14" i="2" s="1"/>
  <c r="C15" i="2" l="1"/>
  <c r="D15" i="2" l="1"/>
  <c r="G15" i="2"/>
  <c r="F15" i="2"/>
  <c r="I15" i="2" s="1"/>
  <c r="C16" i="2" l="1"/>
  <c r="D16" i="2" l="1"/>
  <c r="G16" i="2"/>
  <c r="F16" i="2"/>
  <c r="I16" i="2" s="1"/>
  <c r="C17" i="2" l="1"/>
  <c r="G17" i="2" l="1"/>
  <c r="D17" i="2"/>
  <c r="F17" i="2" s="1"/>
  <c r="I17" i="2" s="1"/>
  <c r="C18" i="2" l="1"/>
  <c r="D18" i="2" l="1"/>
  <c r="G18" i="2"/>
  <c r="F18" i="2"/>
  <c r="I18" i="2" s="1"/>
  <c r="C19" i="2" l="1"/>
  <c r="D19" i="2" l="1"/>
  <c r="F19" i="2" s="1"/>
  <c r="I19" i="2" s="1"/>
  <c r="G19" i="2"/>
  <c r="C20" i="2" l="1"/>
  <c r="D20" i="2" l="1"/>
  <c r="G20" i="2"/>
  <c r="F20" i="2" l="1"/>
  <c r="I20" i="2" s="1"/>
  <c r="C21" i="2" l="1"/>
  <c r="D21" i="2" l="1"/>
  <c r="F21" i="2" s="1"/>
  <c r="I21" i="2" s="1"/>
  <c r="G21" i="2"/>
  <c r="C22" i="2" l="1"/>
  <c r="D22" i="2" l="1"/>
  <c r="F22" i="2" s="1"/>
  <c r="I22" i="2" s="1"/>
  <c r="G22" i="2"/>
  <c r="C23" i="2" l="1"/>
  <c r="G23" i="2" l="1"/>
  <c r="D23" i="2"/>
  <c r="F23" i="2" s="1"/>
  <c r="I23" i="2" s="1"/>
  <c r="C24" i="2" l="1"/>
  <c r="D24" i="2" l="1"/>
  <c r="F24" i="2" s="1"/>
  <c r="I24" i="2" s="1"/>
  <c r="G24" i="2"/>
  <c r="C25" i="2" l="1"/>
  <c r="G25" i="2" l="1"/>
  <c r="D25" i="2"/>
  <c r="F25" i="2" s="1"/>
  <c r="I25" i="2" s="1"/>
  <c r="C26" i="2" l="1"/>
  <c r="D26" i="2" l="1"/>
  <c r="F26" i="2" s="1"/>
  <c r="I26" i="2" s="1"/>
  <c r="G26" i="2"/>
  <c r="C27" i="2" l="1"/>
  <c r="D27" i="2" l="1"/>
  <c r="G27" i="2"/>
  <c r="F27" i="2" l="1"/>
  <c r="I27" i="2" s="1"/>
  <c r="C28" i="2" l="1"/>
  <c r="D28" i="2" l="1"/>
  <c r="G28" i="2"/>
  <c r="F28" i="2"/>
  <c r="I28" i="2" s="1"/>
  <c r="C29" i="2" l="1"/>
  <c r="G29" i="2" l="1"/>
  <c r="D29" i="2"/>
  <c r="F29" i="2" s="1"/>
  <c r="I29" i="2" s="1"/>
  <c r="C30" i="2" l="1"/>
  <c r="G30" i="2" l="1"/>
  <c r="D30" i="2"/>
  <c r="F30" i="2" l="1"/>
  <c r="I30" i="2" s="1"/>
  <c r="C31" i="2" l="1"/>
  <c r="G31" i="2" l="1"/>
  <c r="D31" i="2"/>
  <c r="F31" i="2" l="1"/>
  <c r="I31" i="2" s="1"/>
  <c r="C32" i="2" l="1"/>
  <c r="D32" i="2" l="1"/>
  <c r="F32" i="2" s="1"/>
  <c r="I32" i="2" s="1"/>
  <c r="G32" i="2"/>
  <c r="C33" i="2" l="1"/>
  <c r="G33" i="2" l="1"/>
  <c r="D33" i="2"/>
  <c r="F33" i="2" s="1"/>
  <c r="I33" i="2" s="1"/>
  <c r="C34" i="2" l="1"/>
  <c r="G34" i="2" l="1"/>
  <c r="D34" i="2"/>
  <c r="F34" i="2" l="1"/>
  <c r="I34" i="2" s="1"/>
  <c r="C35" i="2" l="1"/>
  <c r="D35" i="2" l="1"/>
  <c r="G35" i="2"/>
  <c r="F35" i="2"/>
  <c r="I35" i="2" s="1"/>
  <c r="C36" i="2" l="1"/>
  <c r="D36" i="2" l="1"/>
  <c r="G36" i="2"/>
  <c r="F36" i="2" l="1"/>
  <c r="I36" i="2" s="1"/>
  <c r="C37" i="2" l="1"/>
  <c r="D37" i="2" l="1"/>
  <c r="G37" i="2"/>
  <c r="F37" i="2" l="1"/>
  <c r="I37" i="2" s="1"/>
  <c r="C38" i="2" l="1"/>
  <c r="G38" i="2" l="1"/>
  <c r="D38" i="2"/>
  <c r="F38" i="2" l="1"/>
  <c r="I38" i="2" s="1"/>
  <c r="C39" i="2" l="1"/>
  <c r="G39" i="2" l="1"/>
  <c r="D39" i="2"/>
  <c r="F39" i="2" l="1"/>
  <c r="I39" i="2" s="1"/>
  <c r="C40" i="2" l="1"/>
  <c r="G40" i="2" l="1"/>
  <c r="D40" i="2"/>
  <c r="F40" i="2" s="1"/>
  <c r="I40" i="2" l="1"/>
  <c r="C41" i="2" s="1"/>
  <c r="D41" i="2" l="1"/>
  <c r="G41" i="2"/>
  <c r="F41" i="2"/>
  <c r="I41" i="2" s="1"/>
  <c r="C42" i="2" l="1"/>
  <c r="G42" i="2" l="1"/>
  <c r="D42" i="2"/>
  <c r="F42" i="2" s="1"/>
  <c r="I42" i="2" s="1"/>
  <c r="C43" i="2" l="1"/>
  <c r="G43" i="2" l="1"/>
  <c r="D43" i="2"/>
  <c r="F43" i="2" s="1"/>
  <c r="I43" i="2" s="1"/>
  <c r="C44" i="2" l="1"/>
  <c r="D44" i="2" l="1"/>
  <c r="F44" i="2" s="1"/>
  <c r="I44" i="2" s="1"/>
  <c r="G44" i="2"/>
  <c r="C45" i="2" l="1"/>
  <c r="G45" i="2" l="1"/>
  <c r="D45" i="2"/>
  <c r="F45" i="2" s="1"/>
  <c r="I45" i="2" s="1"/>
  <c r="C46" i="2" l="1"/>
  <c r="D46" i="2" l="1"/>
  <c r="F46" i="2" s="1"/>
  <c r="I46" i="2" s="1"/>
  <c r="G46" i="2"/>
  <c r="C47" i="2" l="1"/>
  <c r="G47" i="2" l="1"/>
  <c r="D47" i="2"/>
  <c r="F47" i="2" s="1"/>
  <c r="I47" i="2" l="1"/>
  <c r="C48" i="2" l="1"/>
  <c r="D48" i="2" l="1"/>
  <c r="G48" i="2"/>
  <c r="F48" i="2" l="1"/>
  <c r="I48" i="2" s="1"/>
  <c r="C49" i="2" l="1"/>
  <c r="D49" i="2" l="1"/>
  <c r="F49" i="2" s="1"/>
  <c r="I49" i="2" s="1"/>
  <c r="G49" i="2"/>
  <c r="C50" i="2" l="1"/>
  <c r="G50" i="2" l="1"/>
  <c r="D50" i="2"/>
  <c r="F50" i="2" s="1"/>
  <c r="I50" i="2" s="1"/>
  <c r="C51" i="2" l="1"/>
  <c r="G51" i="2" l="1"/>
  <c r="D51" i="2"/>
  <c r="F51" i="2" s="1"/>
  <c r="I51" i="2" l="1"/>
  <c r="C52" i="2" s="1"/>
  <c r="D52" i="2" l="1"/>
  <c r="F52" i="2" s="1"/>
  <c r="G52" i="2"/>
  <c r="I52" i="2" l="1"/>
  <c r="C53" i="2" l="1"/>
  <c r="D53" i="2" l="1"/>
  <c r="F53" i="2" s="1"/>
  <c r="G53" i="2"/>
  <c r="I53" i="2" l="1"/>
  <c r="C54" i="2" l="1"/>
  <c r="D54" i="2" l="1"/>
  <c r="G54" i="2"/>
  <c r="F54" i="2"/>
  <c r="I54" i="2" s="1"/>
  <c r="C55" i="2" l="1"/>
  <c r="G55" i="2" l="1"/>
  <c r="D55" i="2"/>
  <c r="F55" i="2" s="1"/>
  <c r="I55" i="2" l="1"/>
  <c r="C56" i="2" l="1"/>
  <c r="G56" i="2" l="1"/>
  <c r="D56" i="2"/>
  <c r="F56" i="2" s="1"/>
  <c r="I56" i="2" l="1"/>
  <c r="C57" i="2" l="1"/>
  <c r="D57" i="2" l="1"/>
  <c r="G57" i="2"/>
  <c r="F57" i="2"/>
  <c r="I57" i="2" s="1"/>
  <c r="C58" i="2" l="1"/>
  <c r="D58" i="2" l="1"/>
  <c r="F58" i="2" s="1"/>
  <c r="I58" i="2" s="1"/>
  <c r="G58" i="2"/>
  <c r="C59" i="2" l="1"/>
  <c r="D59" i="2" l="1"/>
  <c r="G59" i="2"/>
  <c r="F59" i="2" l="1"/>
  <c r="I59" i="2" s="1"/>
  <c r="C60" i="2" l="1"/>
  <c r="D60" i="2" l="1"/>
  <c r="F60" i="2" s="1"/>
  <c r="I60" i="2" s="1"/>
  <c r="G60" i="2"/>
  <c r="C61" i="2" l="1"/>
  <c r="D61" i="2" l="1"/>
  <c r="G61" i="2"/>
  <c r="F61" i="2" l="1"/>
  <c r="I61" i="2" s="1"/>
  <c r="C62" i="2" l="1"/>
  <c r="D62" i="2" l="1"/>
  <c r="F62" i="2" s="1"/>
  <c r="I62" i="2" s="1"/>
  <c r="G62" i="2"/>
  <c r="C63" i="2" l="1"/>
  <c r="G63" i="2" l="1"/>
  <c r="D63" i="2"/>
  <c r="F63" i="2" s="1"/>
  <c r="I63" i="2" l="1"/>
  <c r="C64" i="2" s="1"/>
  <c r="D64" i="2" l="1"/>
  <c r="G64" i="2"/>
  <c r="F64" i="2"/>
  <c r="I64" i="2" s="1"/>
  <c r="C65" i="2" l="1"/>
  <c r="D65" i="2" l="1"/>
  <c r="G65" i="2"/>
  <c r="F65" i="2"/>
  <c r="I65" i="2" s="1"/>
  <c r="C66" i="2" l="1"/>
  <c r="G66" i="2" l="1"/>
  <c r="D66" i="2"/>
  <c r="F66" i="2" s="1"/>
  <c r="I66" i="2" l="1"/>
  <c r="C67" i="2" s="1"/>
  <c r="G67" i="2" l="1"/>
  <c r="D67" i="2"/>
  <c r="F67" i="2" s="1"/>
  <c r="I67" i="2" s="1"/>
  <c r="C68" i="2" l="1"/>
  <c r="D68" i="2" l="1"/>
  <c r="F68" i="2" s="1"/>
  <c r="I68" i="2" s="1"/>
  <c r="G68" i="2"/>
  <c r="C69" i="2" l="1"/>
  <c r="D69" i="2" l="1"/>
  <c r="F69" i="2" s="1"/>
  <c r="I69" i="2" s="1"/>
  <c r="G69" i="2"/>
  <c r="C70" i="2" l="1"/>
  <c r="D70" i="2" l="1"/>
  <c r="F70" i="2" s="1"/>
  <c r="I70" i="2" s="1"/>
  <c r="G70" i="2"/>
  <c r="C71" i="2" l="1"/>
  <c r="G71" i="2" l="1"/>
  <c r="D71" i="2"/>
  <c r="F71" i="2" s="1"/>
  <c r="I71" i="2" s="1"/>
  <c r="C72" i="2" l="1"/>
  <c r="D72" i="2" l="1"/>
  <c r="G72" i="2"/>
  <c r="F72" i="2" l="1"/>
  <c r="I72" i="2" s="1"/>
  <c r="C73" i="2" l="1"/>
  <c r="G73" i="2" l="1"/>
  <c r="D73" i="2"/>
  <c r="F73" i="2" s="1"/>
  <c r="I73" i="2" s="1"/>
  <c r="C74" i="2" l="1"/>
  <c r="G74" i="2" l="1"/>
  <c r="D74" i="2"/>
  <c r="F74" i="2" s="1"/>
  <c r="I74" i="2" s="1"/>
  <c r="C75" i="2" l="1"/>
  <c r="D75" i="2" l="1"/>
  <c r="F75" i="2" s="1"/>
  <c r="I75" i="2" s="1"/>
  <c r="G75" i="2"/>
  <c r="C76" i="2" l="1"/>
  <c r="D76" i="2" l="1"/>
  <c r="F76" i="2" s="1"/>
  <c r="I76" i="2" s="1"/>
  <c r="G76" i="2"/>
  <c r="C77" i="2" l="1"/>
  <c r="G77" i="2" l="1"/>
  <c r="D77" i="2"/>
  <c r="F77" i="2" s="1"/>
  <c r="I77" i="2" l="1"/>
  <c r="C78" i="2" l="1"/>
  <c r="D78" i="2" l="1"/>
  <c r="G78" i="2"/>
  <c r="F78" i="2" l="1"/>
  <c r="I78" i="2" s="1"/>
  <c r="C79" i="2" l="1"/>
  <c r="G79" i="2" l="1"/>
  <c r="D79" i="2"/>
  <c r="F79" i="2" s="1"/>
  <c r="I79" i="2" l="1"/>
  <c r="C80" i="2" s="1"/>
  <c r="D80" i="2" l="1"/>
  <c r="G80" i="2"/>
  <c r="F80" i="2"/>
  <c r="I80" i="2" s="1"/>
  <c r="C81" i="2" l="1"/>
  <c r="D81" i="2" l="1"/>
  <c r="G81" i="2"/>
  <c r="F81" i="2"/>
  <c r="I81" i="2" s="1"/>
  <c r="C82" i="2" l="1"/>
  <c r="D82" i="2" l="1"/>
  <c r="G82" i="2"/>
  <c r="F82" i="2" l="1"/>
  <c r="I82" i="2" s="1"/>
  <c r="C83" i="2" l="1"/>
  <c r="G83" i="2" l="1"/>
  <c r="D83" i="2"/>
  <c r="F83" i="2" s="1"/>
  <c r="I83" i="2" s="1"/>
  <c r="C84" i="2" l="1"/>
  <c r="D84" i="2" l="1"/>
  <c r="G84" i="2"/>
  <c r="F84" i="2"/>
  <c r="I84" i="2" s="1"/>
  <c r="C85" i="2" l="1"/>
  <c r="G85" i="2" l="1"/>
  <c r="D85" i="2"/>
  <c r="F85" i="2" l="1"/>
  <c r="I85" i="2" s="1"/>
  <c r="C86" i="2" s="1"/>
  <c r="D86" i="2" l="1"/>
  <c r="G86" i="2"/>
  <c r="F86" i="2"/>
  <c r="I86" i="2" s="1"/>
  <c r="C87" i="2" l="1"/>
  <c r="D87" i="2" l="1"/>
  <c r="G87" i="2"/>
  <c r="F87" i="2" l="1"/>
  <c r="I87" i="2" s="1"/>
  <c r="C88" i="2" l="1"/>
  <c r="D88" i="2" l="1"/>
  <c r="G88" i="2"/>
  <c r="F88" i="2"/>
  <c r="I88" i="2" s="1"/>
  <c r="C89" i="2" l="1"/>
  <c r="G89" i="2" l="1"/>
  <c r="D89" i="2"/>
  <c r="F89" i="2" s="1"/>
  <c r="I89" i="2" l="1"/>
  <c r="C90" i="2" s="1"/>
  <c r="D90" i="2" l="1"/>
  <c r="F90" i="2" s="1"/>
  <c r="I90" i="2" s="1"/>
  <c r="G90" i="2"/>
  <c r="C91" i="2" l="1"/>
  <c r="D91" i="2" l="1"/>
  <c r="G91" i="2"/>
  <c r="F91" i="2" l="1"/>
  <c r="I91" i="2" s="1"/>
  <c r="C92" i="2" l="1"/>
  <c r="G92" i="2" l="1"/>
  <c r="D92" i="2"/>
  <c r="F92" i="2" s="1"/>
  <c r="I92" i="2" s="1"/>
  <c r="C93" i="2" l="1"/>
  <c r="G93" i="2" l="1"/>
  <c r="D93" i="2"/>
  <c r="F93" i="2" s="1"/>
  <c r="I93" i="2" l="1"/>
  <c r="C94" i="2" s="1"/>
  <c r="G94" i="2" l="1"/>
  <c r="D94" i="2"/>
  <c r="F94" i="2" l="1"/>
  <c r="I94" i="2" s="1"/>
  <c r="C95" i="2" l="1"/>
  <c r="D95" i="2" l="1"/>
  <c r="F95" i="2" s="1"/>
  <c r="I95" i="2" s="1"/>
  <c r="G95" i="2"/>
  <c r="C96" i="2" l="1"/>
  <c r="G96" i="2" l="1"/>
  <c r="D96" i="2"/>
  <c r="F96" i="2" s="1"/>
  <c r="I96" i="2" s="1"/>
  <c r="C97" i="2" l="1"/>
  <c r="G97" i="2" l="1"/>
  <c r="D97" i="2"/>
  <c r="F97" i="2" s="1"/>
  <c r="I97" i="2" s="1"/>
  <c r="C98" i="2" l="1"/>
  <c r="G98" i="2" l="1"/>
  <c r="D98" i="2"/>
  <c r="F98" i="2" s="1"/>
  <c r="I98" i="2" s="1"/>
  <c r="C99" i="2" l="1"/>
  <c r="D99" i="2" l="1"/>
  <c r="G99" i="2"/>
  <c r="F99" i="2"/>
  <c r="I99" i="2" s="1"/>
  <c r="C100" i="2" l="1"/>
  <c r="D100" i="2" l="1"/>
  <c r="F100" i="2" s="1"/>
  <c r="I100" i="2" s="1"/>
  <c r="G100" i="2"/>
  <c r="C101" i="2" l="1"/>
  <c r="D101" i="2" l="1"/>
  <c r="F101" i="2" s="1"/>
  <c r="G101" i="2"/>
  <c r="I101" i="2" l="1"/>
  <c r="C102" i="2" s="1"/>
  <c r="D102" i="2" l="1"/>
  <c r="G102" i="2"/>
  <c r="F102" i="2"/>
  <c r="I102" i="2" s="1"/>
  <c r="C103" i="2" l="1"/>
  <c r="D103" i="2" l="1"/>
  <c r="G103" i="2"/>
  <c r="F103" i="2"/>
  <c r="I103" i="2" s="1"/>
  <c r="C104" i="2" l="1"/>
  <c r="G104" i="2" l="1"/>
  <c r="D104" i="2"/>
  <c r="F104" i="2" s="1"/>
  <c r="I104" i="2" l="1"/>
  <c r="C105" i="2" s="1"/>
  <c r="G105" i="2" l="1"/>
  <c r="D105" i="2"/>
  <c r="F105" i="2" s="1"/>
  <c r="I105" i="2" s="1"/>
  <c r="C106" i="2" l="1"/>
  <c r="G106" i="2" l="1"/>
  <c r="D106" i="2"/>
  <c r="F106" i="2" s="1"/>
  <c r="I106" i="2" l="1"/>
  <c r="C107" i="2" l="1"/>
  <c r="D107" i="2" l="1"/>
  <c r="F107" i="2" s="1"/>
  <c r="I107" i="2" s="1"/>
  <c r="G107" i="2"/>
  <c r="C108" i="2" l="1"/>
  <c r="D108" i="2" l="1"/>
  <c r="F108" i="2" s="1"/>
  <c r="G108" i="2"/>
  <c r="I108" i="2" l="1"/>
  <c r="C109" i="2" l="1"/>
  <c r="G109" i="2" l="1"/>
  <c r="D109" i="2"/>
  <c r="F109" i="2" s="1"/>
  <c r="I109" i="2" l="1"/>
  <c r="C110" i="2" s="1"/>
  <c r="D110" i="2" l="1"/>
  <c r="F110" i="2" s="1"/>
  <c r="I110" i="2" s="1"/>
  <c r="G110" i="2"/>
  <c r="C111" i="2" l="1"/>
  <c r="G111" i="2" l="1"/>
  <c r="D111" i="2"/>
  <c r="F111" i="2" s="1"/>
  <c r="I111" i="2" s="1"/>
  <c r="C112" i="2" l="1"/>
  <c r="D112" i="2" l="1"/>
  <c r="F112" i="2" s="1"/>
  <c r="I112" i="2" s="1"/>
  <c r="G112" i="2"/>
  <c r="C113" i="2" l="1"/>
  <c r="G113" i="2" l="1"/>
  <c r="D113" i="2"/>
  <c r="F113" i="2" s="1"/>
  <c r="I113" i="2" s="1"/>
  <c r="C114" i="2" l="1"/>
  <c r="G114" i="2" l="1"/>
  <c r="D114" i="2"/>
  <c r="F114" i="2" s="1"/>
  <c r="I114" i="2" s="1"/>
  <c r="C115" i="2" l="1"/>
  <c r="G115" i="2" l="1"/>
  <c r="D115" i="2"/>
  <c r="F115" i="2" s="1"/>
  <c r="I115" i="2" l="1"/>
  <c r="C116" i="2" s="1"/>
  <c r="D116" i="2" l="1"/>
  <c r="F116" i="2" s="1"/>
  <c r="I116" i="2" s="1"/>
  <c r="G116" i="2"/>
  <c r="C117" i="2" l="1"/>
  <c r="G117" i="2" l="1"/>
  <c r="D117" i="2"/>
  <c r="F117" i="2" s="1"/>
  <c r="I117" i="2" s="1"/>
  <c r="C118" i="2" l="1"/>
  <c r="G118" i="2" l="1"/>
  <c r="D118" i="2"/>
  <c r="F118" i="2" l="1"/>
  <c r="I118" i="2" s="1"/>
  <c r="C119" i="2" l="1"/>
  <c r="D119" i="2" l="1"/>
  <c r="F119" i="2" s="1"/>
  <c r="I119" i="2" s="1"/>
  <c r="G119" i="2"/>
  <c r="C120" i="2" l="1"/>
  <c r="G120" i="2" l="1"/>
  <c r="D120" i="2"/>
  <c r="F120" i="2" l="1"/>
  <c r="I120" i="2" s="1"/>
  <c r="C121" i="2" l="1"/>
  <c r="G121" i="2" l="1"/>
  <c r="D121" i="2"/>
  <c r="F121" i="2" s="1"/>
  <c r="I121" i="2" s="1"/>
  <c r="C122" i="2" l="1"/>
  <c r="G122" i="2" l="1"/>
  <c r="D122" i="2"/>
  <c r="F122" i="2" s="1"/>
  <c r="I122" i="2" l="1"/>
  <c r="C123" i="2" s="1"/>
  <c r="D123" i="2" l="1"/>
  <c r="G123" i="2"/>
  <c r="F123" i="2" l="1"/>
  <c r="I123" i="2" s="1"/>
  <c r="C124" i="2" l="1"/>
  <c r="G124" i="2" l="1"/>
  <c r="D124" i="2"/>
  <c r="F124" i="2" s="1"/>
  <c r="I124" i="2" s="1"/>
  <c r="C125" i="2" l="1"/>
  <c r="D125" i="2" l="1"/>
  <c r="F125" i="2" s="1"/>
  <c r="I125" i="2" s="1"/>
  <c r="G125" i="2"/>
  <c r="C126" i="2" l="1"/>
  <c r="G126" i="2" l="1"/>
  <c r="D126" i="2"/>
  <c r="F126" i="2" s="1"/>
  <c r="I126" i="2" s="1"/>
  <c r="C127" i="2" l="1"/>
  <c r="D127" i="2" l="1"/>
  <c r="F127" i="2" s="1"/>
  <c r="I127" i="2" s="1"/>
  <c r="G127" i="2"/>
  <c r="C128" i="2" l="1"/>
  <c r="D128" i="2" l="1"/>
  <c r="F128" i="2" s="1"/>
  <c r="I128" i="2" s="1"/>
  <c r="G128" i="2"/>
  <c r="C129" i="2" l="1"/>
  <c r="G129" i="2" l="1"/>
  <c r="D129" i="2"/>
  <c r="F129" i="2" s="1"/>
  <c r="I129" i="2" s="1"/>
  <c r="C130" i="2" l="1"/>
  <c r="D130" i="2" l="1"/>
  <c r="G130" i="2"/>
  <c r="F130" i="2"/>
  <c r="I130" i="2" s="1"/>
  <c r="C131" i="2" l="1"/>
  <c r="D131" i="2" l="1"/>
  <c r="F131" i="2" s="1"/>
  <c r="I131" i="2" s="1"/>
  <c r="G131" i="2"/>
  <c r="C132" i="2" l="1"/>
  <c r="D132" i="2" l="1"/>
  <c r="F132" i="2" s="1"/>
  <c r="G132" i="2"/>
  <c r="I132" i="2" l="1"/>
  <c r="C133" i="2" l="1"/>
  <c r="G133" i="2" l="1"/>
  <c r="D133" i="2"/>
  <c r="F133" i="2" s="1"/>
  <c r="I133" i="2" l="1"/>
  <c r="C134" i="2" s="1"/>
  <c r="G134" i="2" l="1"/>
  <c r="D134" i="2"/>
  <c r="F134" i="2" s="1"/>
  <c r="I134" i="2" s="1"/>
  <c r="C135" i="2" l="1"/>
  <c r="D135" i="2" l="1"/>
  <c r="G135" i="2"/>
  <c r="F135" i="2"/>
  <c r="I135" i="2" s="1"/>
  <c r="C136" i="2" l="1"/>
  <c r="G136" i="2" l="1"/>
  <c r="D136" i="2"/>
  <c r="F136" i="2" s="1"/>
  <c r="I136" i="2" s="1"/>
  <c r="C137" i="2" l="1"/>
  <c r="G137" i="2" l="1"/>
  <c r="D137" i="2"/>
  <c r="F137" i="2" s="1"/>
  <c r="I137" i="2" s="1"/>
  <c r="C138" i="2" l="1"/>
  <c r="D138" i="2" l="1"/>
  <c r="G138" i="2"/>
  <c r="F138" i="2" l="1"/>
  <c r="I138" i="2" s="1"/>
  <c r="C139" i="2" l="1"/>
  <c r="D139" i="2" l="1"/>
  <c r="G139" i="2"/>
  <c r="F139" i="2"/>
  <c r="I139" i="2" s="1"/>
  <c r="C140" i="2" l="1"/>
  <c r="G140" i="2" l="1"/>
  <c r="D140" i="2"/>
  <c r="F140" i="2" l="1"/>
  <c r="I140" i="2" s="1"/>
  <c r="C141" i="2" l="1"/>
  <c r="D141" i="2" l="1"/>
  <c r="F141" i="2" s="1"/>
  <c r="G141" i="2"/>
  <c r="I141" i="2" l="1"/>
  <c r="C142" i="2" s="1"/>
  <c r="D142" i="2" l="1"/>
  <c r="G142" i="2"/>
  <c r="F142" i="2"/>
  <c r="I142" i="2" s="1"/>
  <c r="C143" i="2" l="1"/>
  <c r="G143" i="2" l="1"/>
  <c r="D143" i="2"/>
  <c r="F143" i="2" l="1"/>
  <c r="I143" i="2" s="1"/>
  <c r="C144" i="2" l="1"/>
  <c r="D144" i="2" l="1"/>
  <c r="G144" i="2"/>
  <c r="F144" i="2"/>
  <c r="I144" i="2" s="1"/>
  <c r="C145" i="2" l="1"/>
  <c r="D145" i="2" l="1"/>
  <c r="G145" i="2"/>
  <c r="F145" i="2" l="1"/>
  <c r="I145" i="2" s="1"/>
  <c r="C146" i="2" l="1"/>
  <c r="D146" i="2" l="1"/>
  <c r="F146" i="2" s="1"/>
  <c r="I146" i="2" s="1"/>
  <c r="G146" i="2"/>
  <c r="C147" i="2" l="1"/>
  <c r="G147" i="2" l="1"/>
  <c r="D147" i="2"/>
  <c r="F147" i="2" s="1"/>
  <c r="I147" i="2" s="1"/>
  <c r="C148" i="2" l="1"/>
  <c r="D148" i="2" l="1"/>
  <c r="G148" i="2"/>
  <c r="F148" i="2"/>
  <c r="I148" i="2" s="1"/>
  <c r="C149" i="2" l="1"/>
  <c r="G149" i="2" l="1"/>
  <c r="D149" i="2"/>
  <c r="F149" i="2" s="1"/>
  <c r="I149" i="2" s="1"/>
  <c r="C150" i="2" l="1"/>
  <c r="D150" i="2" l="1"/>
  <c r="F150" i="2" s="1"/>
  <c r="G150" i="2"/>
  <c r="I150" i="2" l="1"/>
  <c r="C151" i="2" l="1"/>
  <c r="D151" i="2" l="1"/>
  <c r="G151" i="2"/>
  <c r="F151" i="2"/>
  <c r="I151" i="2" l="1"/>
  <c r="C152" i="2" s="1"/>
  <c r="D152" i="2" l="1"/>
  <c r="F152" i="2" s="1"/>
  <c r="G152" i="2"/>
  <c r="I152" i="2" l="1"/>
  <c r="C153" i="2" s="1"/>
  <c r="G153" i="2" l="1"/>
  <c r="D153" i="2"/>
  <c r="F153" i="2" s="1"/>
  <c r="I153" i="2" s="1"/>
  <c r="C154" i="2" l="1"/>
  <c r="G154" i="2" l="1"/>
  <c r="D154" i="2"/>
  <c r="F154" i="2" l="1"/>
  <c r="I154" i="2" s="1"/>
  <c r="C155" i="2" l="1"/>
  <c r="D155" i="2" l="1"/>
  <c r="F155" i="2" s="1"/>
  <c r="I155" i="2" s="1"/>
  <c r="G155" i="2"/>
  <c r="C156" i="2" l="1"/>
  <c r="D156" i="2" l="1"/>
  <c r="G156" i="2"/>
  <c r="F156" i="2"/>
  <c r="I156" i="2" l="1"/>
  <c r="C157" i="2" s="1"/>
  <c r="G157" i="2" l="1"/>
  <c r="D157" i="2"/>
  <c r="F157" i="2" s="1"/>
  <c r="I157" i="2" s="1"/>
  <c r="C158" i="2" l="1"/>
  <c r="G158" i="2" l="1"/>
  <c r="D158" i="2"/>
  <c r="F158" i="2" s="1"/>
  <c r="I158" i="2" s="1"/>
  <c r="C159" i="2" l="1"/>
  <c r="D159" i="2" l="1"/>
  <c r="F159" i="2" s="1"/>
  <c r="I159" i="2" s="1"/>
  <c r="G159" i="2"/>
  <c r="C160" i="2" l="1"/>
  <c r="G160" i="2" l="1"/>
  <c r="D160" i="2"/>
  <c r="F160" i="2" s="1"/>
  <c r="I160" i="2" s="1"/>
  <c r="C161" i="2" l="1"/>
  <c r="G161" i="2" l="1"/>
  <c r="D161" i="2"/>
  <c r="F161" i="2" s="1"/>
  <c r="I161" i="2" l="1"/>
  <c r="C162" i="2" s="1"/>
  <c r="D162" i="2" l="1"/>
  <c r="F162" i="2" s="1"/>
  <c r="G162" i="2"/>
  <c r="I162" i="2" l="1"/>
  <c r="C163" i="2" s="1"/>
  <c r="D163" i="2" l="1"/>
  <c r="F163" i="2" s="1"/>
  <c r="I163" i="2" s="1"/>
  <c r="G163" i="2"/>
  <c r="C164" i="2" l="1"/>
  <c r="D164" i="2" l="1"/>
  <c r="F164" i="2" s="1"/>
  <c r="I164" i="2" s="1"/>
  <c r="G164" i="2"/>
  <c r="C165" i="2" l="1"/>
  <c r="D165" i="2" l="1"/>
  <c r="G165" i="2"/>
  <c r="F165" i="2"/>
  <c r="I165" i="2" s="1"/>
  <c r="C166" i="2" l="1"/>
  <c r="D166" i="2" l="1"/>
  <c r="F166" i="2" s="1"/>
  <c r="I166" i="2" s="1"/>
  <c r="G166" i="2"/>
  <c r="C167" i="2" l="1"/>
  <c r="D167" i="2" l="1"/>
  <c r="G167" i="2"/>
  <c r="F167" i="2"/>
  <c r="I167" i="2" s="1"/>
  <c r="C168" i="2" l="1"/>
  <c r="G168" i="2" l="1"/>
  <c r="D168" i="2"/>
  <c r="F168" i="2" s="1"/>
  <c r="I168" i="2" l="1"/>
  <c r="C169" i="2" s="1"/>
  <c r="D169" i="2" l="1"/>
  <c r="F169" i="2" s="1"/>
  <c r="I169" i="2" s="1"/>
  <c r="G169" i="2"/>
  <c r="C170" i="2" l="1"/>
  <c r="G170" i="2" l="1"/>
  <c r="D170" i="2"/>
  <c r="F170" i="2" l="1"/>
  <c r="I170" i="2" s="1"/>
  <c r="C171" i="2" l="1"/>
  <c r="D171" i="2" l="1"/>
  <c r="G171" i="2"/>
  <c r="F171" i="2"/>
  <c r="I171" i="2" l="1"/>
  <c r="C172" i="2" s="1"/>
  <c r="D172" i="2" l="1"/>
  <c r="F172" i="2" s="1"/>
  <c r="I172" i="2" s="1"/>
  <c r="G172" i="2"/>
  <c r="C173" i="2" l="1"/>
  <c r="D173" i="2" l="1"/>
  <c r="F173" i="2" s="1"/>
  <c r="I173" i="2" s="1"/>
  <c r="G173" i="2"/>
  <c r="C174" i="2" l="1"/>
  <c r="D174" i="2" l="1"/>
  <c r="G174" i="2"/>
  <c r="F174" i="2" l="1"/>
  <c r="I174" i="2" s="1"/>
  <c r="C175" i="2" l="1"/>
  <c r="G175" i="2" l="1"/>
  <c r="D175" i="2"/>
  <c r="F175" i="2" s="1"/>
  <c r="I175" i="2" s="1"/>
  <c r="C176" i="2" l="1"/>
  <c r="G176" i="2" l="1"/>
  <c r="D176" i="2"/>
  <c r="F176" i="2" l="1"/>
  <c r="I176" i="2" s="1"/>
  <c r="C177" i="2" l="1"/>
  <c r="D177" i="2" l="1"/>
  <c r="G177" i="2"/>
  <c r="F177" i="2" l="1"/>
  <c r="I177" i="2" s="1"/>
  <c r="C178" i="2" l="1"/>
  <c r="D178" i="2" l="1"/>
  <c r="G178" i="2"/>
  <c r="F178" i="2"/>
  <c r="I178" i="2" s="1"/>
  <c r="C179" i="2" l="1"/>
  <c r="G179" i="2" l="1"/>
  <c r="D179" i="2"/>
  <c r="F179" i="2" s="1"/>
  <c r="I179" i="2" s="1"/>
  <c r="C180" i="2" l="1"/>
  <c r="G180" i="2" l="1"/>
  <c r="D180" i="2"/>
  <c r="F180" i="2" l="1"/>
  <c r="I180" i="2" s="1"/>
  <c r="C181" i="2" l="1"/>
  <c r="D181" i="2" l="1"/>
  <c r="F181" i="2" s="1"/>
  <c r="I181" i="2" s="1"/>
  <c r="G181" i="2"/>
  <c r="C182" i="2" l="1"/>
  <c r="G182" i="2" l="1"/>
  <c r="D182" i="2"/>
  <c r="F182" i="2" s="1"/>
  <c r="I182" i="2" s="1"/>
  <c r="C183" i="2" l="1"/>
  <c r="G183" i="2" l="1"/>
  <c r="D183" i="2"/>
  <c r="F183" i="2" l="1"/>
  <c r="I183" i="2" s="1"/>
  <c r="C184" i="2" l="1"/>
  <c r="D184" i="2" l="1"/>
  <c r="G184" i="2"/>
  <c r="F184" i="2"/>
  <c r="I184" i="2" s="1"/>
  <c r="C185" i="2" l="1"/>
  <c r="G185" i="2" l="1"/>
  <c r="D185" i="2"/>
  <c r="F185" i="2" s="1"/>
  <c r="I185" i="2" l="1"/>
  <c r="C186" i="2" l="1"/>
  <c r="G186" i="2" l="1"/>
  <c r="D186" i="2"/>
  <c r="F186" i="2" l="1"/>
  <c r="I186" i="2" s="1"/>
  <c r="C187" i="2" l="1"/>
  <c r="D187" i="2" l="1"/>
  <c r="F187" i="2" s="1"/>
  <c r="I187" i="2" s="1"/>
  <c r="G187" i="2"/>
  <c r="C188" i="2" l="1"/>
  <c r="G188" i="2" l="1"/>
  <c r="D188" i="2"/>
  <c r="F188" i="2" s="1"/>
  <c r="I188" i="2" s="1"/>
  <c r="C189" i="2" l="1"/>
  <c r="G189" i="2" l="1"/>
  <c r="D189" i="2"/>
  <c r="F189" i="2" l="1"/>
  <c r="I189" i="2" s="1"/>
  <c r="C190" i="2" l="1"/>
  <c r="D190" i="2" l="1"/>
  <c r="G190" i="2"/>
  <c r="F190" i="2"/>
  <c r="I190" i="2" s="1"/>
  <c r="C191" i="2" l="1"/>
  <c r="G191" i="2" l="1"/>
  <c r="D191" i="2"/>
  <c r="F191" i="2" s="1"/>
  <c r="I191" i="2" s="1"/>
  <c r="C192" i="2" l="1"/>
  <c r="D192" i="2" l="1"/>
  <c r="G192" i="2"/>
  <c r="F192" i="2"/>
  <c r="I192" i="2" s="1"/>
  <c r="C193" i="2" l="1"/>
  <c r="G193" i="2" l="1"/>
  <c r="D193" i="2"/>
  <c r="F193" i="2" s="1"/>
  <c r="I193" i="2" l="1"/>
  <c r="C194" i="2" s="1"/>
  <c r="G194" i="2" l="1"/>
  <c r="D194" i="2"/>
  <c r="F194" i="2" s="1"/>
  <c r="I194" i="2" s="1"/>
  <c r="C195" i="2" l="1"/>
  <c r="G195" i="2" l="1"/>
  <c r="D195" i="2"/>
  <c r="F195" i="2" s="1"/>
  <c r="I195" i="2" s="1"/>
  <c r="C196" i="2" l="1"/>
  <c r="D196" i="2" l="1"/>
  <c r="F196" i="2" s="1"/>
  <c r="I196" i="2" s="1"/>
  <c r="G196" i="2"/>
  <c r="C197" i="2" l="1"/>
  <c r="G197" i="2" l="1"/>
  <c r="D197" i="2"/>
  <c r="F197" i="2" s="1"/>
  <c r="I197" i="2" l="1"/>
  <c r="C198" i="2" l="1"/>
  <c r="D198" i="2" l="1"/>
  <c r="F198" i="2" s="1"/>
  <c r="I198" i="2" s="1"/>
  <c r="G198" i="2"/>
  <c r="C199" i="2" l="1"/>
  <c r="G199" i="2" l="1"/>
  <c r="D199" i="2"/>
  <c r="F199" i="2" l="1"/>
  <c r="I199" i="2" s="1"/>
  <c r="C200" i="2" l="1"/>
  <c r="D200" i="2" l="1"/>
  <c r="G200" i="2"/>
  <c r="F200" i="2"/>
  <c r="I200" i="2" s="1"/>
  <c r="C201" i="2" l="1"/>
  <c r="G201" i="2" l="1"/>
  <c r="D201" i="2"/>
  <c r="F201" i="2" s="1"/>
  <c r="I201" i="2" s="1"/>
  <c r="C202" i="2" l="1"/>
  <c r="D202" i="2" l="1"/>
  <c r="F202" i="2" s="1"/>
  <c r="G202" i="2"/>
  <c r="I202" i="2" l="1"/>
  <c r="C203" i="2" l="1"/>
  <c r="G203" i="2" l="1"/>
  <c r="D203" i="2"/>
  <c r="F203" i="2" s="1"/>
  <c r="I203" i="2" l="1"/>
  <c r="C204" i="2" s="1"/>
  <c r="G204" i="2" l="1"/>
  <c r="D204" i="2"/>
  <c r="F204" i="2" s="1"/>
  <c r="I204" i="2" s="1"/>
  <c r="C205" i="2" l="1"/>
  <c r="G205" i="2" l="1"/>
  <c r="D205" i="2"/>
  <c r="F205" i="2" s="1"/>
  <c r="I205" i="2" s="1"/>
  <c r="C206" i="2" l="1"/>
  <c r="G206" i="2" l="1"/>
  <c r="D206" i="2"/>
  <c r="F206" i="2" s="1"/>
  <c r="I206" i="2" s="1"/>
  <c r="C207" i="2" l="1"/>
  <c r="G207" i="2" l="1"/>
  <c r="D207" i="2"/>
  <c r="F207" i="2" s="1"/>
  <c r="I207" i="2" s="1"/>
  <c r="C208" i="2" l="1"/>
  <c r="D208" i="2" l="1"/>
  <c r="F208" i="2" s="1"/>
  <c r="I208" i="2" s="1"/>
  <c r="G208" i="2"/>
  <c r="C209" i="2" l="1"/>
  <c r="G209" i="2" l="1"/>
  <c r="D209" i="2"/>
  <c r="F209" i="2" l="1"/>
  <c r="I209" i="2" s="1"/>
  <c r="C210" i="2" s="1"/>
  <c r="D210" i="2" l="1"/>
  <c r="F210" i="2" s="1"/>
  <c r="I210" i="2" s="1"/>
  <c r="G210" i="2"/>
  <c r="C211" i="2" l="1"/>
  <c r="G211" i="2" l="1"/>
  <c r="D211" i="2"/>
  <c r="F211" i="2" l="1"/>
  <c r="I211" i="2" s="1"/>
  <c r="C212" i="2" l="1"/>
  <c r="D212" i="2" l="1"/>
  <c r="F212" i="2" s="1"/>
  <c r="G212" i="2"/>
  <c r="I212" i="2" l="1"/>
  <c r="C213" i="2" s="1"/>
  <c r="G213" i="2" l="1"/>
  <c r="D213" i="2"/>
  <c r="F213" i="2" s="1"/>
  <c r="I213" i="2" s="1"/>
  <c r="C214" i="2" l="1"/>
  <c r="D214" i="2" l="1"/>
  <c r="F214" i="2" s="1"/>
  <c r="I214" i="2" s="1"/>
  <c r="G214" i="2"/>
  <c r="C215" i="2" l="1"/>
  <c r="G215" i="2" l="1"/>
  <c r="D215" i="2"/>
  <c r="F215" i="2" s="1"/>
  <c r="I215" i="2" s="1"/>
  <c r="C216" i="2" l="1"/>
  <c r="D216" i="2" l="1"/>
  <c r="F216" i="2" s="1"/>
  <c r="I216" i="2" s="1"/>
  <c r="G216" i="2"/>
  <c r="C217" i="2" l="1"/>
  <c r="D217" i="2" l="1"/>
  <c r="F217" i="2" s="1"/>
  <c r="I217" i="2" s="1"/>
  <c r="G217" i="2"/>
  <c r="C218" i="2" l="1"/>
  <c r="D218" i="2" l="1"/>
  <c r="G218" i="2"/>
  <c r="F218" i="2"/>
  <c r="I218" i="2" s="1"/>
  <c r="C219" i="2" l="1"/>
  <c r="D219" i="2" l="1"/>
  <c r="G219" i="2"/>
  <c r="F219" i="2" l="1"/>
  <c r="I219" i="2" s="1"/>
  <c r="C220" i="2" s="1"/>
  <c r="G220" i="2" l="1"/>
  <c r="D220" i="2"/>
  <c r="F220" i="2" l="1"/>
  <c r="I220" i="2" s="1"/>
  <c r="C221" i="2" l="1"/>
  <c r="G221" i="2" l="1"/>
  <c r="D221" i="2"/>
  <c r="F221" i="2" l="1"/>
  <c r="I221" i="2" s="1"/>
  <c r="C222" i="2" l="1"/>
  <c r="D222" i="2" l="1"/>
  <c r="F222" i="2" s="1"/>
  <c r="I222" i="2" s="1"/>
  <c r="G222" i="2"/>
  <c r="C223" i="2" l="1"/>
  <c r="G223" i="2" l="1"/>
  <c r="D223" i="2"/>
  <c r="F223" i="2" s="1"/>
  <c r="I223" i="2" s="1"/>
  <c r="C224" i="2" l="1"/>
  <c r="D224" i="2" l="1"/>
  <c r="F224" i="2" s="1"/>
  <c r="I224" i="2" s="1"/>
  <c r="G224" i="2"/>
  <c r="C225" i="2" l="1"/>
  <c r="D225" i="2" l="1"/>
  <c r="F225" i="2" s="1"/>
  <c r="I225" i="2" s="1"/>
  <c r="G225" i="2"/>
  <c r="C226" i="2" l="1"/>
  <c r="D226" i="2" l="1"/>
  <c r="G226" i="2"/>
  <c r="F226" i="2" l="1"/>
  <c r="I226" i="2" s="1"/>
  <c r="C227" i="2" s="1"/>
  <c r="G227" i="2" l="1"/>
  <c r="D227" i="2"/>
  <c r="F227" i="2" s="1"/>
  <c r="I227" i="2" l="1"/>
  <c r="C228" i="2" s="1"/>
  <c r="G228" i="2" l="1"/>
  <c r="D228" i="2"/>
  <c r="F228" i="2" s="1"/>
  <c r="I228" i="2" s="1"/>
  <c r="C229" i="2" l="1"/>
  <c r="D229" i="2" l="1"/>
  <c r="G229" i="2"/>
  <c r="F229" i="2" l="1"/>
  <c r="I229" i="2" s="1"/>
  <c r="C230" i="2" l="1"/>
  <c r="D230" i="2" l="1"/>
  <c r="F230" i="2" s="1"/>
  <c r="I230" i="2" s="1"/>
  <c r="G230" i="2"/>
  <c r="C231" i="2" l="1"/>
  <c r="D231" i="2" l="1"/>
  <c r="G231" i="2"/>
  <c r="F231" i="2" l="1"/>
  <c r="I231" i="2" s="1"/>
  <c r="C232" i="2" s="1"/>
  <c r="G232" i="2" l="1"/>
  <c r="D232" i="2"/>
  <c r="F232" i="2" s="1"/>
  <c r="I232" i="2" s="1"/>
  <c r="C233" i="2" l="1"/>
  <c r="D233" i="2" l="1"/>
  <c r="F233" i="2" s="1"/>
  <c r="I233" i="2" s="1"/>
  <c r="G233" i="2"/>
  <c r="C234" i="2" l="1"/>
  <c r="G234" i="2" l="1"/>
  <c r="D234" i="2"/>
  <c r="F234" i="2" s="1"/>
  <c r="I234" i="2" s="1"/>
  <c r="C235" i="2" l="1"/>
  <c r="G235" i="2" l="1"/>
  <c r="D235" i="2"/>
  <c r="F235" i="2" s="1"/>
  <c r="I235" i="2" s="1"/>
  <c r="C236" i="2" l="1"/>
  <c r="D236" i="2" l="1"/>
  <c r="G236" i="2"/>
  <c r="F236" i="2"/>
  <c r="I236" i="2" s="1"/>
  <c r="C237" i="2" l="1"/>
  <c r="D237" i="2" l="1"/>
  <c r="F237" i="2" s="1"/>
  <c r="I237" i="2" s="1"/>
  <c r="G237" i="2"/>
  <c r="C238" i="2" l="1"/>
  <c r="G238" i="2" l="1"/>
  <c r="D238" i="2"/>
  <c r="F238" i="2" s="1"/>
  <c r="I238" i="2" s="1"/>
  <c r="C239" i="2" l="1"/>
  <c r="G239" i="2" l="1"/>
  <c r="D239" i="2"/>
  <c r="F239" i="2" s="1"/>
  <c r="I239" i="2" s="1"/>
  <c r="C240" i="2" l="1"/>
  <c r="G240" i="2" l="1"/>
  <c r="D240" i="2"/>
  <c r="F240" i="2" s="1"/>
  <c r="I240" i="2" s="1"/>
  <c r="C241" i="2" l="1"/>
  <c r="D241" i="2" l="1"/>
  <c r="G241" i="2"/>
  <c r="F241" i="2"/>
  <c r="I241" i="2" s="1"/>
  <c r="C242" i="2" l="1"/>
  <c r="D242" i="2" l="1"/>
  <c r="F242" i="2" s="1"/>
  <c r="I242" i="2" s="1"/>
  <c r="G242" i="2"/>
  <c r="C243" i="2" l="1"/>
  <c r="G243" i="2" l="1"/>
  <c r="D243" i="2"/>
  <c r="F243" i="2" l="1"/>
  <c r="I243" i="2" s="1"/>
  <c r="C244" i="2" l="1"/>
  <c r="G244" i="2" l="1"/>
  <c r="D244" i="2"/>
  <c r="F244" i="2" s="1"/>
  <c r="I244" i="2" s="1"/>
  <c r="C245" i="2" l="1"/>
  <c r="D245" i="2" l="1"/>
  <c r="F245" i="2" s="1"/>
  <c r="I245" i="2" s="1"/>
  <c r="G245" i="2"/>
  <c r="C246" i="2" l="1"/>
  <c r="D246" i="2" l="1"/>
  <c r="G246" i="2"/>
  <c r="F246" i="2"/>
  <c r="I246" i="2" s="1"/>
  <c r="C247" i="2" l="1"/>
  <c r="D247" i="2" l="1"/>
  <c r="F247" i="2" s="1"/>
  <c r="I247" i="2" s="1"/>
  <c r="G247" i="2"/>
  <c r="C248" i="2" l="1"/>
  <c r="D248" i="2" l="1"/>
  <c r="F248" i="2" s="1"/>
  <c r="I248" i="2" s="1"/>
  <c r="G248" i="2"/>
  <c r="C249" i="2" l="1"/>
  <c r="G249" i="2" l="1"/>
  <c r="D249" i="2"/>
  <c r="F249" i="2" s="1"/>
  <c r="I249" i="2" l="1"/>
  <c r="C250" i="2" s="1"/>
  <c r="G250" i="2" l="1"/>
  <c r="D250" i="2"/>
  <c r="F250" i="2" s="1"/>
  <c r="I250" i="2" s="1"/>
  <c r="C251" i="2" l="1"/>
  <c r="D251" i="2" l="1"/>
  <c r="F251" i="2" s="1"/>
  <c r="I251" i="2" s="1"/>
  <c r="G251" i="2"/>
  <c r="C252" i="2" l="1"/>
  <c r="D252" i="2" l="1"/>
  <c r="G252" i="2"/>
  <c r="F252" i="2"/>
  <c r="I252" i="2" s="1"/>
  <c r="C253" i="2" l="1"/>
  <c r="G253" i="2" l="1"/>
  <c r="D253" i="2"/>
  <c r="F253" i="2" l="1"/>
  <c r="I253" i="2" s="1"/>
  <c r="C254" i="2" l="1"/>
  <c r="D254" i="2" l="1"/>
  <c r="G254" i="2"/>
  <c r="F254" i="2"/>
  <c r="I254" i="2" s="1"/>
  <c r="C255" i="2" l="1"/>
  <c r="D255" i="2" l="1"/>
  <c r="G255" i="2"/>
  <c r="F255" i="2" l="1"/>
  <c r="I255" i="2" s="1"/>
  <c r="C256" i="2" l="1"/>
  <c r="G256" i="2" l="1"/>
  <c r="D256" i="2"/>
  <c r="F256" i="2" l="1"/>
  <c r="I256" i="2" s="1"/>
  <c r="C257" i="2" l="1"/>
  <c r="D257" i="2" l="1"/>
  <c r="G257" i="2"/>
  <c r="F257" i="2"/>
  <c r="I257" i="2" s="1"/>
  <c r="C258" i="2" l="1"/>
  <c r="G258" i="2" l="1"/>
  <c r="D258" i="2"/>
  <c r="F258" i="2" s="1"/>
  <c r="I258" i="2" s="1"/>
  <c r="C259" i="2" l="1"/>
  <c r="D259" i="2" l="1"/>
  <c r="F259" i="2" s="1"/>
  <c r="I259" i="2" s="1"/>
  <c r="G259" i="2"/>
  <c r="C260" i="2" l="1"/>
  <c r="G260" i="2" l="1"/>
  <c r="D260" i="2"/>
  <c r="F260" i="2" s="1"/>
  <c r="I260" i="2" s="1"/>
  <c r="C261" i="2" l="1"/>
  <c r="G261" i="2" l="1"/>
  <c r="D261" i="2"/>
  <c r="F261" i="2" s="1"/>
  <c r="I261" i="2" s="1"/>
  <c r="C262" i="2" l="1"/>
  <c r="D262" i="2" l="1"/>
  <c r="F262" i="2" s="1"/>
  <c r="G262" i="2"/>
  <c r="I262" i="2" l="1"/>
  <c r="C263" i="2" s="1"/>
  <c r="G263" i="2" l="1"/>
  <c r="D263" i="2"/>
  <c r="F263" i="2" l="1"/>
  <c r="I263" i="2" s="1"/>
  <c r="C264" i="2" l="1"/>
  <c r="D264" i="2" l="1"/>
  <c r="G264" i="2"/>
  <c r="F264" i="2" l="1"/>
  <c r="I264" i="2" s="1"/>
  <c r="C265" i="2" l="1"/>
  <c r="G265" i="2" l="1"/>
  <c r="D265" i="2"/>
  <c r="F265" i="2" s="1"/>
  <c r="I265" i="2" l="1"/>
  <c r="C266" i="2" s="1"/>
  <c r="D266" i="2" l="1"/>
  <c r="F266" i="2" s="1"/>
  <c r="I266" i="2" s="1"/>
  <c r="G266" i="2"/>
  <c r="C267" i="2" l="1"/>
  <c r="G267" i="2" l="1"/>
  <c r="D267" i="2"/>
  <c r="F267" i="2" s="1"/>
  <c r="I267" i="2" s="1"/>
  <c r="C268" i="2" l="1"/>
  <c r="D268" i="2" l="1"/>
  <c r="F268" i="2" s="1"/>
  <c r="G268" i="2"/>
  <c r="I268" i="2" l="1"/>
  <c r="C269" i="2" l="1"/>
  <c r="D269" i="2" l="1"/>
  <c r="G269" i="2"/>
  <c r="F269" i="2"/>
  <c r="I269" i="2" s="1"/>
  <c r="C270" i="2" l="1"/>
  <c r="G270" i="2" l="1"/>
  <c r="D270" i="2"/>
  <c r="F270" i="2" l="1"/>
  <c r="I270" i="2" s="1"/>
  <c r="C271" i="2" l="1"/>
  <c r="D271" i="2" l="1"/>
  <c r="G271" i="2"/>
  <c r="F271" i="2"/>
  <c r="I271" i="2" s="1"/>
  <c r="C272" i="2" l="1"/>
  <c r="D272" i="2" l="1"/>
  <c r="F272" i="2" s="1"/>
  <c r="I272" i="2" s="1"/>
  <c r="G272" i="2"/>
  <c r="C273" i="2" l="1"/>
  <c r="D273" i="2" l="1"/>
  <c r="F273" i="2" s="1"/>
  <c r="I273" i="2" s="1"/>
  <c r="G273" i="2"/>
  <c r="C274" i="2" l="1"/>
  <c r="G274" i="2" l="1"/>
  <c r="D274" i="2"/>
  <c r="F274" i="2" s="1"/>
  <c r="I274" i="2" l="1"/>
  <c r="C275" i="2"/>
  <c r="D275" i="2" l="1"/>
  <c r="G275" i="2"/>
  <c r="F275" i="2"/>
  <c r="I275" i="2" s="1"/>
  <c r="C276" i="2" l="1"/>
  <c r="G276" i="2" l="1"/>
  <c r="D276" i="2"/>
  <c r="F276" i="2" l="1"/>
  <c r="I276" i="2" s="1"/>
  <c r="C277" i="2" l="1"/>
  <c r="D277" i="2" l="1"/>
  <c r="F277" i="2" s="1"/>
  <c r="I277" i="2" s="1"/>
  <c r="G277" i="2"/>
  <c r="C278" i="2" l="1"/>
  <c r="D278" i="2" l="1"/>
  <c r="F278" i="2" s="1"/>
  <c r="I278" i="2" s="1"/>
  <c r="G278" i="2"/>
  <c r="C279" i="2" l="1"/>
  <c r="G279" i="2" l="1"/>
  <c r="D279" i="2"/>
  <c r="F279" i="2" s="1"/>
  <c r="I279" i="2" s="1"/>
  <c r="C280" i="2" l="1"/>
  <c r="G280" i="2" l="1"/>
  <c r="D280" i="2"/>
  <c r="F280" i="2" s="1"/>
  <c r="I280" i="2" s="1"/>
  <c r="C281" i="2" l="1"/>
  <c r="G281" i="2" l="1"/>
  <c r="D281" i="2"/>
  <c r="F281" i="2" s="1"/>
  <c r="I281" i="2" s="1"/>
  <c r="C282" i="2" l="1"/>
  <c r="D282" i="2" l="1"/>
  <c r="F282" i="2" s="1"/>
  <c r="I282" i="2" s="1"/>
  <c r="G282" i="2"/>
  <c r="C283" i="2" l="1"/>
  <c r="D283" i="2" l="1"/>
  <c r="F283" i="2" s="1"/>
  <c r="I283" i="2" s="1"/>
  <c r="G283" i="2"/>
  <c r="C284" i="2" l="1"/>
  <c r="G284" i="2" l="1"/>
  <c r="D284" i="2"/>
  <c r="F284" i="2" s="1"/>
  <c r="I284" i="2" s="1"/>
  <c r="C285" i="2" l="1"/>
  <c r="D285" i="2" l="1"/>
  <c r="F285" i="2" s="1"/>
  <c r="I285" i="2" s="1"/>
  <c r="G285" i="2"/>
  <c r="C286" i="2" l="1"/>
  <c r="D286" i="2" l="1"/>
  <c r="F286" i="2" s="1"/>
  <c r="I286" i="2" s="1"/>
  <c r="G286" i="2"/>
  <c r="C287" i="2" l="1"/>
  <c r="D287" i="2" l="1"/>
  <c r="G287" i="2"/>
  <c r="F287" i="2"/>
  <c r="I287" i="2" s="1"/>
  <c r="C288" i="2" l="1"/>
  <c r="G288" i="2" l="1"/>
  <c r="D288" i="2"/>
  <c r="F288" i="2" s="1"/>
  <c r="I288" i="2" s="1"/>
  <c r="C289" i="2" l="1"/>
  <c r="G289" i="2" l="1"/>
  <c r="D289" i="2"/>
  <c r="F289" i="2" s="1"/>
  <c r="I289" i="2" s="1"/>
  <c r="C290" i="2" l="1"/>
  <c r="D290" i="2" l="1"/>
  <c r="F290" i="2" s="1"/>
  <c r="I290" i="2" s="1"/>
  <c r="G290" i="2"/>
  <c r="C291" i="2" l="1"/>
  <c r="D291" i="2" l="1"/>
  <c r="F291" i="2" s="1"/>
  <c r="I291" i="2" s="1"/>
  <c r="G291" i="2"/>
  <c r="C292" i="2" l="1"/>
  <c r="G292" i="2" l="1"/>
  <c r="D292" i="2"/>
  <c r="F292" i="2" l="1"/>
  <c r="I292" i="2" s="1"/>
  <c r="C293" i="2" l="1"/>
  <c r="G293" i="2" l="1"/>
  <c r="D293" i="2"/>
  <c r="F293" i="2" s="1"/>
  <c r="I293" i="2" s="1"/>
  <c r="C294" i="2" l="1"/>
  <c r="G294" i="2" l="1"/>
  <c r="D294" i="2"/>
  <c r="F294" i="2" s="1"/>
  <c r="I294" i="2" s="1"/>
  <c r="C295" i="2" l="1"/>
  <c r="D295" i="2" l="1"/>
  <c r="F295" i="2" s="1"/>
  <c r="G295" i="2"/>
  <c r="I295" i="2" l="1"/>
  <c r="C296" i="2" l="1"/>
  <c r="D296" i="2" l="1"/>
  <c r="F296" i="2" s="1"/>
  <c r="I296" i="2" s="1"/>
  <c r="G296" i="2"/>
  <c r="C297" i="2" l="1"/>
  <c r="D297" i="2" l="1"/>
  <c r="F297" i="2" s="1"/>
  <c r="I297" i="2" s="1"/>
  <c r="G297" i="2"/>
  <c r="C298" i="2" l="1"/>
  <c r="G298" i="2" l="1"/>
  <c r="D298" i="2"/>
  <c r="F298" i="2" s="1"/>
  <c r="I298" i="2" s="1"/>
  <c r="C299" i="2" l="1"/>
  <c r="G299" i="2" l="1"/>
  <c r="D299" i="2"/>
  <c r="F299" i="2" s="1"/>
  <c r="I299" i="2" s="1"/>
  <c r="C300" i="2" l="1"/>
  <c r="D300" i="2" l="1"/>
  <c r="G300" i="2"/>
  <c r="F300" i="2"/>
  <c r="I300" i="2" s="1"/>
  <c r="C301" i="2" l="1"/>
  <c r="G301" i="2" l="1"/>
  <c r="D301" i="2"/>
  <c r="F301" i="2" s="1"/>
  <c r="I301" i="2" s="1"/>
  <c r="C302" i="2" l="1"/>
  <c r="D302" i="2" l="1"/>
  <c r="F302" i="2" s="1"/>
  <c r="I302" i="2" s="1"/>
  <c r="G302" i="2"/>
  <c r="C303" i="2" l="1"/>
  <c r="D303" i="2" l="1"/>
  <c r="G303" i="2"/>
  <c r="F303" i="2"/>
  <c r="I303" i="2" s="1"/>
  <c r="C304" i="2" l="1"/>
  <c r="D304" i="2" l="1"/>
  <c r="F304" i="2" s="1"/>
  <c r="G304" i="2"/>
  <c r="I304" i="2" l="1"/>
  <c r="C305" i="2" l="1"/>
  <c r="G305" i="2" l="1"/>
  <c r="D305" i="2"/>
  <c r="F305" i="2" l="1"/>
  <c r="I305" i="2" s="1"/>
  <c r="C306" i="2" l="1"/>
  <c r="G306" i="2" l="1"/>
  <c r="D306" i="2"/>
  <c r="F306" i="2" s="1"/>
  <c r="I306" i="2" s="1"/>
  <c r="C307" i="2" l="1"/>
  <c r="G307" i="2" l="1"/>
  <c r="D307" i="2"/>
  <c r="F307" i="2" s="1"/>
  <c r="I307" i="2" s="1"/>
  <c r="C308" i="2" l="1"/>
  <c r="G308" i="2" l="1"/>
  <c r="D308" i="2"/>
  <c r="F308" i="2" s="1"/>
  <c r="I308" i="2" s="1"/>
  <c r="C309" i="2" l="1"/>
  <c r="G309" i="2" l="1"/>
  <c r="D309" i="2"/>
  <c r="F309" i="2" s="1"/>
  <c r="I309" i="2" s="1"/>
  <c r="C310" i="2" l="1"/>
  <c r="G310" i="2" l="1"/>
  <c r="D310" i="2"/>
  <c r="F310" i="2" s="1"/>
  <c r="I310" i="2" s="1"/>
  <c r="C311" i="2" l="1"/>
  <c r="G311" i="2" l="1"/>
  <c r="D311" i="2"/>
  <c r="F311" i="2" l="1"/>
  <c r="I311" i="2" s="1"/>
  <c r="C312" i="2" s="1"/>
  <c r="G312" i="2" l="1"/>
  <c r="D312" i="2"/>
  <c r="F312" i="2" s="1"/>
  <c r="I312" i="2" s="1"/>
  <c r="C313" i="2" l="1"/>
  <c r="D313" i="2" l="1"/>
  <c r="F313" i="2" s="1"/>
  <c r="G313" i="2"/>
  <c r="I313" i="2" l="1"/>
  <c r="C314" i="2" l="1"/>
  <c r="D314" i="2" l="1"/>
  <c r="F314" i="2" s="1"/>
  <c r="I314" i="2" s="1"/>
  <c r="G314" i="2"/>
  <c r="C315" i="2" l="1"/>
  <c r="D315" i="2" l="1"/>
  <c r="G315" i="2"/>
  <c r="F315" i="2" l="1"/>
  <c r="I315" i="2" s="1"/>
  <c r="C316" i="2" l="1"/>
  <c r="D316" i="2" l="1"/>
  <c r="G316" i="2"/>
  <c r="F316" i="2"/>
  <c r="I316" i="2" s="1"/>
  <c r="C317" i="2" l="1"/>
  <c r="G317" i="2" l="1"/>
  <c r="D317" i="2"/>
  <c r="F317" i="2" l="1"/>
  <c r="I317" i="2" s="1"/>
  <c r="C318" i="2" l="1"/>
  <c r="D318" i="2" l="1"/>
  <c r="G318" i="2"/>
  <c r="F318" i="2"/>
  <c r="I318" i="2" s="1"/>
  <c r="C319" i="2" l="1"/>
  <c r="D319" i="2" l="1"/>
  <c r="G319" i="2"/>
  <c r="F319" i="2"/>
  <c r="I319" i="2" s="1"/>
  <c r="C320" i="2" l="1"/>
  <c r="D320" i="2" l="1"/>
  <c r="G320" i="2"/>
  <c r="F320" i="2"/>
  <c r="I320" i="2" s="1"/>
  <c r="C321" i="2" l="1"/>
  <c r="G321" i="2" l="1"/>
  <c r="D321" i="2"/>
  <c r="F321" i="2" s="1"/>
  <c r="I321" i="2" l="1"/>
  <c r="C322" i="2" s="1"/>
  <c r="G322" i="2" l="1"/>
  <c r="D322" i="2"/>
  <c r="F322" i="2" s="1"/>
  <c r="I322" i="2" s="1"/>
  <c r="C323" i="2" l="1"/>
  <c r="G323" i="2" l="1"/>
  <c r="D323" i="2"/>
  <c r="F323" i="2" s="1"/>
  <c r="I323" i="2" s="1"/>
  <c r="C324" i="2" l="1"/>
  <c r="D324" i="2" l="1"/>
  <c r="F324" i="2" s="1"/>
  <c r="I324" i="2" s="1"/>
  <c r="G324" i="2"/>
  <c r="C325" i="2" l="1"/>
  <c r="D325" i="2" l="1"/>
  <c r="F325" i="2" s="1"/>
  <c r="I325" i="2" s="1"/>
  <c r="G325" i="2"/>
  <c r="C326" i="2" l="1"/>
  <c r="D326" i="2" l="1"/>
  <c r="F326" i="2" s="1"/>
  <c r="I326" i="2" s="1"/>
  <c r="G326" i="2"/>
  <c r="C327" i="2" l="1"/>
  <c r="G327" i="2" l="1"/>
  <c r="D327" i="2"/>
  <c r="F327" i="2" s="1"/>
  <c r="I327" i="2" s="1"/>
  <c r="C328" i="2" l="1"/>
  <c r="D328" i="2" l="1"/>
  <c r="G328" i="2"/>
  <c r="F328" i="2"/>
  <c r="I328" i="2" s="1"/>
  <c r="C329" i="2" l="1"/>
  <c r="D329" i="2" l="1"/>
  <c r="G329" i="2"/>
  <c r="F329" i="2" l="1"/>
  <c r="I329" i="2" s="1"/>
  <c r="C330" i="2" l="1"/>
  <c r="G330" i="2" l="1"/>
  <c r="D330" i="2"/>
  <c r="F330" i="2" s="1"/>
  <c r="I330" i="2" s="1"/>
  <c r="C331" i="2" l="1"/>
  <c r="G331" i="2" l="1"/>
  <c r="D331" i="2"/>
  <c r="F331" i="2" s="1"/>
  <c r="I331" i="2" l="1"/>
  <c r="C332" i="2" s="1"/>
  <c r="D332" i="2" l="1"/>
  <c r="F332" i="2" s="1"/>
  <c r="I332" i="2" s="1"/>
  <c r="G332" i="2"/>
  <c r="C333" i="2" l="1"/>
  <c r="G333" i="2" l="1"/>
  <c r="D333" i="2"/>
  <c r="F333" i="2" s="1"/>
  <c r="I333" i="2" s="1"/>
  <c r="C334" i="2" l="1"/>
  <c r="G334" i="2" l="1"/>
  <c r="D334" i="2"/>
  <c r="F334" i="2" s="1"/>
  <c r="I334" i="2" s="1"/>
  <c r="C335" i="2" l="1"/>
  <c r="D335" i="2" l="1"/>
  <c r="F335" i="2" s="1"/>
  <c r="I335" i="2" s="1"/>
  <c r="G335" i="2"/>
  <c r="C336" i="2" l="1"/>
  <c r="G336" i="2" l="1"/>
  <c r="D336" i="2"/>
  <c r="F336" i="2" s="1"/>
  <c r="I336" i="2" s="1"/>
  <c r="C337" i="2" l="1"/>
  <c r="D337" i="2" l="1"/>
  <c r="F337" i="2" s="1"/>
  <c r="I337" i="2" s="1"/>
  <c r="G337" i="2"/>
  <c r="C338" i="2" l="1"/>
  <c r="D338" i="2" l="1"/>
  <c r="G338" i="2"/>
  <c r="F338" i="2"/>
  <c r="I338" i="2" s="1"/>
  <c r="C339" i="2" l="1"/>
  <c r="D339" i="2" l="1"/>
  <c r="F339" i="2" s="1"/>
  <c r="G339" i="2"/>
  <c r="I339" i="2" l="1"/>
  <c r="C340" i="2" s="1"/>
  <c r="G340" i="2" l="1"/>
  <c r="D340" i="2"/>
  <c r="F340" i="2" s="1"/>
  <c r="I340" i="2" s="1"/>
  <c r="C341" i="2" l="1"/>
  <c r="G341" i="2" l="1"/>
  <c r="D341" i="2"/>
  <c r="F341" i="2" s="1"/>
  <c r="I341" i="2" s="1"/>
  <c r="C342" i="2" l="1"/>
  <c r="D342" i="2" l="1"/>
  <c r="G342" i="2"/>
  <c r="F342" i="2"/>
  <c r="I342" i="2" s="1"/>
  <c r="C343" i="2" l="1"/>
  <c r="D343" i="2" l="1"/>
  <c r="F343" i="2" s="1"/>
  <c r="I343" i="2" s="1"/>
  <c r="G343" i="2"/>
  <c r="C344" i="2" l="1"/>
  <c r="D344" i="2" l="1"/>
  <c r="G344" i="2"/>
  <c r="F344" i="2"/>
  <c r="I344" i="2" s="1"/>
  <c r="C345" i="2" l="1"/>
  <c r="G345" i="2" l="1"/>
  <c r="D345" i="2"/>
  <c r="F345" i="2" s="1"/>
  <c r="I345" i="2" l="1"/>
  <c r="C346" i="2"/>
  <c r="D346" i="2" l="1"/>
  <c r="F346" i="2" s="1"/>
  <c r="I346" i="2" s="1"/>
  <c r="G346" i="2"/>
  <c r="C347" i="2" l="1"/>
  <c r="G347" i="2" l="1"/>
  <c r="D347" i="2"/>
  <c r="F347" i="2" s="1"/>
  <c r="I347" i="2" s="1"/>
  <c r="C348" i="2" l="1"/>
  <c r="G348" i="2" l="1"/>
  <c r="D348" i="2"/>
  <c r="F348" i="2" s="1"/>
  <c r="I348" i="2" s="1"/>
  <c r="C349" i="2" l="1"/>
  <c r="G349" i="2" l="1"/>
  <c r="D349" i="2"/>
  <c r="F349" i="2" s="1"/>
  <c r="I349" i="2" s="1"/>
  <c r="C350" i="2" l="1"/>
  <c r="D350" i="2" l="1"/>
  <c r="F350" i="2" s="1"/>
  <c r="I350" i="2" s="1"/>
  <c r="G350" i="2"/>
  <c r="C351" i="2" l="1"/>
  <c r="G351" i="2" l="1"/>
  <c r="D351" i="2"/>
  <c r="F351" i="2" s="1"/>
  <c r="I351" i="2" s="1"/>
  <c r="C352" i="2" l="1"/>
  <c r="G352" i="2" l="1"/>
  <c r="D352" i="2"/>
  <c r="F352" i="2" s="1"/>
  <c r="I352" i="2" s="1"/>
  <c r="C353" i="2" l="1"/>
  <c r="G353" i="2" l="1"/>
  <c r="D353" i="2"/>
  <c r="F353" i="2" s="1"/>
  <c r="I353" i="2" s="1"/>
  <c r="C354" i="2" l="1"/>
  <c r="D354" i="2" l="1"/>
  <c r="G354" i="2"/>
  <c r="F354" i="2" l="1"/>
  <c r="I354" i="2" s="1"/>
  <c r="C355" i="2" l="1"/>
  <c r="G355" i="2" l="1"/>
  <c r="D355" i="2"/>
  <c r="F355" i="2" s="1"/>
  <c r="I355" i="2" s="1"/>
  <c r="C356" i="2" l="1"/>
  <c r="D356" i="2" l="1"/>
  <c r="F356" i="2" s="1"/>
  <c r="I356" i="2" s="1"/>
  <c r="G356" i="2"/>
  <c r="C357" i="2" l="1"/>
  <c r="D357" i="2" l="1"/>
  <c r="F357" i="2" s="1"/>
  <c r="G357" i="2"/>
  <c r="I357" i="2" l="1"/>
  <c r="C358" i="2" s="1"/>
  <c r="D358" i="2" l="1"/>
  <c r="G358" i="2"/>
  <c r="F358" i="2"/>
  <c r="I358" i="2" s="1"/>
  <c r="C359" i="2" l="1"/>
  <c r="G359" i="2" l="1"/>
  <c r="D359" i="2"/>
  <c r="F359" i="2" s="1"/>
  <c r="I359" i="2" s="1"/>
  <c r="C360" i="2" l="1"/>
  <c r="D360" i="2" l="1"/>
  <c r="F360" i="2" s="1"/>
  <c r="I360" i="2" s="1"/>
  <c r="G360" i="2"/>
  <c r="C361" i="2" l="1"/>
  <c r="D361" i="2" l="1"/>
  <c r="F361" i="2" s="1"/>
  <c r="I361" i="2" s="1"/>
  <c r="G361" i="2"/>
  <c r="C362" i="2" l="1"/>
  <c r="D362" i="2" l="1"/>
  <c r="F362" i="2" s="1"/>
  <c r="I362" i="2" s="1"/>
  <c r="G362" i="2"/>
  <c r="C363" i="2" l="1"/>
  <c r="J362" i="2"/>
  <c r="J5" i="2" l="1"/>
  <c r="E5" i="2" s="1"/>
  <c r="J6" i="2"/>
  <c r="E6" i="2" s="1"/>
  <c r="H6" i="2" s="1"/>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8" i="2"/>
  <c r="E18" i="2" s="1"/>
  <c r="H18" i="2" s="1"/>
  <c r="J19" i="2"/>
  <c r="E19" i="2" s="1"/>
  <c r="H19" i="2" s="1"/>
  <c r="J20" i="2"/>
  <c r="E20" i="2" s="1"/>
  <c r="H20" i="2" s="1"/>
  <c r="J23" i="2"/>
  <c r="E23" i="2" s="1"/>
  <c r="H23" i="2" s="1"/>
  <c r="J21" i="2"/>
  <c r="E21" i="2" s="1"/>
  <c r="H21" i="2" s="1"/>
  <c r="J22" i="2"/>
  <c r="E22" i="2" s="1"/>
  <c r="H22" i="2" s="1"/>
  <c r="J24" i="2"/>
  <c r="E24" i="2" s="1"/>
  <c r="H24" i="2" s="1"/>
  <c r="J25" i="2"/>
  <c r="E25" i="2" s="1"/>
  <c r="H25" i="2" s="1"/>
  <c r="J26" i="2"/>
  <c r="E26" i="2" s="1"/>
  <c r="H26"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8" i="2"/>
  <c r="E38" i="2" s="1"/>
  <c r="H38" i="2" s="1"/>
  <c r="J36" i="2"/>
  <c r="E36" i="2" s="1"/>
  <c r="H36" i="2" s="1"/>
  <c r="J37" i="2"/>
  <c r="E37" i="2" s="1"/>
  <c r="H37" i="2" s="1"/>
  <c r="J41" i="2"/>
  <c r="E41" i="2" s="1"/>
  <c r="H41" i="2" s="1"/>
  <c r="J39" i="2"/>
  <c r="E39" i="2" s="1"/>
  <c r="H39" i="2" s="1"/>
  <c r="J40" i="2"/>
  <c r="E40" i="2" s="1"/>
  <c r="H40" i="2" s="1"/>
  <c r="J42" i="2"/>
  <c r="E42" i="2" s="1"/>
  <c r="H42" i="2" s="1"/>
  <c r="J43" i="2"/>
  <c r="E43" i="2" s="1"/>
  <c r="H43" i="2" s="1"/>
  <c r="J46" i="2"/>
  <c r="E46" i="2" s="1"/>
  <c r="H46" i="2" s="1"/>
  <c r="J44" i="2"/>
  <c r="E44" i="2" s="1"/>
  <c r="H44" i="2" s="1"/>
  <c r="J47" i="2"/>
  <c r="E47" i="2" s="1"/>
  <c r="H47" i="2" s="1"/>
  <c r="J45" i="2"/>
  <c r="E45" i="2" s="1"/>
  <c r="H45" i="2" s="1"/>
  <c r="J48" i="2"/>
  <c r="E48" i="2" s="1"/>
  <c r="H48" i="2" s="1"/>
  <c r="J50" i="2"/>
  <c r="E50" i="2" s="1"/>
  <c r="H50" i="2" s="1"/>
  <c r="J49" i="2"/>
  <c r="E49" i="2" s="1"/>
  <c r="H49" i="2" s="1"/>
  <c r="J51" i="2"/>
  <c r="E51" i="2" s="1"/>
  <c r="H51" i="2" s="1"/>
  <c r="J52" i="2"/>
  <c r="E52" i="2" s="1"/>
  <c r="H52" i="2" s="1"/>
  <c r="J53" i="2"/>
  <c r="E53" i="2" s="1"/>
  <c r="H53" i="2" s="1"/>
  <c r="J54" i="2"/>
  <c r="E54" i="2" s="1"/>
  <c r="H54" i="2" s="1"/>
  <c r="J55" i="2"/>
  <c r="E55" i="2" s="1"/>
  <c r="H55" i="2" s="1"/>
  <c r="J56" i="2"/>
  <c r="E56" i="2" s="1"/>
  <c r="H56" i="2" s="1"/>
  <c r="J57" i="2"/>
  <c r="E57" i="2" s="1"/>
  <c r="H57" i="2" s="1"/>
  <c r="J59" i="2"/>
  <c r="E59" i="2" s="1"/>
  <c r="H59" i="2" s="1"/>
  <c r="J58" i="2"/>
  <c r="E58" i="2" s="1"/>
  <c r="H58" i="2" s="1"/>
  <c r="J60" i="2"/>
  <c r="E60" i="2" s="1"/>
  <c r="H60" i="2" s="1"/>
  <c r="J61" i="2"/>
  <c r="E61" i="2" s="1"/>
  <c r="H61" i="2" s="1"/>
  <c r="J62" i="2"/>
  <c r="E62" i="2" s="1"/>
  <c r="H62" i="2" s="1"/>
  <c r="J63" i="2"/>
  <c r="E63" i="2" s="1"/>
  <c r="H63" i="2" s="1"/>
  <c r="J64" i="2"/>
  <c r="E64" i="2" s="1"/>
  <c r="H64" i="2" s="1"/>
  <c r="J67" i="2"/>
  <c r="E67" i="2" s="1"/>
  <c r="H67" i="2" s="1"/>
  <c r="J65" i="2"/>
  <c r="E65" i="2" s="1"/>
  <c r="H65" i="2" s="1"/>
  <c r="J66" i="2"/>
  <c r="E66" i="2" s="1"/>
  <c r="H66"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4" i="2"/>
  <c r="E84" i="2" s="1"/>
  <c r="H84" i="2" s="1"/>
  <c r="J85" i="2"/>
  <c r="E85" i="2" s="1"/>
  <c r="H85" i="2" s="1"/>
  <c r="J86" i="2"/>
  <c r="E86" i="2" s="1"/>
  <c r="H86" i="2" s="1"/>
  <c r="J87" i="2"/>
  <c r="E87" i="2" s="1"/>
  <c r="H87" i="2" s="1"/>
  <c r="J88" i="2"/>
  <c r="E88" i="2" s="1"/>
  <c r="H88" i="2" s="1"/>
  <c r="J89" i="2"/>
  <c r="E89" i="2" s="1"/>
  <c r="H89"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5" i="2"/>
  <c r="E105" i="2" s="1"/>
  <c r="H105" i="2" s="1"/>
  <c r="J104" i="2"/>
  <c r="E104" i="2" s="1"/>
  <c r="H104" i="2" s="1"/>
  <c r="J106" i="2"/>
  <c r="E106" i="2" s="1"/>
  <c r="H106" i="2" s="1"/>
  <c r="J107" i="2"/>
  <c r="E107" i="2" s="1"/>
  <c r="H107" i="2" s="1"/>
  <c r="J108" i="2"/>
  <c r="E108" i="2" s="1"/>
  <c r="H108" i="2" s="1"/>
  <c r="J110" i="2"/>
  <c r="E110" i="2" s="1"/>
  <c r="H110" i="2" s="1"/>
  <c r="J109" i="2"/>
  <c r="E109" i="2" s="1"/>
  <c r="H109" i="2" s="1"/>
  <c r="J111" i="2"/>
  <c r="E111" i="2" s="1"/>
  <c r="H111" i="2" s="1"/>
  <c r="J112" i="2"/>
  <c r="E112" i="2" s="1"/>
  <c r="H112" i="2" s="1"/>
  <c r="J113" i="2"/>
  <c r="E113" i="2" s="1"/>
  <c r="H113" i="2" s="1"/>
  <c r="J114" i="2"/>
  <c r="E114" i="2" s="1"/>
  <c r="H114" i="2" s="1"/>
  <c r="J117" i="2"/>
  <c r="E117" i="2" s="1"/>
  <c r="H117" i="2" s="1"/>
  <c r="J115" i="2"/>
  <c r="E115" i="2" s="1"/>
  <c r="H115" i="2" s="1"/>
  <c r="J116" i="2"/>
  <c r="E116" i="2" s="1"/>
  <c r="H116" i="2" s="1"/>
  <c r="J120" i="2"/>
  <c r="E120" i="2" s="1"/>
  <c r="H120" i="2" s="1"/>
  <c r="J118" i="2"/>
  <c r="E118" i="2" s="1"/>
  <c r="H118" i="2" s="1"/>
  <c r="J121" i="2"/>
  <c r="E121" i="2" s="1"/>
  <c r="H121" i="2" s="1"/>
  <c r="J119" i="2"/>
  <c r="E119" i="2" s="1"/>
  <c r="H119" i="2" s="1"/>
  <c r="J122" i="2"/>
  <c r="E122" i="2" s="1"/>
  <c r="H122" i="2" s="1"/>
  <c r="J123" i="2"/>
  <c r="E123" i="2" s="1"/>
  <c r="H123" i="2" s="1"/>
  <c r="J124" i="2"/>
  <c r="E124" i="2" s="1"/>
  <c r="H124" i="2" s="1"/>
  <c r="J125" i="2"/>
  <c r="E125" i="2" s="1"/>
  <c r="H125" i="2" s="1"/>
  <c r="J126" i="2"/>
  <c r="E126" i="2" s="1"/>
  <c r="H126" i="2" s="1"/>
  <c r="J129" i="2"/>
  <c r="E129" i="2" s="1"/>
  <c r="H129" i="2" s="1"/>
  <c r="J127" i="2"/>
  <c r="E127" i="2" s="1"/>
  <c r="H127" i="2" s="1"/>
  <c r="J128" i="2"/>
  <c r="E128" i="2" s="1"/>
  <c r="H128" i="2" s="1"/>
  <c r="J130" i="2"/>
  <c r="E130" i="2" s="1"/>
  <c r="H130" i="2" s="1"/>
  <c r="J131" i="2"/>
  <c r="E131" i="2" s="1"/>
  <c r="H131" i="2" s="1"/>
  <c r="J132" i="2"/>
  <c r="E132" i="2" s="1"/>
  <c r="H132" i="2" s="1"/>
  <c r="J134" i="2"/>
  <c r="E134" i="2" s="1"/>
  <c r="H134" i="2" s="1"/>
  <c r="J133" i="2"/>
  <c r="E133" i="2" s="1"/>
  <c r="H133" i="2" s="1"/>
  <c r="J135" i="2"/>
  <c r="E135" i="2" s="1"/>
  <c r="H135" i="2" s="1"/>
  <c r="J136" i="2"/>
  <c r="E136" i="2" s="1"/>
  <c r="H136" i="2" s="1"/>
  <c r="J138" i="2"/>
  <c r="E138" i="2" s="1"/>
  <c r="H138" i="2" s="1"/>
  <c r="J137" i="2"/>
  <c r="E137" i="2" s="1"/>
  <c r="H137" i="2" s="1"/>
  <c r="J139" i="2"/>
  <c r="E139" i="2" s="1"/>
  <c r="H139" i="2" s="1"/>
  <c r="J140" i="2"/>
  <c r="E140" i="2" s="1"/>
  <c r="H140" i="2" s="1"/>
  <c r="J142" i="2"/>
  <c r="E142" i="2" s="1"/>
  <c r="H142" i="2" s="1"/>
  <c r="J141" i="2"/>
  <c r="E141" i="2" s="1"/>
  <c r="H141" i="2" s="1"/>
  <c r="J143" i="2"/>
  <c r="E143" i="2" s="1"/>
  <c r="H143" i="2" s="1"/>
  <c r="J144" i="2"/>
  <c r="E144" i="2" s="1"/>
  <c r="H144" i="2" s="1"/>
  <c r="J146" i="2"/>
  <c r="E146" i="2" s="1"/>
  <c r="H146" i="2" s="1"/>
  <c r="J145" i="2"/>
  <c r="E145" i="2" s="1"/>
  <c r="H145" i="2" s="1"/>
  <c r="J148" i="2"/>
  <c r="E148" i="2" s="1"/>
  <c r="H148" i="2" s="1"/>
  <c r="J147" i="2"/>
  <c r="E147" i="2" s="1"/>
  <c r="H147" i="2" s="1"/>
  <c r="J149" i="2"/>
  <c r="E149" i="2" s="1"/>
  <c r="H149" i="2" s="1"/>
  <c r="J150" i="2"/>
  <c r="E150" i="2" s="1"/>
  <c r="H150" i="2" s="1"/>
  <c r="J153" i="2"/>
  <c r="E153" i="2" s="1"/>
  <c r="H153" i="2" s="1"/>
  <c r="J151" i="2"/>
  <c r="E151" i="2" s="1"/>
  <c r="H151" i="2" s="1"/>
  <c r="J152" i="2"/>
  <c r="E152" i="2" s="1"/>
  <c r="H152" i="2" s="1"/>
  <c r="J154" i="2"/>
  <c r="E154" i="2" s="1"/>
  <c r="H154" i="2" s="1"/>
  <c r="J155" i="2"/>
  <c r="E155" i="2" s="1"/>
  <c r="H155" i="2" s="1"/>
  <c r="J156" i="2"/>
  <c r="E156" i="2" s="1"/>
  <c r="H156" i="2" s="1"/>
  <c r="J158" i="2"/>
  <c r="E158" i="2" s="1"/>
  <c r="H158" i="2" s="1"/>
  <c r="J157" i="2"/>
  <c r="E157" i="2" s="1"/>
  <c r="H157" i="2" s="1"/>
  <c r="J159" i="2"/>
  <c r="E159" i="2" s="1"/>
  <c r="H159" i="2" s="1"/>
  <c r="J160" i="2"/>
  <c r="E160" i="2" s="1"/>
  <c r="H160" i="2" s="1"/>
  <c r="J161" i="2"/>
  <c r="E161" i="2" s="1"/>
  <c r="H161" i="2" s="1"/>
  <c r="J163" i="2"/>
  <c r="E163" i="2" s="1"/>
  <c r="H163" i="2" s="1"/>
  <c r="J162" i="2"/>
  <c r="E162" i="2" s="1"/>
  <c r="H162" i="2" s="1"/>
  <c r="J166" i="2"/>
  <c r="E166" i="2" s="1"/>
  <c r="H166" i="2" s="1"/>
  <c r="J164" i="2"/>
  <c r="E164" i="2" s="1"/>
  <c r="H164" i="2" s="1"/>
  <c r="J165" i="2"/>
  <c r="E165" i="2" s="1"/>
  <c r="H165" i="2" s="1"/>
  <c r="J168" i="2"/>
  <c r="E168" i="2" s="1"/>
  <c r="H168" i="2" s="1"/>
  <c r="J167" i="2"/>
  <c r="E167" i="2" s="1"/>
  <c r="H167" i="2" s="1"/>
  <c r="J169" i="2"/>
  <c r="E169" i="2" s="1"/>
  <c r="H169" i="2" s="1"/>
  <c r="J170" i="2"/>
  <c r="E170" i="2" s="1"/>
  <c r="H170" i="2" s="1"/>
  <c r="J171" i="2"/>
  <c r="E171" i="2" s="1"/>
  <c r="H171" i="2" s="1"/>
  <c r="J172" i="2"/>
  <c r="E172" i="2" s="1"/>
  <c r="H172" i="2" s="1"/>
  <c r="J175" i="2"/>
  <c r="E175" i="2" s="1"/>
  <c r="H175" i="2" s="1"/>
  <c r="J173" i="2"/>
  <c r="E173" i="2" s="1"/>
  <c r="H173" i="2" s="1"/>
  <c r="J174" i="2"/>
  <c r="E174" i="2" s="1"/>
  <c r="H174" i="2" s="1"/>
  <c r="J176" i="2"/>
  <c r="E176" i="2" s="1"/>
  <c r="H176" i="2" s="1"/>
  <c r="J177" i="2"/>
  <c r="E177" i="2" s="1"/>
  <c r="H177" i="2" s="1"/>
  <c r="J178" i="2"/>
  <c r="E178" i="2" s="1"/>
  <c r="H178" i="2" s="1"/>
  <c r="J179" i="2"/>
  <c r="E179" i="2" s="1"/>
  <c r="H179" i="2" s="1"/>
  <c r="J180" i="2"/>
  <c r="E180" i="2" s="1"/>
  <c r="H180" i="2" s="1"/>
  <c r="J183" i="2"/>
  <c r="E183" i="2" s="1"/>
  <c r="H183" i="2" s="1"/>
  <c r="J181" i="2"/>
  <c r="E181" i="2" s="1"/>
  <c r="H181" i="2" s="1"/>
  <c r="J182" i="2"/>
  <c r="E182" i="2" s="1"/>
  <c r="H182" i="2" s="1"/>
  <c r="J184" i="2"/>
  <c r="E184" i="2" s="1"/>
  <c r="H184" i="2" s="1"/>
  <c r="J185" i="2"/>
  <c r="E185" i="2" s="1"/>
  <c r="H185" i="2" s="1"/>
  <c r="J186" i="2"/>
  <c r="E186" i="2" s="1"/>
  <c r="H186" i="2" s="1"/>
  <c r="J188" i="2"/>
  <c r="E188" i="2" s="1"/>
  <c r="H188" i="2" s="1"/>
  <c r="J187" i="2"/>
  <c r="E187" i="2" s="1"/>
  <c r="H187" i="2" s="1"/>
  <c r="J189" i="2"/>
  <c r="E189" i="2" s="1"/>
  <c r="H189" i="2" s="1"/>
  <c r="J190" i="2"/>
  <c r="E190" i="2" s="1"/>
  <c r="H190" i="2" s="1"/>
  <c r="J191" i="2"/>
  <c r="E191" i="2" s="1"/>
  <c r="H191" i="2" s="1"/>
  <c r="J192" i="2"/>
  <c r="E192" i="2" s="1"/>
  <c r="H192" i="2" s="1"/>
  <c r="J193" i="2"/>
  <c r="E193" i="2" s="1"/>
  <c r="H193" i="2" s="1"/>
  <c r="J196" i="2"/>
  <c r="E196" i="2" s="1"/>
  <c r="H196" i="2" s="1"/>
  <c r="J194" i="2"/>
  <c r="E194" i="2" s="1"/>
  <c r="H194" i="2" s="1"/>
  <c r="J195" i="2"/>
  <c r="E195" i="2" s="1"/>
  <c r="H195" i="2" s="1"/>
  <c r="J197" i="2"/>
  <c r="E197" i="2" s="1"/>
  <c r="H197" i="2" s="1"/>
  <c r="J200" i="2"/>
  <c r="E200" i="2" s="1"/>
  <c r="H200" i="2" s="1"/>
  <c r="J198" i="2"/>
  <c r="E198" i="2" s="1"/>
  <c r="H198" i="2" s="1"/>
  <c r="J199" i="2"/>
  <c r="E199" i="2" s="1"/>
  <c r="H199" i="2" s="1"/>
  <c r="J201" i="2"/>
  <c r="E201" i="2" s="1"/>
  <c r="H201" i="2" s="1"/>
  <c r="J203" i="2"/>
  <c r="E203" i="2" s="1"/>
  <c r="H203" i="2" s="1"/>
  <c r="J202" i="2"/>
  <c r="E202" i="2" s="1"/>
  <c r="H202" i="2" s="1"/>
  <c r="J204" i="2"/>
  <c r="E204" i="2" s="1"/>
  <c r="H204" i="2" s="1"/>
  <c r="J205" i="2"/>
  <c r="E205" i="2" s="1"/>
  <c r="H205" i="2" s="1"/>
  <c r="J206" i="2"/>
  <c r="E206" i="2" s="1"/>
  <c r="H206" i="2" s="1"/>
  <c r="J207" i="2"/>
  <c r="E207" i="2" s="1"/>
  <c r="H207" i="2" s="1"/>
  <c r="J208" i="2"/>
  <c r="E208" i="2" s="1"/>
  <c r="H208" i="2" s="1"/>
  <c r="J209" i="2"/>
  <c r="E209" i="2" s="1"/>
  <c r="H209" i="2" s="1"/>
  <c r="J212" i="2"/>
  <c r="E212" i="2" s="1"/>
  <c r="H212" i="2" s="1"/>
  <c r="J210" i="2"/>
  <c r="E210" i="2" s="1"/>
  <c r="H210" i="2" s="1"/>
  <c r="J211" i="2"/>
  <c r="E211" i="2" s="1"/>
  <c r="H211" i="2" s="1"/>
  <c r="J213" i="2"/>
  <c r="E213" i="2" s="1"/>
  <c r="H213" i="2" s="1"/>
  <c r="J216" i="2"/>
  <c r="E216" i="2" s="1"/>
  <c r="H216" i="2" s="1"/>
  <c r="J214" i="2"/>
  <c r="E214" i="2" s="1"/>
  <c r="H214" i="2" s="1"/>
  <c r="J215" i="2"/>
  <c r="E215" i="2" s="1"/>
  <c r="H215" i="2" s="1"/>
  <c r="J218" i="2"/>
  <c r="E218" i="2" s="1"/>
  <c r="H218" i="2" s="1"/>
  <c r="J219" i="2"/>
  <c r="E219" i="2" s="1"/>
  <c r="H219" i="2" s="1"/>
  <c r="J217" i="2"/>
  <c r="E217" i="2" s="1"/>
  <c r="H217" i="2" s="1"/>
  <c r="J220" i="2"/>
  <c r="E220" i="2" s="1"/>
  <c r="H220" i="2" s="1"/>
  <c r="J223" i="2"/>
  <c r="E223" i="2" s="1"/>
  <c r="H223" i="2" s="1"/>
  <c r="J221" i="2"/>
  <c r="E221" i="2" s="1"/>
  <c r="H221" i="2" s="1"/>
  <c r="J224" i="2"/>
  <c r="E224" i="2" s="1"/>
  <c r="H224" i="2" s="1"/>
  <c r="J222" i="2"/>
  <c r="E222" i="2" s="1"/>
  <c r="H222" i="2" s="1"/>
  <c r="J227" i="2"/>
  <c r="E227" i="2" s="1"/>
  <c r="H227" i="2" s="1"/>
  <c r="J225" i="2"/>
  <c r="E225" i="2" s="1"/>
  <c r="H225" i="2" s="1"/>
  <c r="J226" i="2"/>
  <c r="E226" i="2" s="1"/>
  <c r="H226" i="2" s="1"/>
  <c r="J228" i="2"/>
  <c r="E228" i="2" s="1"/>
  <c r="H228" i="2" s="1"/>
  <c r="J229" i="2"/>
  <c r="E229" i="2" s="1"/>
  <c r="H229" i="2" s="1"/>
  <c r="J230" i="2"/>
  <c r="E230" i="2" s="1"/>
  <c r="H230" i="2" s="1"/>
  <c r="J231" i="2"/>
  <c r="E231" i="2" s="1"/>
  <c r="H231" i="2" s="1"/>
  <c r="J232" i="2"/>
  <c r="E232" i="2" s="1"/>
  <c r="H232" i="2" s="1"/>
  <c r="J235" i="2"/>
  <c r="E235" i="2" s="1"/>
  <c r="H235" i="2" s="1"/>
  <c r="J233" i="2"/>
  <c r="E233" i="2" s="1"/>
  <c r="H233" i="2" s="1"/>
  <c r="J234" i="2"/>
  <c r="E234" i="2" s="1"/>
  <c r="H234" i="2" s="1"/>
  <c r="J236" i="2"/>
  <c r="E236" i="2" s="1"/>
  <c r="H236" i="2" s="1"/>
  <c r="J237" i="2"/>
  <c r="E237" i="2" s="1"/>
  <c r="H237" i="2" s="1"/>
  <c r="J239" i="2"/>
  <c r="E239" i="2" s="1"/>
  <c r="H239" i="2" s="1"/>
  <c r="J240" i="2"/>
  <c r="E240" i="2" s="1"/>
  <c r="H240" i="2" s="1"/>
  <c r="J238" i="2"/>
  <c r="E238" i="2" s="1"/>
  <c r="H238" i="2" s="1"/>
  <c r="J241" i="2"/>
  <c r="E241" i="2" s="1"/>
  <c r="H241" i="2" s="1"/>
  <c r="J242" i="2"/>
  <c r="E242" i="2" s="1"/>
  <c r="H242" i="2" s="1"/>
  <c r="J243" i="2"/>
  <c r="E243" i="2" s="1"/>
  <c r="H243" i="2" s="1"/>
  <c r="J244" i="2"/>
  <c r="E244" i="2" s="1"/>
  <c r="H244" i="2" s="1"/>
  <c r="J245" i="2"/>
  <c r="E245" i="2" s="1"/>
  <c r="H245" i="2" s="1"/>
  <c r="J246" i="2"/>
  <c r="E246" i="2" s="1"/>
  <c r="H246" i="2" s="1"/>
  <c r="J248" i="2"/>
  <c r="E248" i="2" s="1"/>
  <c r="H248" i="2" s="1"/>
  <c r="J247" i="2"/>
  <c r="E247" i="2" s="1"/>
  <c r="H247" i="2" s="1"/>
  <c r="J250" i="2"/>
  <c r="E250" i="2" s="1"/>
  <c r="H250" i="2" s="1"/>
  <c r="J249" i="2"/>
  <c r="E249" i="2" s="1"/>
  <c r="H249" i="2" s="1"/>
  <c r="J251" i="2"/>
  <c r="E251" i="2" s="1"/>
  <c r="H251" i="2" s="1"/>
  <c r="J252" i="2"/>
  <c r="E252" i="2" s="1"/>
  <c r="H252" i="2" s="1"/>
  <c r="J253" i="2"/>
  <c r="E253" i="2" s="1"/>
  <c r="H253" i="2" s="1"/>
  <c r="J254" i="2"/>
  <c r="E254" i="2" s="1"/>
  <c r="H254" i="2" s="1"/>
  <c r="J255" i="2"/>
  <c r="E255" i="2" s="1"/>
  <c r="H255" i="2" s="1"/>
  <c r="J258" i="2"/>
  <c r="E258" i="2" s="1"/>
  <c r="H258" i="2" s="1"/>
  <c r="J256" i="2"/>
  <c r="E256" i="2" s="1"/>
  <c r="H256" i="2" s="1"/>
  <c r="J257" i="2"/>
  <c r="E257" i="2" s="1"/>
  <c r="H257" i="2" s="1"/>
  <c r="J259" i="2"/>
  <c r="E259" i="2" s="1"/>
  <c r="H259" i="2" s="1"/>
  <c r="J260" i="2"/>
  <c r="E260" i="2" s="1"/>
  <c r="H260" i="2" s="1"/>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1" i="2"/>
  <c r="E271" i="2" s="1"/>
  <c r="H271" i="2" s="1"/>
  <c r="J270" i="2"/>
  <c r="E270" i="2" s="1"/>
  <c r="H270" i="2" s="1"/>
  <c r="J272" i="2"/>
  <c r="E272" i="2" s="1"/>
  <c r="H272" i="2" s="1"/>
  <c r="J273" i="2"/>
  <c r="E273" i="2" s="1"/>
  <c r="H273" i="2" s="1"/>
  <c r="J276" i="2"/>
  <c r="E276" i="2" s="1"/>
  <c r="H276" i="2" s="1"/>
  <c r="J274" i="2"/>
  <c r="E274" i="2" s="1"/>
  <c r="H274" i="2" s="1"/>
  <c r="J275" i="2"/>
  <c r="E275" i="2" s="1"/>
  <c r="H275"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G363" i="2"/>
  <c r="D363" i="2"/>
  <c r="E362" i="2" s="1"/>
  <c r="H362" i="2" s="1"/>
  <c r="J285" i="2"/>
  <c r="E285" i="2" s="1"/>
  <c r="H285" i="2" s="1"/>
  <c r="F363" i="2"/>
  <c r="I363" i="2" s="1"/>
  <c r="J363" i="2" s="1"/>
  <c r="E363" i="2" s="1"/>
  <c r="J286" i="2"/>
  <c r="E286" i="2" s="1"/>
  <c r="H286" i="2" s="1"/>
  <c r="J287" i="2"/>
  <c r="E287" i="2" s="1"/>
  <c r="H287" i="2" s="1"/>
  <c r="J288" i="2"/>
  <c r="E288" i="2" s="1"/>
  <c r="H288" i="2" s="1"/>
  <c r="J289" i="2"/>
  <c r="E289" i="2" s="1"/>
  <c r="H289" i="2" s="1"/>
  <c r="J4" i="2"/>
  <c r="J290" i="2"/>
  <c r="E290" i="2" s="1"/>
  <c r="H290" i="2" s="1"/>
  <c r="J293" i="2"/>
  <c r="E293" i="2" s="1"/>
  <c r="H293" i="2" s="1"/>
  <c r="J291" i="2"/>
  <c r="E291" i="2" s="1"/>
  <c r="H291" i="2" s="1"/>
  <c r="J294" i="2"/>
  <c r="E294" i="2" s="1"/>
  <c r="H294" i="2" s="1"/>
  <c r="J292" i="2"/>
  <c r="E292" i="2" s="1"/>
  <c r="H292" i="2" s="1"/>
  <c r="J295" i="2"/>
  <c r="E295" i="2" s="1"/>
  <c r="H295" i="2" s="1"/>
  <c r="J296" i="2"/>
  <c r="E296" i="2" s="1"/>
  <c r="H296" i="2" s="1"/>
  <c r="J297" i="2"/>
  <c r="E297" i="2" s="1"/>
  <c r="H297" i="2" s="1"/>
  <c r="J298" i="2"/>
  <c r="E298" i="2" s="1"/>
  <c r="H298" i="2" s="1"/>
  <c r="J299" i="2"/>
  <c r="E299" i="2" s="1"/>
  <c r="H299" i="2" s="1"/>
  <c r="J300" i="2"/>
  <c r="E300" i="2" s="1"/>
  <c r="H300" i="2" s="1"/>
  <c r="J302" i="2"/>
  <c r="E302" i="2" s="1"/>
  <c r="H302" i="2" s="1"/>
  <c r="J303" i="2"/>
  <c r="E303" i="2" s="1"/>
  <c r="H303" i="2" s="1"/>
  <c r="J301" i="2"/>
  <c r="E301" i="2" s="1"/>
  <c r="H301" i="2" s="1"/>
  <c r="J304" i="2"/>
  <c r="E304" i="2" s="1"/>
  <c r="H304" i="2" s="1"/>
  <c r="J306" i="2"/>
  <c r="E306" i="2" s="1"/>
  <c r="H306" i="2" s="1"/>
  <c r="J305" i="2"/>
  <c r="E305" i="2" s="1"/>
  <c r="H305" i="2" s="1"/>
  <c r="J307" i="2"/>
  <c r="E307" i="2" s="1"/>
  <c r="H307" i="2" s="1"/>
  <c r="J308" i="2"/>
  <c r="E308" i="2" s="1"/>
  <c r="H308" i="2" s="1"/>
  <c r="J309" i="2"/>
  <c r="E309" i="2" s="1"/>
  <c r="H309" i="2" s="1"/>
  <c r="J312" i="2"/>
  <c r="E312" i="2" s="1"/>
  <c r="H312" i="2" s="1"/>
  <c r="J310" i="2"/>
  <c r="E310" i="2" s="1"/>
  <c r="H310" i="2" s="1"/>
  <c r="J311" i="2"/>
  <c r="E311" i="2" s="1"/>
  <c r="H311" i="2" s="1"/>
  <c r="J314" i="2"/>
  <c r="E314" i="2" s="1"/>
  <c r="H314" i="2" s="1"/>
  <c r="J313" i="2"/>
  <c r="E313" i="2" s="1"/>
  <c r="H313" i="2" s="1"/>
  <c r="J317" i="2"/>
  <c r="E317" i="2" s="1"/>
  <c r="H317" i="2" s="1"/>
  <c r="J315" i="2"/>
  <c r="E315" i="2" s="1"/>
  <c r="H315" i="2" s="1"/>
  <c r="J316" i="2"/>
  <c r="E316" i="2" s="1"/>
  <c r="H316" i="2" s="1"/>
  <c r="J318" i="2"/>
  <c r="E318" i="2" s="1"/>
  <c r="H318" i="2" s="1"/>
  <c r="J319" i="2"/>
  <c r="E319" i="2" s="1"/>
  <c r="H319" i="2" s="1"/>
  <c r="J320" i="2"/>
  <c r="E320" i="2" s="1"/>
  <c r="H320" i="2" s="1"/>
  <c r="J321" i="2"/>
  <c r="E321" i="2" s="1"/>
  <c r="H321" i="2" s="1"/>
  <c r="J322" i="2"/>
  <c r="E322" i="2" s="1"/>
  <c r="H322" i="2" s="1"/>
  <c r="J323" i="2"/>
  <c r="E323" i="2" s="1"/>
  <c r="H323" i="2" s="1"/>
  <c r="J325" i="2"/>
  <c r="E325" i="2" s="1"/>
  <c r="H325" i="2" s="1"/>
  <c r="J326" i="2"/>
  <c r="E326" i="2" s="1"/>
  <c r="H326" i="2" s="1"/>
  <c r="J324" i="2"/>
  <c r="E324" i="2" s="1"/>
  <c r="H324" i="2" s="1"/>
  <c r="J327" i="2"/>
  <c r="E327" i="2" s="1"/>
  <c r="H327" i="2" s="1"/>
  <c r="J328" i="2"/>
  <c r="E328" i="2" s="1"/>
  <c r="H328" i="2" s="1"/>
  <c r="J329" i="2"/>
  <c r="E329" i="2" s="1"/>
  <c r="H329" i="2" s="1"/>
  <c r="J330" i="2"/>
  <c r="E330" i="2" s="1"/>
  <c r="H330" i="2" s="1"/>
  <c r="J331" i="2"/>
  <c r="E331" i="2" s="1"/>
  <c r="H331" i="2" s="1"/>
  <c r="J332" i="2"/>
  <c r="E332" i="2" s="1"/>
  <c r="H332" i="2" s="1"/>
  <c r="J334" i="2"/>
  <c r="E334" i="2" s="1"/>
  <c r="H334" i="2" s="1"/>
  <c r="J333" i="2"/>
  <c r="E333" i="2" s="1"/>
  <c r="H333" i="2" s="1"/>
  <c r="J335" i="2"/>
  <c r="E335" i="2" s="1"/>
  <c r="H335" i="2" s="1"/>
  <c r="J337" i="2"/>
  <c r="E337" i="2" s="1"/>
  <c r="H337" i="2" s="1"/>
  <c r="J336" i="2"/>
  <c r="E336" i="2" s="1"/>
  <c r="H336" i="2" s="1"/>
  <c r="J340" i="2"/>
  <c r="E340" i="2" s="1"/>
  <c r="H340" i="2" s="1"/>
  <c r="J338" i="2"/>
  <c r="E338" i="2" s="1"/>
  <c r="H338" i="2" s="1"/>
  <c r="J339" i="2"/>
  <c r="E339" i="2" s="1"/>
  <c r="H339" i="2" s="1"/>
  <c r="J341" i="2"/>
  <c r="E341" i="2" s="1"/>
  <c r="H341" i="2" s="1"/>
  <c r="J342" i="2"/>
  <c r="E342" i="2" s="1"/>
  <c r="H342" i="2" s="1"/>
  <c r="J345" i="2"/>
  <c r="E345" i="2" s="1"/>
  <c r="H345" i="2" s="1"/>
  <c r="J343" i="2"/>
  <c r="E343" i="2" s="1"/>
  <c r="H343" i="2" s="1"/>
  <c r="J346" i="2"/>
  <c r="E346" i="2" s="1"/>
  <c r="H346" i="2" s="1"/>
  <c r="J344" i="2"/>
  <c r="E344" i="2" s="1"/>
  <c r="H344" i="2" s="1"/>
  <c r="J347" i="2"/>
  <c r="E347" i="2" s="1"/>
  <c r="H347" i="2" s="1"/>
  <c r="J348" i="2"/>
  <c r="E348" i="2" s="1"/>
  <c r="H348" i="2" s="1"/>
  <c r="J350" i="2"/>
  <c r="E350" i="2" s="1"/>
  <c r="H350" i="2" s="1"/>
  <c r="J349" i="2"/>
  <c r="E349" i="2" s="1"/>
  <c r="H349" i="2" s="1"/>
  <c r="J352" i="2"/>
  <c r="E352" i="2" s="1"/>
  <c r="H352" i="2" s="1"/>
  <c r="J351" i="2"/>
  <c r="E351" i="2" s="1"/>
  <c r="H351" i="2" s="1"/>
  <c r="J355" i="2"/>
  <c r="E355" i="2" s="1"/>
  <c r="H355" i="2" s="1"/>
  <c r="J353" i="2"/>
  <c r="E353" i="2" s="1"/>
  <c r="H353" i="2" s="1"/>
  <c r="J354" i="2"/>
  <c r="E354" i="2" s="1"/>
  <c r="H354" i="2" s="1"/>
  <c r="J356" i="2"/>
  <c r="E356" i="2" s="1"/>
  <c r="H356" i="2" s="1"/>
  <c r="J361" i="2"/>
  <c r="E361" i="2" s="1"/>
  <c r="H361" i="2" s="1"/>
  <c r="J357" i="2"/>
  <c r="E357" i="2" s="1"/>
  <c r="H357" i="2" s="1"/>
  <c r="J360" i="2"/>
  <c r="E360" i="2" s="1"/>
  <c r="H360" i="2" s="1"/>
  <c r="J359" i="2"/>
  <c r="E359" i="2" s="1"/>
  <c r="H359" i="2" s="1"/>
  <c r="J358" i="2"/>
  <c r="E358" i="2" s="1"/>
  <c r="H358" i="2" s="1"/>
  <c r="H363" i="2" l="1"/>
  <c r="H5" i="2"/>
  <c r="E7" i="1"/>
  <c r="E6" i="1"/>
  <c r="E5" i="1" l="1"/>
</calcChain>
</file>

<file path=xl/sharedStrings.xml><?xml version="1.0" encoding="utf-8"?>
<sst xmlns="http://schemas.openxmlformats.org/spreadsheetml/2006/main" count="30" uniqueCount="30">
  <si>
    <t>DETAIL PINJAMAN</t>
  </si>
  <si>
    <t>Harga Pembelian</t>
  </si>
  <si>
    <t>Suku Bunga</t>
  </si>
  <si>
    <t>Jangka Pinjaman (dalam bulan)</t>
  </si>
  <si>
    <t>Jumlah Pinjaman</t>
  </si>
  <si>
    <t>Tanggal Mulai Pinjaman</t>
  </si>
  <si>
    <t>* Total pembayaran bulanan = pembayaran pinjaman plus pembayaran pajak properti</t>
  </si>
  <si>
    <t>NILAI</t>
  </si>
  <si>
    <t>PEMBAYARAN PINJAMAN BULANAN</t>
  </si>
  <si>
    <t>STATISTIK UTAMA</t>
  </si>
  <si>
    <t>Pembayaran Pinjaman Bulanan</t>
  </si>
  <si>
    <t>Total Pembayaran Bulanan*</t>
  </si>
  <si>
    <t>Total Pembayaran Pinjaman</t>
  </si>
  <si>
    <t>Total Bunga Dibayar</t>
  </si>
  <si>
    <t>Jumlah Pajak Properti Bulanan</t>
  </si>
  <si>
    <t>TOTAL</t>
  </si>
  <si>
    <t>Buka Tabel Amortisasi</t>
  </si>
  <si>
    <t>AMORTISASI</t>
  </si>
  <si>
    <t>TABEL</t>
  </si>
  <si>
    <t>#</t>
  </si>
  <si>
    <t>bunga</t>
  </si>
  <si>
    <t>pokok</t>
  </si>
  <si>
    <t>#
tersisa</t>
  </si>
  <si>
    <t>KALKULATOR PINJAMAN</t>
  </si>
  <si>
    <t>HIPOTEK</t>
  </si>
  <si>
    <t>tanggal pembayaran</t>
  </si>
  <si>
    <t>saldo 
awal</t>
  </si>
  <si>
    <t>pajak 
properti</t>
  </si>
  <si>
    <t>pembayaran 
total</t>
  </si>
  <si>
    <t>saldo 
akhir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</si>
</sst>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quot;$&quot;#,##0"/>
    <numFmt numFmtId="166" formatCode="0.0%"/>
    <numFmt numFmtId="167" formatCode="&quot;Rp&quot;#,##0"/>
    <numFmt numFmtId="168" formatCode="&quot;Rp&quot;#,##0.00"/>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7">
    <border>
      <left/>
      <right/>
      <top/>
      <bottom/>
      <diagonal/>
    </border>
    <border>
      <left/>
      <right/>
      <top/>
      <bottom style="thin">
        <color theme="0" tint="-0.14996795556505021"/>
      </bottom>
      <diagonal/>
    </border>
    <border>
      <left/>
      <right/>
      <top/>
      <bottom style="thick">
        <color theme="0"/>
      </bottom>
      <diagonal/>
    </border>
    <border>
      <left/>
      <right/>
      <top/>
      <bottom style="thin">
        <color theme="9" tint="-0.24994659260841701"/>
      </bottom>
      <diagonal/>
    </border>
    <border>
      <left/>
      <right/>
      <top/>
      <bottom style="thin">
        <color theme="5" tint="-0.24994659260841701"/>
      </bottom>
      <diagonal/>
    </border>
    <border>
      <left style="thick">
        <color theme="0"/>
      </left>
      <right/>
      <top/>
      <bottom/>
      <diagonal/>
    </border>
    <border>
      <left/>
      <right/>
      <top style="medium">
        <color theme="0"/>
      </top>
      <bottom/>
      <diagonal/>
    </border>
  </borders>
  <cellStyleXfs count="22">
    <xf numFmtId="0" fontId="0" fillId="0" borderId="0">
      <alignment wrapText="1"/>
    </xf>
    <xf numFmtId="0" fontId="5" fillId="3" borderId="0" applyNumberFormat="0" applyAlignment="0" applyProtection="0"/>
    <xf numFmtId="0" fontId="3" fillId="4" borderId="6" applyNumberFormat="0" applyProtection="0">
      <alignment horizontal="left" vertical="center" wrapTex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4"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3" applyNumberFormat="0" applyFill="0" applyAlignment="0" applyProtection="0"/>
    <xf numFmtId="0" fontId="6" fillId="0" borderId="5">
      <alignment horizontal="left" wrapText="1" indent="1"/>
    </xf>
    <xf numFmtId="0" fontId="6" fillId="0" borderId="0">
      <alignment horizontal="left" indent="1"/>
    </xf>
    <xf numFmtId="14" fontId="6" fillId="0" borderId="0">
      <alignment horizontal="left" indent="1"/>
    </xf>
    <xf numFmtId="164" fontId="6" fillId="0" borderId="0">
      <alignment horizontal="right" indent="1"/>
    </xf>
    <xf numFmtId="0" fontId="6" fillId="0" borderId="0">
      <alignment horizontal="center"/>
    </xf>
    <xf numFmtId="0" fontId="3" fillId="4" borderId="0" applyFont="0" applyFill="0" applyBorder="0">
      <alignment horizontal="center" wrapTex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5"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34">
    <xf numFmtId="0" fontId="0" fillId="0" borderId="0" xfId="0">
      <alignment wrapText="1"/>
    </xf>
    <xf numFmtId="0" fontId="5" fillId="3" borderId="0" xfId="1" applyBorder="1" applyAlignment="1" applyProtection="1">
      <protection locked="0"/>
    </xf>
    <xf numFmtId="0" fontId="5" fillId="3" borderId="0" xfId="1" applyNumberFormat="1" applyBorder="1" applyAlignment="1" applyProtection="1">
      <protection locked="0"/>
    </xf>
    <xf numFmtId="0" fontId="4" fillId="0" borderId="0" xfId="0" applyFont="1" applyProtection="1">
      <alignment wrapText="1"/>
      <protection locked="0"/>
    </xf>
    <xf numFmtId="0" fontId="4" fillId="0" borderId="0" xfId="0" applyFont="1" applyAlignment="1" applyProtection="1">
      <alignment horizontal="center"/>
      <protection locked="0"/>
    </xf>
    <xf numFmtId="0" fontId="5" fillId="5" borderId="0" xfId="1" applyFill="1" applyProtection="1">
      <protection locked="0"/>
    </xf>
    <xf numFmtId="0" fontId="5" fillId="3" borderId="2" xfId="1" applyBorder="1" applyAlignment="1" applyProtection="1">
      <alignment vertical="top"/>
      <protection locked="0"/>
    </xf>
    <xf numFmtId="0" fontId="5" fillId="3" borderId="2" xfId="1" applyNumberFormat="1" applyBorder="1" applyAlignment="1" applyProtection="1">
      <alignment horizontal="left" vertical="top"/>
      <protection locked="0"/>
    </xf>
    <xf numFmtId="0" fontId="0" fillId="0" borderId="0" xfId="0" applyProtection="1">
      <alignment wrapText="1"/>
      <protection locked="0"/>
    </xf>
    <xf numFmtId="0" fontId="3" fillId="2" borderId="0" xfId="3" applyAlignment="1" applyProtection="1">
      <alignment horizontal="center"/>
    </xf>
    <xf numFmtId="0" fontId="5" fillId="3" borderId="0" xfId="1" applyNumberFormat="1" applyBorder="1" applyAlignment="1" applyProtection="1">
      <alignment horizontal="center"/>
      <protection locked="0"/>
    </xf>
    <xf numFmtId="0" fontId="5" fillId="3" borderId="0" xfId="1" applyNumberFormat="1" applyBorder="1" applyAlignment="1" applyProtection="1">
      <alignment horizontal="center" vertical="top"/>
      <protection locked="0"/>
    </xf>
    <xf numFmtId="0" fontId="6" fillId="0" borderId="0" xfId="11">
      <alignment horizontal="left" indent="1"/>
    </xf>
    <xf numFmtId="0" fontId="6" fillId="0" borderId="0" xfId="14">
      <alignment horizontal="center"/>
    </xf>
    <xf numFmtId="0" fontId="3" fillId="4" borderId="0" xfId="15">
      <alignment horizontal="center" wrapText="1"/>
      <protection locked="0"/>
    </xf>
    <xf numFmtId="0" fontId="0" fillId="0" borderId="0" xfId="0" applyFont="1" applyFill="1" applyBorder="1">
      <alignment wrapText="1"/>
    </xf>
    <xf numFmtId="0" fontId="0" fillId="0" borderId="0" xfId="10" applyFont="1" applyFill="1" applyBorder="1">
      <alignment horizontal="left" wrapText="1" indent="1"/>
    </xf>
    <xf numFmtId="0" fontId="5" fillId="3" borderId="0" xfId="1" applyAlignment="1">
      <alignment wrapText="1"/>
    </xf>
    <xf numFmtId="0" fontId="10" fillId="0" borderId="0" xfId="16" applyAlignment="1">
      <alignment wrapText="1"/>
    </xf>
    <xf numFmtId="0" fontId="5" fillId="3" borderId="2" xfId="17" applyAlignment="1">
      <alignment wrapText="1"/>
      <protection locked="0"/>
    </xf>
    <xf numFmtId="0" fontId="10" fillId="0" borderId="0" xfId="16" applyAlignment="1"/>
    <xf numFmtId="0" fontId="0" fillId="0" borderId="5" xfId="18" applyFont="1" applyFill="1">
      <alignment wrapText="1"/>
    </xf>
    <xf numFmtId="166" fontId="0" fillId="0" borderId="0" xfId="8" applyFont="1" applyFill="1" applyBorder="1" applyAlignment="1">
      <alignment wrapText="1"/>
    </xf>
    <xf numFmtId="1" fontId="0" fillId="0" borderId="0" xfId="20" applyFont="1" applyFill="1" applyBorder="1">
      <alignment wrapText="1"/>
    </xf>
    <xf numFmtId="0" fontId="5" fillId="3" borderId="2" xfId="17" applyAlignment="1">
      <alignment vertical="top"/>
      <protection locked="0"/>
    </xf>
    <xf numFmtId="167" fontId="0" fillId="0" borderId="0" xfId="19" applyNumberFormat="1" applyFont="1" applyFill="1" applyBorder="1">
      <alignment wrapText="1"/>
    </xf>
    <xf numFmtId="14" fontId="0" fillId="0" borderId="0" xfId="7" applyNumberFormat="1" applyFont="1" applyFill="1" applyBorder="1" applyAlignment="1" applyProtection="1">
      <alignment wrapText="1"/>
    </xf>
    <xf numFmtId="167" fontId="2" fillId="2" borderId="0" xfId="21" applyNumberFormat="1">
      <alignment horizontal="center" vertical="center"/>
    </xf>
    <xf numFmtId="167" fontId="0" fillId="0" borderId="0" xfId="19" applyNumberFormat="1" applyFont="1" applyFill="1" applyBorder="1" applyAlignment="1">
      <alignment horizontal="right"/>
    </xf>
    <xf numFmtId="167" fontId="7" fillId="0" borderId="0" xfId="4" applyNumberFormat="1" applyBorder="1" applyAlignment="1" applyProtection="1">
      <alignment horizontal="center"/>
      <protection locked="0"/>
    </xf>
    <xf numFmtId="14" fontId="6" fillId="0" borderId="0" xfId="12" applyNumberFormat="1">
      <alignment horizontal="left" indent="1"/>
    </xf>
    <xf numFmtId="168" fontId="6" fillId="0" borderId="0" xfId="13" applyNumberFormat="1">
      <alignment horizontal="right" indent="1"/>
    </xf>
    <xf numFmtId="167" fontId="9" fillId="0" borderId="0" xfId="6" applyNumberFormat="1" applyFill="1" applyBorder="1" applyAlignment="1" applyProtection="1">
      <alignment horizontal="right"/>
      <protection locked="0"/>
    </xf>
    <xf numFmtId="0" fontId="5" fillId="3" borderId="0" xfId="1" applyAlignment="1">
      <alignment wrapText="1"/>
    </xf>
  </cellXfs>
  <cellStyles count="22">
    <cellStyle name="#" xfId="11"/>
    <cellStyle name="# Tersisa" xfId="14"/>
    <cellStyle name="batas bawah" xfId="17"/>
    <cellStyle name="Batas judul tabel" xfId="18"/>
    <cellStyle name="Detail Kalkulator Hipotek" xfId="10"/>
    <cellStyle name="Hipertaut" xfId="6" builtinId="8" customBuiltin="1"/>
    <cellStyle name="Jangka Pinjaman" xfId="20"/>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Judul Tabel Amortisasi" xfId="15"/>
    <cellStyle name="Kurs Tabel" xfId="13"/>
    <cellStyle name="Mengikuti Hipertaut" xfId="9" builtinId="9" customBuiltin="1"/>
    <cellStyle name="Nilai" xfId="19"/>
    <cellStyle name="Normal" xfId="0" builtinId="0" customBuiltin="1"/>
    <cellStyle name="Pembayaran Pinjaman Bulanan" xfId="21"/>
    <cellStyle name="PersenMasukan" xfId="8"/>
    <cellStyle name="Tanggal Tabel" xfId="12"/>
    <cellStyle name="TanggalMasukan" xfId="7"/>
    <cellStyle name="Teks Penjelasan" xfId="16" builtinId="53" customBuiltin="1"/>
  </cellStyles>
  <dxfs count="17">
    <dxf>
      <numFmt numFmtId="0" formatCode="General"/>
    </dxf>
    <dxf>
      <numFmt numFmtId="168" formatCode="&quot;Rp&quot;#,##0.00"/>
    </dxf>
    <dxf>
      <numFmt numFmtId="168" formatCode="&quot;Rp&quot;#,##0.00"/>
    </dxf>
    <dxf>
      <numFmt numFmtId="168" formatCode="&quot;Rp&quot;#,##0.00"/>
    </dxf>
    <dxf>
      <numFmt numFmtId="168" formatCode="&quot;Rp&quot;#,##0.00"/>
    </dxf>
    <dxf>
      <numFmt numFmtId="168" formatCode="&quot;Rp&quot;#,##0.00"/>
    </dxf>
    <dxf>
      <numFmt numFmtId="168" formatCode="&quot;Rp&quot;#,##0.00"/>
    </dxf>
    <dxf>
      <numFmt numFmtId="19" formatCode="dd/mm/yyyy"/>
    </dxf>
    <dxf>
      <protection locked="1" hidden="0"/>
    </dxf>
    <dxf>
      <font>
        <color theme="0"/>
      </font>
      <fill>
        <patternFill patternType="none">
          <bgColor auto="1"/>
        </patternFill>
      </fill>
      <border>
        <left/>
        <right/>
        <top/>
        <bottom/>
        <vertical/>
        <horizontal/>
      </border>
    </dxf>
    <dxf>
      <numFmt numFmtId="167" formatCode="&quot;Rp&quot;#,##0"/>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Kalkulator hipotek" defaultPivotStyle="PivotStyleLight16">
    <tableStyle name="Kalkulator hipotek" pivot="0" count="4">
      <tableStyleElement type="wholeTable" dxfId="16"/>
      <tableStyleElement type="headerRow" dxfId="15"/>
      <tableStyleElement type="lastColumn" dxfId="14"/>
      <tableStyleElement type="second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DetailPinjaman" displayName="DetailPinjaman" ref="B3:E8" totalsRowDxfId="12">
  <autoFilter ref="B3:E8">
    <filterColumn colId="0" hiddenButton="1"/>
    <filterColumn colId="1" hiddenButton="1"/>
    <filterColumn colId="2" hiddenButton="1"/>
    <filterColumn colId="3" hiddenButton="1"/>
  </autoFilter>
  <tableColumns count="4">
    <tableColumn id="1" name="DETAIL PINJAMAN" totalsRowLabel="Total"/>
    <tableColumn id="4" name="NILAI" totalsRowFunction="count"/>
    <tableColumn id="2" name="STATISTIK UTAMA" totalsRowDxfId="11"/>
    <tableColumn id="3" name="TOTAL" dataDxfId="10"/>
  </tableColumns>
  <tableStyleInfo name="Kalkulator hipotek" showFirstColumn="0" showLastColumn="1" showRowStripes="1" showColumnStripes="1"/>
  <extLst>
    <ext xmlns:x14="http://schemas.microsoft.com/office/spreadsheetml/2009/9/main" uri="{504A1905-F514-4f6f-8877-14C23A59335A}">
      <x14:table altTextSummary="Tabel ini digunakan untuk memasukkan harga pembelian, suku bunga, jangka pinjaman (dalam bulan), jumlah pinjaman, dan tanggal mulai pinjaman di kolom Detail Pinjaman. Statistik Utama untuk pembayaran pinjaman bulanan, total pembayaran bulanan, total pembayaran pinjaman, dan total bunga yang dibayarkan diperbarui secara otomatis. Masukkan jumlah pajak properti bulanan di E8 untuk menyesuaikan jumlah secara otomatis"/>
    </ext>
  </extLst>
</table>
</file>

<file path=xl/tables/table2.xml><?xml version="1.0" encoding="utf-8"?>
<table xmlns="http://schemas.openxmlformats.org/spreadsheetml/2006/main" id="1" name="Amortisasi" displayName="Amortisasi" ref="B3:J363" totalsRowShown="0" dataDxfId="8">
  <autoFilter ref="B3:J363"/>
  <tableColumns count="9">
    <tableColumn id="1" name="#">
      <calculatedColumnFormula>ROWS($B$4:B4)</calculatedColumnFormula>
    </tableColumn>
    <tableColumn id="2" name="tanggal pembayaran" dataDxfId="7">
      <calculatedColumnFormula>IF(NilaiDimasukkan,IF(Amortisasi[[#This Row],['#]]&lt;=JangkaPinjaman,IF(ROW()-ROW(Amortisasi[[#Headers],[tanggal pembayaran]])=1,MulaiPinjaman,IF(I3&gt;0,EDATE(C3,1),"")),""),"")</calculatedColumnFormula>
    </tableColumn>
    <tableColumn id="3" name="saldo _x000a_awal" dataDxfId="6">
      <calculatedColumnFormula>IF(ROW()-ROW(Amortisasi[[#Headers],[saldo 
awal]])=1,JumlahPinjaman,IF(Amortisasi[[#This Row],[tanggal pembayaran]]="",0,INDEX(Amortisasi[], ROW()-4,8)))</calculatedColumnFormula>
    </tableColumn>
    <tableColumn id="4" name="bunga" dataDxfId="5">
      <calculatedColumnFormula>IF(NilaiDimasukkan,IF(ROW()-ROW(Amortisasi[[#Headers],[bunga]])=1,-IPMT(SukuBunga/12,1,JangkaPinjaman-ROWS($C$4:C4)+1,Amortisasi[[#This Row],[saldo 
awal]]),IFERROR(-IPMT(SukuBunga/12,1,Amortisasi[[#This Row],['#
tersisa]],D5),0)),0)</calculatedColumnFormula>
    </tableColumn>
    <tableColumn id="5" name="pokok" dataDxfId="4">
      <calculatedColumnFormula>IFERROR(IF(AND(NilaiDimasukkan,Amortisasi[[#This Row],[tanggal pembayaran]]&lt;&gt;""),-PPMT(SukuBunga/12,1,JangkaPinjaman-ROWS($C$4:C4)+1,Amortisasi[[#This Row],[saldo 
awal]]),""),0)</calculatedColumnFormula>
    </tableColumn>
    <tableColumn id="7" name="pajak _x000a_properti" dataDxfId="3">
      <calculatedColumnFormula>IF(Amortisasi[[#This Row],[tanggal pembayaran]]="",0,JumlahPajakProperti)</calculatedColumnFormula>
    </tableColumn>
    <tableColumn id="9" name="pembayaran _x000a_total" dataDxfId="2">
      <calculatedColumnFormula>IF(Amortisasi[[#This Row],[tanggal pembayaran]]="",0,Amortisasi[[#This Row],[bunga]]+Amortisasi[[#This Row],[pokok]]+Amortisasi[[#This Row],[pajak 
properti]])</calculatedColumnFormula>
    </tableColumn>
    <tableColumn id="10" name="saldo _x000a_akhir" dataDxfId="1">
      <calculatedColumnFormula>IF(Amortisasi[[#This Row],[tanggal pembayaran]]="",0,Amortisasi[[#This Row],[saldo 
awal]]-Amortisasi[[#This Row],[pokok]])</calculatedColumnFormula>
    </tableColumn>
    <tableColumn id="11" name="#_x000a_tersisa" dataDxfId="0">
      <calculatedColumnFormula>IF(Amortisasi[[#This Row],[saldo 
akhir]]&gt;0,BarisTerakhir-ROW(),0)</calculatedColumnFormula>
    </tableColumn>
  </tableColumns>
  <tableStyleInfo name="Kalkulator hipotek" showFirstColumn="0" showLastColumn="0" showRowStripes="1" showColumnStripes="0"/>
  <extLst>
    <ext xmlns:x14="http://schemas.microsoft.com/office/spreadsheetml/2009/9/main" uri="{504A1905-F514-4f6f-8877-14C23A59335A}">
      <x14:table altTextSummary="Tabel penghitungan untuk pembayaran pinjaman dari waktu ke waktu. Pembayaran tambahan dapat ditambahkan dengan menyisipkan baris tambahan. Masukkan Tanggal Pembayaran dan kolom lainnya akan diperbarui secara otomatis. Hal ini menunjukkan bahwa terdapat pembayaran tambahan dari jumlah bulanan sama yang dilakukan"/>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9"/>
  <sheetViews>
    <sheetView showGridLines="0" tabSelected="1" zoomScaleNormal="100" workbookViewId="0"/>
  </sheetViews>
  <sheetFormatPr defaultColWidth="8.85546875" defaultRowHeight="30" customHeight="1" x14ac:dyDescent="0.25"/>
  <cols>
    <col min="1" max="1" width="2.7109375" style="3" customWidth="1"/>
    <col min="2" max="2" width="35.7109375" style="4" customWidth="1"/>
    <col min="3" max="3" width="15.7109375" style="3" customWidth="1"/>
    <col min="4" max="4" width="37.85546875" style="3" customWidth="1"/>
    <col min="5" max="5" width="15.7109375" style="29" customWidth="1"/>
    <col min="6" max="16384" width="8.85546875" style="3"/>
  </cols>
  <sheetData>
    <row r="1" spans="1:5" ht="30" customHeight="1" x14ac:dyDescent="0.4">
      <c r="A1" s="17"/>
      <c r="B1" s="33" t="s">
        <v>23</v>
      </c>
      <c r="C1" s="33"/>
      <c r="D1" s="9" t="s">
        <v>8</v>
      </c>
      <c r="E1" s="10"/>
    </row>
    <row r="2" spans="1:5" ht="30" customHeight="1" thickBot="1" x14ac:dyDescent="0.45">
      <c r="A2" s="19"/>
      <c r="B2" s="33" t="s">
        <v>24</v>
      </c>
      <c r="C2" s="33"/>
      <c r="D2" s="27">
        <f>E4</f>
        <v>1073643.2460242782</v>
      </c>
      <c r="E2" s="11"/>
    </row>
    <row r="3" spans="1:5" ht="35.1" customHeight="1" thickTop="1" x14ac:dyDescent="0.25">
      <c r="A3"/>
      <c r="B3" s="15" t="s">
        <v>0</v>
      </c>
      <c r="C3" s="15" t="s">
        <v>7</v>
      </c>
      <c r="D3" s="21" t="s">
        <v>9</v>
      </c>
      <c r="E3" s="15" t="s">
        <v>15</v>
      </c>
    </row>
    <row r="4" spans="1:5" ht="30" customHeight="1" x14ac:dyDescent="0.25">
      <c r="B4" s="16" t="s">
        <v>1</v>
      </c>
      <c r="C4" s="25">
        <v>300000000</v>
      </c>
      <c r="D4" s="16" t="s">
        <v>10</v>
      </c>
      <c r="E4" s="28">
        <f>IFERROR(PMT(SukuBunga/12,JangkaPinjaman,-JumlahPinjaman),0)</f>
        <v>1073643.2460242782</v>
      </c>
    </row>
    <row r="5" spans="1:5" ht="30" customHeight="1" x14ac:dyDescent="0.25">
      <c r="B5" s="16" t="s">
        <v>2</v>
      </c>
      <c r="C5" s="22">
        <v>0.05</v>
      </c>
      <c r="D5" s="16" t="s">
        <v>11</v>
      </c>
      <c r="E5" s="28">
        <f ca="1">IFERROR(IF(NilaiDimasukkan,SUM(total_pembayaran),0),0)</f>
        <v>520679236.52671009</v>
      </c>
    </row>
    <row r="6" spans="1:5" ht="30" customHeight="1" x14ac:dyDescent="0.25">
      <c r="B6" s="16" t="s">
        <v>3</v>
      </c>
      <c r="C6" s="23">
        <v>360</v>
      </c>
      <c r="D6" s="16" t="s">
        <v>12</v>
      </c>
      <c r="E6" s="28">
        <f ca="1">IFERROR(IF(NilaiDimasukkan,SUM(total_pembayaran_pinjaman),0),0)</f>
        <v>385679236.52670974</v>
      </c>
    </row>
    <row r="7" spans="1:5" ht="30" customHeight="1" x14ac:dyDescent="0.25">
      <c r="B7" s="16" t="s">
        <v>4</v>
      </c>
      <c r="C7" s="25">
        <v>200000000</v>
      </c>
      <c r="D7" s="16" t="s">
        <v>13</v>
      </c>
      <c r="E7" s="28">
        <f ca="1">IFERROR(IF(NilaiDimasukkan,SUM(bunga),0),0)</f>
        <v>185679236.52670962</v>
      </c>
    </row>
    <row r="8" spans="1:5" ht="30" customHeight="1" x14ac:dyDescent="0.25">
      <c r="B8" s="16" t="s">
        <v>5</v>
      </c>
      <c r="C8" s="26">
        <f ca="1">TODAY()+121</f>
        <v>43243</v>
      </c>
      <c r="D8" s="16" t="s">
        <v>14</v>
      </c>
      <c r="E8" s="28">
        <v>375000</v>
      </c>
    </row>
    <row r="9" spans="1:5" customFormat="1" ht="30" customHeight="1" x14ac:dyDescent="0.25">
      <c r="B9" s="20" t="s">
        <v>6</v>
      </c>
      <c r="C9" s="18"/>
      <c r="E9" s="32" t="s">
        <v>16</v>
      </c>
    </row>
  </sheetData>
  <sheetProtection insertRows="0" deleteRows="0" selectLockedCells="1"/>
  <mergeCells count="2">
    <mergeCell ref="B1:C1"/>
    <mergeCell ref="B2:C2"/>
  </mergeCells>
  <dataValidations xWindow="814" yWindow="404" count="13">
    <dataValidation type="whole" allowBlank="1" showInputMessage="1" showErrorMessage="1" error="Lama maksimum pinjaman untuk kalkulator ini adalah 360 bulan (30 tahun). Pilih COBA LAGI untuk memasukkan nilai antara 1 sampai 360, BATAL untuk keluar dari sel" prompt="Masukkan Jangka Pinjaman (dalam bulan). Nilai yang valid adalah antara 1 sampai 360 (30 tahun)" sqref="C6">
      <formula1>1</formula1>
      <formula2>360</formula2>
    </dataValidation>
    <dataValidation allowBlank="1" showInputMessage="1" showErrorMessage="1" prompt="Lembar kerja Kalkulator Hipotek yang berisi detail pinjaman dan secara otomatis menghitung Statistik Utama untuk menentukan Total Pembayaran Pinjaman Bulanan. Tautan navigasi ke lembar kerja Tabel Amortisasi berada di sel E9" sqref="A1"/>
    <dataValidation allowBlank="1" showInputMessage="1" showErrorMessage="1" prompt="Masukkan Harga Pembelian di sel ini" sqref="C4"/>
    <dataValidation allowBlank="1" showInputMessage="1" showErrorMessage="1" prompt="Masukkan Suku Bunga di sel ini" sqref="C5"/>
    <dataValidation allowBlank="1" showInputMessage="1" showErrorMessage="1" prompt="Masukkan total Jumlah Pinjaman di sel ini" sqref="C7"/>
    <dataValidation allowBlank="1" showInputMessage="1" showErrorMessage="1" prompt="Masukkan Tanggal Mulai Pinjaman di sel ini" sqref="C8"/>
    <dataValidation allowBlank="1" showInputMessage="1" showErrorMessage="1" prompt="Masukkan Jumlah Pajak Properti Bulanan di sel ini" sqref="E8"/>
    <dataValidation allowBlank="1" showInputMessage="1" showErrorMessage="1" prompt="Detail pinjaman diuraikan di kolom ini dari B4 hingga B8" sqref="B3"/>
    <dataValidation allowBlank="1" showInputMessage="1" showErrorMessage="1" prompt="Pembayaran Pinjaman Bulanan secara otomatis dihitung berdasarkan detail pinjaman dan statistik utama" sqref="D2"/>
    <dataValidation allowBlank="1" showInputMessage="1" showErrorMessage="1" prompt="Masukkan nilai Detail Pinjaman di kolom ini dalam sel C4 hingga C8" sqref="C3"/>
    <dataValidation allowBlank="1" showInputMessage="1" showErrorMessage="1" prompt="Statistik Utama untuk pinjaman diuraikan dalam kolom ini dari D4 hingga D8" sqref="D3"/>
    <dataValidation allowBlank="1" showInputMessage="1" showErrorMessage="1" prompt="Semua Total di kolom ini dari E4 hingga E7 dihitung secara otomatis. Masukkan Jumlah Pajak Properti Bulanan di E8" sqref="E3"/>
    <dataValidation allowBlank="1" showInputMessage="1" showErrorMessage="1" prompt="Hyperlink ke Tabel Amortisasi" sqref="E9"/>
  </dataValidations>
  <hyperlinks>
    <hyperlink ref="E9" location="'Tabel Amortisasi'!A1" tooltip="Buka Tabel Amortisasi" display="Buka Tabel Amortisasi"/>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8" customWidth="1"/>
    <col min="2" max="2" width="9.140625" style="8" customWidth="1"/>
    <col min="3" max="3" width="18" style="8" customWidth="1"/>
    <col min="4" max="4" width="17.5703125" style="8" bestFit="1" customWidth="1"/>
    <col min="5" max="5" width="14.28515625" style="8" customWidth="1"/>
    <col min="6" max="6" width="16.28515625" style="8" customWidth="1"/>
    <col min="7" max="7" width="15.7109375" style="8" customWidth="1"/>
    <col min="8" max="8" width="19.140625" style="8" customWidth="1"/>
    <col min="9" max="9" width="17.5703125" style="8" bestFit="1" customWidth="1"/>
    <col min="10" max="10" width="15.7109375" style="8" customWidth="1"/>
    <col min="11" max="16384" width="8.85546875" style="8"/>
  </cols>
  <sheetData>
    <row r="1" spans="1:10" s="5" customFormat="1" ht="30" customHeight="1" x14ac:dyDescent="0.4">
      <c r="A1" s="1"/>
      <c r="B1" s="2" t="s">
        <v>18</v>
      </c>
      <c r="C1" s="2"/>
      <c r="D1" s="2"/>
      <c r="E1" s="1"/>
      <c r="F1" s="1"/>
      <c r="G1" s="1"/>
      <c r="H1" s="1"/>
      <c r="I1" s="1"/>
      <c r="J1" s="1"/>
    </row>
    <row r="2" spans="1:10" s="5" customFormat="1" ht="30" customHeight="1" thickBot="1" x14ac:dyDescent="0.45">
      <c r="A2" s="24"/>
      <c r="B2" s="7" t="s">
        <v>17</v>
      </c>
      <c r="C2" s="7"/>
      <c r="D2" s="7"/>
      <c r="E2" s="6"/>
      <c r="F2" s="6"/>
      <c r="G2" s="6"/>
      <c r="H2" s="6"/>
      <c r="I2" s="6"/>
      <c r="J2" s="6"/>
    </row>
    <row r="3" spans="1:10" ht="35.1" customHeight="1" thickTop="1" x14ac:dyDescent="0.25">
      <c r="B3" s="14" t="s">
        <v>19</v>
      </c>
      <c r="C3" s="14" t="s">
        <v>25</v>
      </c>
      <c r="D3" s="14" t="s">
        <v>26</v>
      </c>
      <c r="E3" s="14" t="s">
        <v>20</v>
      </c>
      <c r="F3" s="14" t="s">
        <v>21</v>
      </c>
      <c r="G3" s="14" t="s">
        <v>27</v>
      </c>
      <c r="H3" s="14" t="s">
        <v>28</v>
      </c>
      <c r="I3" s="14" t="s">
        <v>29</v>
      </c>
      <c r="J3" s="14" t="s">
        <v>22</v>
      </c>
    </row>
    <row r="4" spans="1:10" ht="15" customHeight="1" x14ac:dyDescent="0.25">
      <c r="B4" s="12">
        <f>ROWS($B$4:B4)</f>
        <v>1</v>
      </c>
      <c r="C4" s="30">
        <f ca="1">IF(NilaiDimasukkan,IF(Amortisasi[[#This Row],['#]]&lt;=JangkaPinjaman,IF(ROW()-ROW(Amortisasi[[#Headers],[tanggal pembayaran]])=1,MulaiPinjaman,IF(I3&gt;0,EDATE(C3,1),"")),""),"")</f>
        <v>43243</v>
      </c>
      <c r="D4" s="31">
        <f>IF(ROW()-ROW(Amortisasi[[#Headers],[saldo 
awal]])=1,JumlahPinjaman,IF(Amortisasi[[#This Row],[tanggal pembayaran]]="",0,INDEX(Amortisasi[], ROW()-4,8)))</f>
        <v>200000000</v>
      </c>
      <c r="E4" s="31">
        <f ca="1">IF(NilaiDimasukkan,IF(ROW()-ROW(Amortisasi[[#Headers],[bunga]])=1,-IPMT(SukuBunga/12,1,JangkaPinjaman-ROWS($C$4:C4)+1,Amortisasi[[#This Row],[saldo 
awal]]),IFERROR(-IPMT(SukuBunga/12,1,Amortisasi[[#This Row],['#
tersisa]],D5),0)),0)</f>
        <v>833333.33333333337</v>
      </c>
      <c r="F4" s="31">
        <f ca="1">IFERROR(IF(AND(NilaiDimasukkan,Amortisasi[[#This Row],[tanggal pembayaran]]&lt;&gt;""),-PPMT(SukuBunga/12,1,JangkaPinjaman-ROWS($C$4:C4)+1,Amortisasi[[#This Row],[saldo 
awal]]),""),0)</f>
        <v>240309.91269094474</v>
      </c>
      <c r="G4" s="31">
        <f ca="1">IF(Amortisasi[[#This Row],[tanggal pembayaran]]="",0,JumlahPajakProperti)</f>
        <v>375000</v>
      </c>
      <c r="H4" s="31">
        <f ca="1">IF(Amortisasi[[#This Row],[tanggal pembayaran]]="",0,Amortisasi[[#This Row],[bunga]]+Amortisasi[[#This Row],[pokok]]+Amortisasi[[#This Row],[pajak 
properti]])</f>
        <v>1448643.246024278</v>
      </c>
      <c r="I4" s="31">
        <f ca="1">IF(Amortisasi[[#This Row],[tanggal pembayaran]]="",0,Amortisasi[[#This Row],[saldo 
awal]]-Amortisasi[[#This Row],[pokok]])</f>
        <v>199759690.08730906</v>
      </c>
      <c r="J4" s="13">
        <f ca="1">IF(Amortisasi[[#This Row],[saldo 
akhir]]&gt;0,BarisTerakhir-ROW(),0)</f>
        <v>359</v>
      </c>
    </row>
    <row r="5" spans="1:10" ht="15" customHeight="1" x14ac:dyDescent="0.25">
      <c r="B5" s="12">
        <f>ROWS($B$4:B5)</f>
        <v>2</v>
      </c>
      <c r="C5" s="30">
        <f ca="1">IF(NilaiDimasukkan,IF(Amortisasi[[#This Row],['#]]&lt;=JangkaPinjaman,IF(ROW()-ROW(Amortisasi[[#Headers],[tanggal pembayaran]])=1,MulaiPinjaman,IF(I4&gt;0,EDATE(C4,1),"")),""),"")</f>
        <v>43274</v>
      </c>
      <c r="D5" s="31">
        <f ca="1">IF(ROW()-ROW(Amortisasi[[#Headers],[saldo 
awal]])=1,JumlahPinjaman,IF(Amortisasi[[#This Row],[tanggal pembayaran]]="",0,INDEX(Amortisasi[], ROW()-4,8)))</f>
        <v>199759690.08730906</v>
      </c>
      <c r="E5" s="31">
        <f ca="1">IF(NilaiDimasukkan,IF(ROW()-ROW(Amortisasi[[#Headers],[bunga]])=1,-IPMT(SukuBunga/12,1,JangkaPinjaman-ROWS($C$4:C5)+1,Amortisasi[[#This Row],[saldo 
awal]]),IFERROR(-IPMT(SukuBunga/12,1,Amortisasi[[#This Row],['#
tersisa]],D6),0)),0)</f>
        <v>831326.57868048013</v>
      </c>
      <c r="F5" s="31">
        <f ca="1">IFERROR(IF(AND(NilaiDimasukkan,Amortisasi[[#This Row],[tanggal pembayaran]]&lt;&gt;""),-PPMT(SukuBunga/12,1,JangkaPinjaman-ROWS($C$4:C5)+1,Amortisasi[[#This Row],[saldo 
awal]]),""),0)</f>
        <v>241311.20399382358</v>
      </c>
      <c r="G5" s="31">
        <f ca="1">IF(Amortisasi[[#This Row],[tanggal pembayaran]]="",0,JumlahPajakProperti)</f>
        <v>375000</v>
      </c>
      <c r="H5" s="31">
        <f ca="1">IF(Amortisasi[[#This Row],[tanggal pembayaran]]="",0,Amortisasi[[#This Row],[bunga]]+Amortisasi[[#This Row],[pokok]]+Amortisasi[[#This Row],[pajak 
properti]])</f>
        <v>1447637.7826743037</v>
      </c>
      <c r="I5" s="31">
        <f ca="1">IF(Amortisasi[[#This Row],[tanggal pembayaran]]="",0,Amortisasi[[#This Row],[saldo 
awal]]-Amortisasi[[#This Row],[pokok]])</f>
        <v>199518378.88331524</v>
      </c>
      <c r="J5" s="13">
        <f ca="1">IF(Amortisasi[[#This Row],[saldo 
akhir]]&gt;0,BarisTerakhir-ROW(),0)</f>
        <v>358</v>
      </c>
    </row>
    <row r="6" spans="1:10" ht="15" customHeight="1" x14ac:dyDescent="0.25">
      <c r="B6" s="12">
        <f>ROWS($B$4:B6)</f>
        <v>3</v>
      </c>
      <c r="C6" s="30">
        <f ca="1">IF(NilaiDimasukkan,IF(Amortisasi[[#This Row],['#]]&lt;=JangkaPinjaman,IF(ROW()-ROW(Amortisasi[[#Headers],[tanggal pembayaran]])=1,MulaiPinjaman,IF(I5&gt;0,EDATE(C5,1),"")),""),"")</f>
        <v>43304</v>
      </c>
      <c r="D6" s="31">
        <f ca="1">IF(ROW()-ROW(Amortisasi[[#Headers],[saldo 
awal]])=1,JumlahPinjaman,IF(Amortisasi[[#This Row],[tanggal pembayaran]]="",0,INDEX(Amortisasi[], ROW()-4,8)))</f>
        <v>199518378.88331524</v>
      </c>
      <c r="E6" s="31">
        <f ca="1">IF(NilaiDimasukkan,IF(ROW()-ROW(Amortisasi[[#Headers],[bunga]])=1,-IPMT(SukuBunga/12,1,JangkaPinjaman-ROWS($C$4:C6)+1,Amortisasi[[#This Row],[saldo 
awal]]),IFERROR(-IPMT(SukuBunga/12,1,Amortisasi[[#This Row],['#
tersisa]],D7),0)),0)</f>
        <v>830316.92589988094</v>
      </c>
      <c r="F6" s="31">
        <f ca="1">IFERROR(IF(AND(NilaiDimasukkan,Amortisasi[[#This Row],[tanggal pembayaran]]&lt;&gt;""),-PPMT(SukuBunga/12,1,JangkaPinjaman-ROWS($C$4:C6)+1,Amortisasi[[#This Row],[saldo 
awal]]),""),0)</f>
        <v>242316.66734379795</v>
      </c>
      <c r="G6" s="31">
        <f ca="1">IF(Amortisasi[[#This Row],[tanggal pembayaran]]="",0,JumlahPajakProperti)</f>
        <v>375000</v>
      </c>
      <c r="H6" s="31">
        <f ca="1">IF(Amortisasi[[#This Row],[tanggal pembayaran]]="",0,Amortisasi[[#This Row],[bunga]]+Amortisasi[[#This Row],[pokok]]+Amortisasi[[#This Row],[pajak 
properti]])</f>
        <v>1447633.5932436788</v>
      </c>
      <c r="I6" s="31">
        <f ca="1">IF(Amortisasi[[#This Row],[tanggal pembayaran]]="",0,Amortisasi[[#This Row],[saldo 
awal]]-Amortisasi[[#This Row],[pokok]])</f>
        <v>199276062.21597144</v>
      </c>
      <c r="J6" s="13">
        <f ca="1">IF(Amortisasi[[#This Row],[saldo 
akhir]]&gt;0,BarisTerakhir-ROW(),0)</f>
        <v>357</v>
      </c>
    </row>
    <row r="7" spans="1:10" ht="15" customHeight="1" x14ac:dyDescent="0.25">
      <c r="B7" s="12">
        <f>ROWS($B$4:B7)</f>
        <v>4</v>
      </c>
      <c r="C7" s="30">
        <f ca="1">IF(NilaiDimasukkan,IF(Amortisasi[[#This Row],['#]]&lt;=JangkaPinjaman,IF(ROW()-ROW(Amortisasi[[#Headers],[tanggal pembayaran]])=1,MulaiPinjaman,IF(I6&gt;0,EDATE(C6,1),"")),""),"")</f>
        <v>43335</v>
      </c>
      <c r="D7" s="31">
        <f ca="1">IF(ROW()-ROW(Amortisasi[[#Headers],[saldo 
awal]])=1,JumlahPinjaman,IF(Amortisasi[[#This Row],[tanggal pembayaran]]="",0,INDEX(Amortisasi[], ROW()-4,8)))</f>
        <v>199276062.21597144</v>
      </c>
      <c r="E7" s="31">
        <f ca="1">IF(NilaiDimasukkan,IF(ROW()-ROW(Amortisasi[[#Headers],[bunga]])=1,-IPMT(SukuBunga/12,1,JangkaPinjaman-ROWS($C$4:C7)+1,Amortisasi[[#This Row],[saldo 
awal]]),IFERROR(-IPMT(SukuBunga/12,1,Amortisasi[[#This Row],['#
tersisa]],D8),0)),0)</f>
        <v>829303.06623269606</v>
      </c>
      <c r="F7" s="31">
        <f ca="1">IFERROR(IF(AND(NilaiDimasukkan,Amortisasi[[#This Row],[tanggal pembayaran]]&lt;&gt;""),-PPMT(SukuBunga/12,1,JangkaPinjaman-ROWS($C$4:C7)+1,Amortisasi[[#This Row],[saldo 
awal]]),""),0)</f>
        <v>243326.32012439711</v>
      </c>
      <c r="G7" s="31">
        <f ca="1">IF(Amortisasi[[#This Row],[tanggal pembayaran]]="",0,JumlahPajakProperti)</f>
        <v>375000</v>
      </c>
      <c r="H7" s="31">
        <f ca="1">IF(Amortisasi[[#This Row],[tanggal pembayaran]]="",0,Amortisasi[[#This Row],[bunga]]+Amortisasi[[#This Row],[pokok]]+Amortisasi[[#This Row],[pajak 
properti]])</f>
        <v>1447629.3863570932</v>
      </c>
      <c r="I7" s="31">
        <f ca="1">IF(Amortisasi[[#This Row],[tanggal pembayaran]]="",0,Amortisasi[[#This Row],[saldo 
awal]]-Amortisasi[[#This Row],[pokok]])</f>
        <v>199032735.89584705</v>
      </c>
      <c r="J7" s="13">
        <f ca="1">IF(Amortisasi[[#This Row],[saldo 
akhir]]&gt;0,BarisTerakhir-ROW(),0)</f>
        <v>356</v>
      </c>
    </row>
    <row r="8" spans="1:10" ht="15" customHeight="1" x14ac:dyDescent="0.25">
      <c r="B8" s="12">
        <f>ROWS($B$4:B8)</f>
        <v>5</v>
      </c>
      <c r="C8" s="30">
        <f ca="1">IF(NilaiDimasukkan,IF(Amortisasi[[#This Row],['#]]&lt;=JangkaPinjaman,IF(ROW()-ROW(Amortisasi[[#Headers],[tanggal pembayaran]])=1,MulaiPinjaman,IF(I7&gt;0,EDATE(C7,1),"")),""),"")</f>
        <v>43366</v>
      </c>
      <c r="D8" s="31">
        <f ca="1">IF(ROW()-ROW(Amortisasi[[#Headers],[saldo 
awal]])=1,JumlahPinjaman,IF(Amortisasi[[#This Row],[tanggal pembayaran]]="",0,INDEX(Amortisasi[], ROW()-4,8)))</f>
        <v>199032735.89584705</v>
      </c>
      <c r="E8" s="31">
        <f ca="1">IF(NilaiDimasukkan,IF(ROW()-ROW(Amortisasi[[#Headers],[bunga]])=1,-IPMT(SukuBunga/12,1,JangkaPinjaman-ROWS($C$4:C8)+1,Amortisasi[[#This Row],[saldo 
awal]]),IFERROR(-IPMT(SukuBunga/12,1,Amortisasi[[#This Row],['#
tersisa]],D9),0)),0)</f>
        <v>828284.98215023114</v>
      </c>
      <c r="F8" s="31">
        <f ca="1">IFERROR(IF(AND(NilaiDimasukkan,Amortisasi[[#This Row],[tanggal pembayaran]]&lt;&gt;""),-PPMT(SukuBunga/12,1,JangkaPinjaman-ROWS($C$4:C8)+1,Amortisasi[[#This Row],[saldo 
awal]]),""),0)</f>
        <v>244340.17979158214</v>
      </c>
      <c r="G8" s="31">
        <f ca="1">IF(Amortisasi[[#This Row],[tanggal pembayaran]]="",0,JumlahPajakProperti)</f>
        <v>375000</v>
      </c>
      <c r="H8" s="31">
        <f ca="1">IF(Amortisasi[[#This Row],[tanggal pembayaran]]="",0,Amortisasi[[#This Row],[bunga]]+Amortisasi[[#This Row],[pokok]]+Amortisasi[[#This Row],[pajak 
properti]])</f>
        <v>1447625.1619418133</v>
      </c>
      <c r="I8" s="31">
        <f ca="1">IF(Amortisasi[[#This Row],[tanggal pembayaran]]="",0,Amortisasi[[#This Row],[saldo 
awal]]-Amortisasi[[#This Row],[pokok]])</f>
        <v>198788395.71605548</v>
      </c>
      <c r="J8" s="13">
        <f ca="1">IF(Amortisasi[[#This Row],[saldo 
akhir]]&gt;0,BarisTerakhir-ROW(),0)</f>
        <v>355</v>
      </c>
    </row>
    <row r="9" spans="1:10" ht="15" customHeight="1" x14ac:dyDescent="0.25">
      <c r="B9" s="12">
        <f>ROWS($B$4:B9)</f>
        <v>6</v>
      </c>
      <c r="C9" s="30">
        <f ca="1">IF(NilaiDimasukkan,IF(Amortisasi[[#This Row],['#]]&lt;=JangkaPinjaman,IF(ROW()-ROW(Amortisasi[[#Headers],[tanggal pembayaran]])=1,MulaiPinjaman,IF(I8&gt;0,EDATE(C8,1),"")),""),"")</f>
        <v>43396</v>
      </c>
      <c r="D9" s="31">
        <f ca="1">IF(ROW()-ROW(Amortisasi[[#Headers],[saldo 
awal]])=1,JumlahPinjaman,IF(Amortisasi[[#This Row],[tanggal pembayaran]]="",0,INDEX(Amortisasi[], ROW()-4,8)))</f>
        <v>198788395.71605548</v>
      </c>
      <c r="E9" s="31">
        <f ca="1">IF(NilaiDimasukkan,IF(ROW()-ROW(Amortisasi[[#Headers],[bunga]])=1,-IPMT(SukuBunga/12,1,JangkaPinjaman-ROWS($C$4:C9)+1,Amortisasi[[#This Row],[saldo 
awal]]),IFERROR(-IPMT(SukuBunga/12,1,Amortisasi[[#This Row],['#
tersisa]],D10),0)),0)</f>
        <v>827262.65605075599</v>
      </c>
      <c r="F9" s="31">
        <f ca="1">IFERROR(IF(AND(NilaiDimasukkan,Amortisasi[[#This Row],[tanggal pembayaran]]&lt;&gt;""),-PPMT(SukuBunga/12,1,JangkaPinjaman-ROWS($C$4:C9)+1,Amortisasi[[#This Row],[saldo 
awal]]),""),0)</f>
        <v>245358.26387404709</v>
      </c>
      <c r="G9" s="31">
        <f ca="1">IF(Amortisasi[[#This Row],[tanggal pembayaran]]="",0,JumlahPajakProperti)</f>
        <v>375000</v>
      </c>
      <c r="H9" s="31">
        <f ca="1">IF(Amortisasi[[#This Row],[tanggal pembayaran]]="",0,Amortisasi[[#This Row],[bunga]]+Amortisasi[[#This Row],[pokok]]+Amortisasi[[#This Row],[pajak 
properti]])</f>
        <v>1447620.9199248031</v>
      </c>
      <c r="I9" s="31">
        <f ca="1">IF(Amortisasi[[#This Row],[tanggal pembayaran]]="",0,Amortisasi[[#This Row],[saldo 
awal]]-Amortisasi[[#This Row],[pokok]])</f>
        <v>198543037.45218143</v>
      </c>
      <c r="J9" s="13">
        <f ca="1">IF(Amortisasi[[#This Row],[saldo 
akhir]]&gt;0,BarisTerakhir-ROW(),0)</f>
        <v>354</v>
      </c>
    </row>
    <row r="10" spans="1:10" ht="15" customHeight="1" x14ac:dyDescent="0.25">
      <c r="B10" s="12">
        <f>ROWS($B$4:B10)</f>
        <v>7</v>
      </c>
      <c r="C10" s="30">
        <f ca="1">IF(NilaiDimasukkan,IF(Amortisasi[[#This Row],['#]]&lt;=JangkaPinjaman,IF(ROW()-ROW(Amortisasi[[#Headers],[tanggal pembayaran]])=1,MulaiPinjaman,IF(I9&gt;0,EDATE(C9,1),"")),""),"")</f>
        <v>43427</v>
      </c>
      <c r="D10" s="31">
        <f ca="1">IF(ROW()-ROW(Amortisasi[[#Headers],[saldo 
awal]])=1,JumlahPinjaman,IF(Amortisasi[[#This Row],[tanggal pembayaran]]="",0,INDEX(Amortisasi[], ROW()-4,8)))</f>
        <v>198543037.45218143</v>
      </c>
      <c r="E10" s="31">
        <f ca="1">IF(NilaiDimasukkan,IF(ROW()-ROW(Amortisasi[[#Headers],[bunga]])=1,-IPMT(SukuBunga/12,1,JangkaPinjaman-ROWS($C$4:C10)+1,Amortisasi[[#This Row],[saldo 
awal]]),IFERROR(-IPMT(SukuBunga/12,1,Amortisasi[[#This Row],['#
tersisa]],D11),0)),0)</f>
        <v>826236.07025919971</v>
      </c>
      <c r="F10" s="31">
        <f ca="1">IFERROR(IF(AND(NilaiDimasukkan,Amortisasi[[#This Row],[tanggal pembayaran]]&lt;&gt;""),-PPMT(SukuBunga/12,1,JangkaPinjaman-ROWS($C$4:C10)+1,Amortisasi[[#This Row],[saldo 
awal]]),""),0)</f>
        <v>246380.58997352215</v>
      </c>
      <c r="G10" s="31">
        <f ca="1">IF(Amortisasi[[#This Row],[tanggal pembayaran]]="",0,JumlahPajakProperti)</f>
        <v>375000</v>
      </c>
      <c r="H10" s="31">
        <f ca="1">IF(Amortisasi[[#This Row],[tanggal pembayaran]]="",0,Amortisasi[[#This Row],[bunga]]+Amortisasi[[#This Row],[pokok]]+Amortisasi[[#This Row],[pajak 
properti]])</f>
        <v>1447616.6602327218</v>
      </c>
      <c r="I10" s="31">
        <f ca="1">IF(Amortisasi[[#This Row],[tanggal pembayaran]]="",0,Amortisasi[[#This Row],[saldo 
awal]]-Amortisasi[[#This Row],[pokok]])</f>
        <v>198296656.86220792</v>
      </c>
      <c r="J10" s="13">
        <f ca="1">IF(Amortisasi[[#This Row],[saldo 
akhir]]&gt;0,BarisTerakhir-ROW(),0)</f>
        <v>353</v>
      </c>
    </row>
    <row r="11" spans="1:10" ht="15" customHeight="1" x14ac:dyDescent="0.25">
      <c r="B11" s="12">
        <f>ROWS($B$4:B11)</f>
        <v>8</v>
      </c>
      <c r="C11" s="30">
        <f ca="1">IF(NilaiDimasukkan,IF(Amortisasi[[#This Row],['#]]&lt;=JangkaPinjaman,IF(ROW()-ROW(Amortisasi[[#Headers],[tanggal pembayaran]])=1,MulaiPinjaman,IF(I10&gt;0,EDATE(C10,1),"")),""),"")</f>
        <v>43457</v>
      </c>
      <c r="D11" s="31">
        <f ca="1">IF(ROW()-ROW(Amortisasi[[#Headers],[saldo 
awal]])=1,JumlahPinjaman,IF(Amortisasi[[#This Row],[tanggal pembayaran]]="",0,INDEX(Amortisasi[], ROW()-4,8)))</f>
        <v>198296656.86220792</v>
      </c>
      <c r="E11" s="31">
        <f ca="1">IF(NilaiDimasukkan,IF(ROW()-ROW(Amortisasi[[#Headers],[bunga]])=1,-IPMT(SukuBunga/12,1,JangkaPinjaman-ROWS($C$4:C11)+1,Amortisasi[[#This Row],[saldo 
awal]]),IFERROR(-IPMT(SukuBunga/12,1,Amortisasi[[#This Row],['#
tersisa]],D12),0)),0)</f>
        <v>825205.20702684519</v>
      </c>
      <c r="F11" s="31">
        <f ca="1">IFERROR(IF(AND(NilaiDimasukkan,Amortisasi[[#This Row],[tanggal pembayaran]]&lt;&gt;""),-PPMT(SukuBunga/12,1,JangkaPinjaman-ROWS($C$4:C11)+1,Amortisasi[[#This Row],[saldo 
awal]]),""),0)</f>
        <v>247407.17576507857</v>
      </c>
      <c r="G11" s="31">
        <f ca="1">IF(Amortisasi[[#This Row],[tanggal pembayaran]]="",0,JumlahPajakProperti)</f>
        <v>375000</v>
      </c>
      <c r="H11" s="31">
        <f ca="1">IF(Amortisasi[[#This Row],[tanggal pembayaran]]="",0,Amortisasi[[#This Row],[bunga]]+Amortisasi[[#This Row],[pokok]]+Amortisasi[[#This Row],[pajak 
properti]])</f>
        <v>1447612.3827919238</v>
      </c>
      <c r="I11" s="31">
        <f ca="1">IF(Amortisasi[[#This Row],[tanggal pembayaran]]="",0,Amortisasi[[#This Row],[saldo 
awal]]-Amortisasi[[#This Row],[pokok]])</f>
        <v>198049249.68644285</v>
      </c>
      <c r="J11" s="13">
        <f ca="1">IF(Amortisasi[[#This Row],[saldo 
akhir]]&gt;0,BarisTerakhir-ROW(),0)</f>
        <v>352</v>
      </c>
    </row>
    <row r="12" spans="1:10" ht="15" customHeight="1" x14ac:dyDescent="0.25">
      <c r="B12" s="12">
        <f>ROWS($B$4:B12)</f>
        <v>9</v>
      </c>
      <c r="C12" s="30">
        <f ca="1">IF(NilaiDimasukkan,IF(Amortisasi[[#This Row],['#]]&lt;=JangkaPinjaman,IF(ROW()-ROW(Amortisasi[[#Headers],[tanggal pembayaran]])=1,MulaiPinjaman,IF(I11&gt;0,EDATE(C11,1),"")),""),"")</f>
        <v>43488</v>
      </c>
      <c r="D12" s="31">
        <f ca="1">IF(ROW()-ROW(Amortisasi[[#Headers],[saldo 
awal]])=1,JumlahPinjaman,IF(Amortisasi[[#This Row],[tanggal pembayaran]]="",0,INDEX(Amortisasi[], ROW()-4,8)))</f>
        <v>198049249.68644285</v>
      </c>
      <c r="E12" s="31">
        <f ca="1">IF(NilaiDimasukkan,IF(ROW()-ROW(Amortisasi[[#Headers],[bunga]])=1,-IPMT(SukuBunga/12,1,JangkaPinjaman-ROWS($C$4:C12)+1,Amortisasi[[#This Row],[saldo 
awal]]),IFERROR(-IPMT(SukuBunga/12,1,Amortisasi[[#This Row],['#
tersisa]],D13),0)),0)</f>
        <v>824170.0485310225</v>
      </c>
      <c r="F12" s="31">
        <f ca="1">IFERROR(IF(AND(NilaiDimasukkan,Amortisasi[[#This Row],[tanggal pembayaran]]&lt;&gt;""),-PPMT(SukuBunga/12,1,JangkaPinjaman-ROWS($C$4:C12)+1,Amortisasi[[#This Row],[saldo 
awal]]),""),0)</f>
        <v>248438.03899743312</v>
      </c>
      <c r="G12" s="31">
        <f ca="1">IF(Amortisasi[[#This Row],[tanggal pembayaran]]="",0,JumlahPajakProperti)</f>
        <v>375000</v>
      </c>
      <c r="H12" s="31">
        <f ca="1">IF(Amortisasi[[#This Row],[tanggal pembayaran]]="",0,Amortisasi[[#This Row],[bunga]]+Amortisasi[[#This Row],[pokok]]+Amortisasi[[#This Row],[pajak 
properti]])</f>
        <v>1447608.0875284555</v>
      </c>
      <c r="I12" s="31">
        <f ca="1">IF(Amortisasi[[#This Row],[tanggal pembayaran]]="",0,Amortisasi[[#This Row],[saldo 
awal]]-Amortisasi[[#This Row],[pokok]])</f>
        <v>197800811.64744541</v>
      </c>
      <c r="J12" s="13">
        <f ca="1">IF(Amortisasi[[#This Row],[saldo 
akhir]]&gt;0,BarisTerakhir-ROW(),0)</f>
        <v>351</v>
      </c>
    </row>
    <row r="13" spans="1:10" ht="15" customHeight="1" x14ac:dyDescent="0.25">
      <c r="B13" s="12">
        <f>ROWS($B$4:B13)</f>
        <v>10</v>
      </c>
      <c r="C13" s="30">
        <f ca="1">IF(NilaiDimasukkan,IF(Amortisasi[[#This Row],['#]]&lt;=JangkaPinjaman,IF(ROW()-ROW(Amortisasi[[#Headers],[tanggal pembayaran]])=1,MulaiPinjaman,IF(I12&gt;0,EDATE(C12,1),"")),""),"")</f>
        <v>43519</v>
      </c>
      <c r="D13" s="31">
        <f ca="1">IF(ROW()-ROW(Amortisasi[[#Headers],[saldo 
awal]])=1,JumlahPinjaman,IF(Amortisasi[[#This Row],[tanggal pembayaran]]="",0,INDEX(Amortisasi[], ROW()-4,8)))</f>
        <v>197800811.64744541</v>
      </c>
      <c r="E13" s="31">
        <f ca="1">IF(NilaiDimasukkan,IF(ROW()-ROW(Amortisasi[[#Headers],[bunga]])=1,-IPMT(SukuBunga/12,1,JangkaPinjaman-ROWS($C$4:C13)+1,Amortisasi[[#This Row],[saldo 
awal]]),IFERROR(-IPMT(SukuBunga/12,1,Amortisasi[[#This Row],['#
tersisa]],D14),0)),0)</f>
        <v>823130.57687480061</v>
      </c>
      <c r="F13" s="31">
        <f ca="1">IFERROR(IF(AND(NilaiDimasukkan,Amortisasi[[#This Row],[tanggal pembayaran]]&lt;&gt;""),-PPMT(SukuBunga/12,1,JangkaPinjaman-ROWS($C$4:C13)+1,Amortisasi[[#This Row],[saldo 
awal]]),""),0)</f>
        <v>249473.19749325572</v>
      </c>
      <c r="G13" s="31">
        <f ca="1">IF(Amortisasi[[#This Row],[tanggal pembayaran]]="",0,JumlahPajakProperti)</f>
        <v>375000</v>
      </c>
      <c r="H13" s="31">
        <f ca="1">IF(Amortisasi[[#This Row],[tanggal pembayaran]]="",0,Amortisasi[[#This Row],[bunga]]+Amortisasi[[#This Row],[pokok]]+Amortisasi[[#This Row],[pajak 
properti]])</f>
        <v>1447603.7743680563</v>
      </c>
      <c r="I13" s="31">
        <f ca="1">IF(Amortisasi[[#This Row],[tanggal pembayaran]]="",0,Amortisasi[[#This Row],[saldo 
awal]]-Amortisasi[[#This Row],[pokok]])</f>
        <v>197551338.44995216</v>
      </c>
      <c r="J13" s="13">
        <f ca="1">IF(Amortisasi[[#This Row],[saldo 
akhir]]&gt;0,BarisTerakhir-ROW(),0)</f>
        <v>350</v>
      </c>
    </row>
    <row r="14" spans="1:10" ht="15" customHeight="1" x14ac:dyDescent="0.25">
      <c r="B14" s="12">
        <f>ROWS($B$4:B14)</f>
        <v>11</v>
      </c>
      <c r="C14" s="30">
        <f ca="1">IF(NilaiDimasukkan,IF(Amortisasi[[#This Row],['#]]&lt;=JangkaPinjaman,IF(ROW()-ROW(Amortisasi[[#Headers],[tanggal pembayaran]])=1,MulaiPinjaman,IF(I13&gt;0,EDATE(C13,1),"")),""),"")</f>
        <v>43547</v>
      </c>
      <c r="D14" s="31">
        <f ca="1">IF(ROW()-ROW(Amortisasi[[#Headers],[saldo 
awal]])=1,JumlahPinjaman,IF(Amortisasi[[#This Row],[tanggal pembayaran]]="",0,INDEX(Amortisasi[], ROW()-4,8)))</f>
        <v>197551338.44995216</v>
      </c>
      <c r="E14" s="31">
        <f ca="1">IF(NilaiDimasukkan,IF(ROW()-ROW(Amortisasi[[#Headers],[bunga]])=1,-IPMT(SukuBunga/12,1,JangkaPinjaman-ROWS($C$4:C14)+1,Amortisasi[[#This Row],[saldo 
awal]]),IFERROR(-IPMT(SukuBunga/12,1,Amortisasi[[#This Row],['#
tersisa]],D15),0)),0)</f>
        <v>822086.77408667782</v>
      </c>
      <c r="F14" s="31">
        <f ca="1">IFERROR(IF(AND(NilaiDimasukkan,Amortisasi[[#This Row],[tanggal pembayaran]]&lt;&gt;""),-PPMT(SukuBunga/12,1,JangkaPinjaman-ROWS($C$4:C14)+1,Amortisasi[[#This Row],[saldo 
awal]]),""),0)</f>
        <v>250512.66914947762</v>
      </c>
      <c r="G14" s="31">
        <f ca="1">IF(Amortisasi[[#This Row],[tanggal pembayaran]]="",0,JumlahPajakProperti)</f>
        <v>375000</v>
      </c>
      <c r="H14" s="31">
        <f ca="1">IF(Amortisasi[[#This Row],[tanggal pembayaran]]="",0,Amortisasi[[#This Row],[bunga]]+Amortisasi[[#This Row],[pokok]]+Amortisasi[[#This Row],[pajak 
properti]])</f>
        <v>1447599.4432361554</v>
      </c>
      <c r="I14" s="31">
        <f ca="1">IF(Amortisasi[[#This Row],[tanggal pembayaran]]="",0,Amortisasi[[#This Row],[saldo 
awal]]-Amortisasi[[#This Row],[pokok]])</f>
        <v>197300825.78080267</v>
      </c>
      <c r="J14" s="13">
        <f ca="1">IF(Amortisasi[[#This Row],[saldo 
akhir]]&gt;0,BarisTerakhir-ROW(),0)</f>
        <v>349</v>
      </c>
    </row>
    <row r="15" spans="1:10" ht="15" customHeight="1" x14ac:dyDescent="0.25">
      <c r="B15" s="12">
        <f>ROWS($B$4:B15)</f>
        <v>12</v>
      </c>
      <c r="C15" s="30">
        <f ca="1">IF(NilaiDimasukkan,IF(Amortisasi[[#This Row],['#]]&lt;=JangkaPinjaman,IF(ROW()-ROW(Amortisasi[[#Headers],[tanggal pembayaran]])=1,MulaiPinjaman,IF(I14&gt;0,EDATE(C14,1),"")),""),"")</f>
        <v>43578</v>
      </c>
      <c r="D15" s="31">
        <f ca="1">IF(ROW()-ROW(Amortisasi[[#Headers],[saldo 
awal]])=1,JumlahPinjaman,IF(Amortisasi[[#This Row],[tanggal pembayaran]]="",0,INDEX(Amortisasi[], ROW()-4,8)))</f>
        <v>197300825.78080267</v>
      </c>
      <c r="E15" s="31">
        <f ca="1">IF(NilaiDimasukkan,IF(ROW()-ROW(Amortisasi[[#Headers],[bunga]])=1,-IPMT(SukuBunga/12,1,JangkaPinjaman-ROWS($C$4:C15)+1,Amortisasi[[#This Row],[saldo 
awal]]),IFERROR(-IPMT(SukuBunga/12,1,Amortisasi[[#This Row],['#
tersisa]],D16),0)),0)</f>
        <v>821038.62212027109</v>
      </c>
      <c r="F15" s="31">
        <f ca="1">IFERROR(IF(AND(NilaiDimasukkan,Amortisasi[[#This Row],[tanggal pembayaran]]&lt;&gt;""),-PPMT(SukuBunga/12,1,JangkaPinjaman-ROWS($C$4:C15)+1,Amortisasi[[#This Row],[saldo 
awal]]),""),0)</f>
        <v>251556.47193760044</v>
      </c>
      <c r="G15" s="31">
        <f ca="1">IF(Amortisasi[[#This Row],[tanggal pembayaran]]="",0,JumlahPajakProperti)</f>
        <v>375000</v>
      </c>
      <c r="H15" s="31">
        <f ca="1">IF(Amortisasi[[#This Row],[tanggal pembayaran]]="",0,Amortisasi[[#This Row],[bunga]]+Amortisasi[[#This Row],[pokok]]+Amortisasi[[#This Row],[pajak 
properti]])</f>
        <v>1447595.0940578715</v>
      </c>
      <c r="I15" s="31">
        <f ca="1">IF(Amortisasi[[#This Row],[tanggal pembayaran]]="",0,Amortisasi[[#This Row],[saldo 
awal]]-Amortisasi[[#This Row],[pokok]])</f>
        <v>197049269.30886507</v>
      </c>
      <c r="J15" s="13">
        <f ca="1">IF(Amortisasi[[#This Row],[saldo 
akhir]]&gt;0,BarisTerakhir-ROW(),0)</f>
        <v>348</v>
      </c>
    </row>
    <row r="16" spans="1:10" ht="15" customHeight="1" x14ac:dyDescent="0.25">
      <c r="B16" s="12">
        <f>ROWS($B$4:B16)</f>
        <v>13</v>
      </c>
      <c r="C16" s="30">
        <f ca="1">IF(NilaiDimasukkan,IF(Amortisasi[[#This Row],['#]]&lt;=JangkaPinjaman,IF(ROW()-ROW(Amortisasi[[#Headers],[tanggal pembayaran]])=1,MulaiPinjaman,IF(I15&gt;0,EDATE(C15,1),"")),""),"")</f>
        <v>43608</v>
      </c>
      <c r="D16" s="31">
        <f ca="1">IF(ROW()-ROW(Amortisasi[[#Headers],[saldo 
awal]])=1,JumlahPinjaman,IF(Amortisasi[[#This Row],[tanggal pembayaran]]="",0,INDEX(Amortisasi[], ROW()-4,8)))</f>
        <v>197049269.30886507</v>
      </c>
      <c r="E16" s="31">
        <f ca="1">IF(NilaiDimasukkan,IF(ROW()-ROW(Amortisasi[[#Headers],[bunga]])=1,-IPMT(SukuBunga/12,1,JangkaPinjaman-ROWS($C$4:C16)+1,Amortisasi[[#This Row],[saldo 
awal]]),IFERROR(-IPMT(SukuBunga/12,1,Amortisasi[[#This Row],['#
tersisa]],D17),0)),0)</f>
        <v>819986.10285400436</v>
      </c>
      <c r="F16" s="31">
        <f ca="1">IFERROR(IF(AND(NilaiDimasukkan,Amortisasi[[#This Row],[tanggal pembayaran]]&lt;&gt;""),-PPMT(SukuBunga/12,1,JangkaPinjaman-ROWS($C$4:C16)+1,Amortisasi[[#This Row],[saldo 
awal]]),""),0)</f>
        <v>252604.62390400705</v>
      </c>
      <c r="G16" s="31">
        <f ca="1">IF(Amortisasi[[#This Row],[tanggal pembayaran]]="",0,JumlahPajakProperti)</f>
        <v>375000</v>
      </c>
      <c r="H16" s="31">
        <f ca="1">IF(Amortisasi[[#This Row],[tanggal pembayaran]]="",0,Amortisasi[[#This Row],[bunga]]+Amortisasi[[#This Row],[pokok]]+Amortisasi[[#This Row],[pajak 
properti]])</f>
        <v>1447590.7267580114</v>
      </c>
      <c r="I16" s="31">
        <f ca="1">IF(Amortisasi[[#This Row],[tanggal pembayaran]]="",0,Amortisasi[[#This Row],[saldo 
awal]]-Amortisasi[[#This Row],[pokok]])</f>
        <v>196796664.68496105</v>
      </c>
      <c r="J16" s="13">
        <f ca="1">IF(Amortisasi[[#This Row],[saldo 
akhir]]&gt;0,BarisTerakhir-ROW(),0)</f>
        <v>347</v>
      </c>
    </row>
    <row r="17" spans="2:10" ht="15" customHeight="1" x14ac:dyDescent="0.25">
      <c r="B17" s="12">
        <f>ROWS($B$4:B17)</f>
        <v>14</v>
      </c>
      <c r="C17" s="30">
        <f ca="1">IF(NilaiDimasukkan,IF(Amortisasi[[#This Row],['#]]&lt;=JangkaPinjaman,IF(ROW()-ROW(Amortisasi[[#Headers],[tanggal pembayaran]])=1,MulaiPinjaman,IF(I16&gt;0,EDATE(C16,1),"")),""),"")</f>
        <v>43639</v>
      </c>
      <c r="D17" s="31">
        <f ca="1">IF(ROW()-ROW(Amortisasi[[#Headers],[saldo 
awal]])=1,JumlahPinjaman,IF(Amortisasi[[#This Row],[tanggal pembayaran]]="",0,INDEX(Amortisasi[], ROW()-4,8)))</f>
        <v>196796664.68496105</v>
      </c>
      <c r="E17" s="31">
        <f ca="1">IF(NilaiDimasukkan,IF(ROW()-ROW(Amortisasi[[#Headers],[bunga]])=1,-IPMT(SukuBunga/12,1,JangkaPinjaman-ROWS($C$4:C17)+1,Amortisasi[[#This Row],[saldo 
awal]]),IFERROR(-IPMT(SukuBunga/12,1,Amortisasi[[#This Row],['#
tersisa]],D18),0)),0)</f>
        <v>818929.19809079496</v>
      </c>
      <c r="F17" s="31">
        <f ca="1">IFERROR(IF(AND(NilaiDimasukkan,Amortisasi[[#This Row],[tanggal pembayaran]]&lt;&gt;""),-PPMT(SukuBunga/12,1,JangkaPinjaman-ROWS($C$4:C17)+1,Amortisasi[[#This Row],[saldo 
awal]]),""),0)</f>
        <v>253657.1431702738</v>
      </c>
      <c r="G17" s="31">
        <f ca="1">IF(Amortisasi[[#This Row],[tanggal pembayaran]]="",0,JumlahPajakProperti)</f>
        <v>375000</v>
      </c>
      <c r="H17" s="31">
        <f ca="1">IF(Amortisasi[[#This Row],[tanggal pembayaran]]="",0,Amortisasi[[#This Row],[bunga]]+Amortisasi[[#This Row],[pokok]]+Amortisasi[[#This Row],[pajak 
properti]])</f>
        <v>1447586.3412610688</v>
      </c>
      <c r="I17" s="31">
        <f ca="1">IF(Amortisasi[[#This Row],[tanggal pembayaran]]="",0,Amortisasi[[#This Row],[saldo 
awal]]-Amortisasi[[#This Row],[pokok]])</f>
        <v>196543007.54179078</v>
      </c>
      <c r="J17" s="13">
        <f ca="1">IF(Amortisasi[[#This Row],[saldo 
akhir]]&gt;0,BarisTerakhir-ROW(),0)</f>
        <v>346</v>
      </c>
    </row>
    <row r="18" spans="2:10" ht="15" customHeight="1" x14ac:dyDescent="0.25">
      <c r="B18" s="12">
        <f>ROWS($B$4:B18)</f>
        <v>15</v>
      </c>
      <c r="C18" s="30">
        <f ca="1">IF(NilaiDimasukkan,IF(Amortisasi[[#This Row],['#]]&lt;=JangkaPinjaman,IF(ROW()-ROW(Amortisasi[[#Headers],[tanggal pembayaran]])=1,MulaiPinjaman,IF(I17&gt;0,EDATE(C17,1),"")),""),"")</f>
        <v>43669</v>
      </c>
      <c r="D18" s="31">
        <f ca="1">IF(ROW()-ROW(Amortisasi[[#Headers],[saldo 
awal]])=1,JumlahPinjaman,IF(Amortisasi[[#This Row],[tanggal pembayaran]]="",0,INDEX(Amortisasi[], ROW()-4,8)))</f>
        <v>196543007.54179078</v>
      </c>
      <c r="E18" s="31">
        <f ca="1">IF(NilaiDimasukkan,IF(ROW()-ROW(Amortisasi[[#Headers],[bunga]])=1,-IPMT(SukuBunga/12,1,JangkaPinjaman-ROWS($C$4:C18)+1,Amortisasi[[#This Row],[saldo 
awal]]),IFERROR(-IPMT(SukuBunga/12,1,Amortisasi[[#This Row],['#
tersisa]],D19),0)),0)</f>
        <v>817867.88955773867</v>
      </c>
      <c r="F18" s="31">
        <f ca="1">IFERROR(IF(AND(NilaiDimasukkan,Amortisasi[[#This Row],[tanggal pembayaran]]&lt;&gt;""),-PPMT(SukuBunga/12,1,JangkaPinjaman-ROWS($C$4:C18)+1,Amortisasi[[#This Row],[saldo 
awal]]),""),0)</f>
        <v>254714.04793348318</v>
      </c>
      <c r="G18" s="31">
        <f ca="1">IF(Amortisasi[[#This Row],[tanggal pembayaran]]="",0,JumlahPajakProperti)</f>
        <v>375000</v>
      </c>
      <c r="H18" s="31">
        <f ca="1">IF(Amortisasi[[#This Row],[tanggal pembayaran]]="",0,Amortisasi[[#This Row],[bunga]]+Amortisasi[[#This Row],[pokok]]+Amortisasi[[#This Row],[pajak 
properti]])</f>
        <v>1447581.9374912218</v>
      </c>
      <c r="I18" s="31">
        <f ca="1">IF(Amortisasi[[#This Row],[tanggal pembayaran]]="",0,Amortisasi[[#This Row],[saldo 
awal]]-Amortisasi[[#This Row],[pokok]])</f>
        <v>196288293.49385729</v>
      </c>
      <c r="J18" s="13">
        <f ca="1">IF(Amortisasi[[#This Row],[saldo 
akhir]]&gt;0,BarisTerakhir-ROW(),0)</f>
        <v>345</v>
      </c>
    </row>
    <row r="19" spans="2:10" ht="15" customHeight="1" x14ac:dyDescent="0.25">
      <c r="B19" s="12">
        <f>ROWS($B$4:B19)</f>
        <v>16</v>
      </c>
      <c r="C19" s="30">
        <f ca="1">IF(NilaiDimasukkan,IF(Amortisasi[[#This Row],['#]]&lt;=JangkaPinjaman,IF(ROW()-ROW(Amortisasi[[#Headers],[tanggal pembayaran]])=1,MulaiPinjaman,IF(I18&gt;0,EDATE(C18,1),"")),""),"")</f>
        <v>43700</v>
      </c>
      <c r="D19" s="31">
        <f ca="1">IF(ROW()-ROW(Amortisasi[[#Headers],[saldo 
awal]])=1,JumlahPinjaman,IF(Amortisasi[[#This Row],[tanggal pembayaran]]="",0,INDEX(Amortisasi[], ROW()-4,8)))</f>
        <v>196288293.49385729</v>
      </c>
      <c r="E19" s="31">
        <f ca="1">IF(NilaiDimasukkan,IF(ROW()-ROW(Amortisasi[[#Headers],[bunga]])=1,-IPMT(SukuBunga/12,1,JangkaPinjaman-ROWS($C$4:C19)+1,Amortisasi[[#This Row],[saldo 
awal]]),IFERROR(-IPMT(SukuBunga/12,1,Amortisasi[[#This Row],['#
tersisa]],D20),0)),0)</f>
        <v>816802.15890579484</v>
      </c>
      <c r="F19" s="31">
        <f ca="1">IFERROR(IF(AND(NilaiDimasukkan,Amortisasi[[#This Row],[tanggal pembayaran]]&lt;&gt;""),-PPMT(SukuBunga/12,1,JangkaPinjaman-ROWS($C$4:C19)+1,Amortisasi[[#This Row],[saldo 
awal]]),""),0)</f>
        <v>255775.35646653944</v>
      </c>
      <c r="G19" s="31">
        <f ca="1">IF(Amortisasi[[#This Row],[tanggal pembayaran]]="",0,JumlahPajakProperti)</f>
        <v>375000</v>
      </c>
      <c r="H19" s="31">
        <f ca="1">IF(Amortisasi[[#This Row],[tanggal pembayaran]]="",0,Amortisasi[[#This Row],[bunga]]+Amortisasi[[#This Row],[pokok]]+Amortisasi[[#This Row],[pajak 
properti]])</f>
        <v>1447577.5153723343</v>
      </c>
      <c r="I19" s="31">
        <f ca="1">IF(Amortisasi[[#This Row],[tanggal pembayaran]]="",0,Amortisasi[[#This Row],[saldo 
awal]]-Amortisasi[[#This Row],[pokok]])</f>
        <v>196032518.13739076</v>
      </c>
      <c r="J19" s="13">
        <f ca="1">IF(Amortisasi[[#This Row],[saldo 
akhir]]&gt;0,BarisTerakhir-ROW(),0)</f>
        <v>344</v>
      </c>
    </row>
    <row r="20" spans="2:10" ht="15" customHeight="1" x14ac:dyDescent="0.25">
      <c r="B20" s="12">
        <f>ROWS($B$4:B20)</f>
        <v>17</v>
      </c>
      <c r="C20" s="30">
        <f ca="1">IF(NilaiDimasukkan,IF(Amortisasi[[#This Row],['#]]&lt;=JangkaPinjaman,IF(ROW()-ROW(Amortisasi[[#Headers],[tanggal pembayaran]])=1,MulaiPinjaman,IF(I19&gt;0,EDATE(C19,1),"")),""),"")</f>
        <v>43731</v>
      </c>
      <c r="D20" s="31">
        <f ca="1">IF(ROW()-ROW(Amortisasi[[#Headers],[saldo 
awal]])=1,JumlahPinjaman,IF(Amortisasi[[#This Row],[tanggal pembayaran]]="",0,INDEX(Amortisasi[], ROW()-4,8)))</f>
        <v>196032518.13739076</v>
      </c>
      <c r="E20" s="31">
        <f ca="1">IF(NilaiDimasukkan,IF(ROW()-ROW(Amortisasi[[#Headers],[bunga]])=1,-IPMT(SukuBunga/12,1,JangkaPinjaman-ROWS($C$4:C20)+1,Amortisasi[[#This Row],[saldo 
awal]]),IFERROR(-IPMT(SukuBunga/12,1,Amortisasi[[#This Row],['#
tersisa]],D21),0)),0)</f>
        <v>815731.98770946788</v>
      </c>
      <c r="F20" s="31">
        <f ca="1">IFERROR(IF(AND(NilaiDimasukkan,Amortisasi[[#This Row],[tanggal pembayaran]]&lt;&gt;""),-PPMT(SukuBunga/12,1,JangkaPinjaman-ROWS($C$4:C20)+1,Amortisasi[[#This Row],[saldo 
awal]]),""),0)</f>
        <v>256841.08711848335</v>
      </c>
      <c r="G20" s="31">
        <f ca="1">IF(Amortisasi[[#This Row],[tanggal pembayaran]]="",0,JumlahPajakProperti)</f>
        <v>375000</v>
      </c>
      <c r="H20" s="31">
        <f ca="1">IF(Amortisasi[[#This Row],[tanggal pembayaran]]="",0,Amortisasi[[#This Row],[bunga]]+Amortisasi[[#This Row],[pokok]]+Amortisasi[[#This Row],[pajak 
properti]])</f>
        <v>1447573.0748279511</v>
      </c>
      <c r="I20" s="31">
        <f ca="1">IF(Amortisasi[[#This Row],[tanggal pembayaran]]="",0,Amortisasi[[#This Row],[saldo 
awal]]-Amortisasi[[#This Row],[pokok]])</f>
        <v>195775677.05027229</v>
      </c>
      <c r="J20" s="13">
        <f ca="1">IF(Amortisasi[[#This Row],[saldo 
akhir]]&gt;0,BarisTerakhir-ROW(),0)</f>
        <v>343</v>
      </c>
    </row>
    <row r="21" spans="2:10" ht="15" customHeight="1" x14ac:dyDescent="0.25">
      <c r="B21" s="12">
        <f>ROWS($B$4:B21)</f>
        <v>18</v>
      </c>
      <c r="C21" s="30">
        <f ca="1">IF(NilaiDimasukkan,IF(Amortisasi[[#This Row],['#]]&lt;=JangkaPinjaman,IF(ROW()-ROW(Amortisasi[[#Headers],[tanggal pembayaran]])=1,MulaiPinjaman,IF(I20&gt;0,EDATE(C20,1),"")),""),"")</f>
        <v>43761</v>
      </c>
      <c r="D21" s="31">
        <f ca="1">IF(ROW()-ROW(Amortisasi[[#Headers],[saldo 
awal]])=1,JumlahPinjaman,IF(Amortisasi[[#This Row],[tanggal pembayaran]]="",0,INDEX(Amortisasi[], ROW()-4,8)))</f>
        <v>195775677.05027229</v>
      </c>
      <c r="E21" s="31">
        <f ca="1">IF(NilaiDimasukkan,IF(ROW()-ROW(Amortisasi[[#Headers],[bunga]])=1,-IPMT(SukuBunga/12,1,JangkaPinjaman-ROWS($C$4:C21)+1,Amortisasi[[#This Row],[saldo 
awal]]),IFERROR(-IPMT(SukuBunga/12,1,Amortisasi[[#This Row],['#
tersisa]],D22),0)),0)</f>
        <v>814657.35746648943</v>
      </c>
      <c r="F21" s="31">
        <f ca="1">IFERROR(IF(AND(NilaiDimasukkan,Amortisasi[[#This Row],[tanggal pembayaran]]&lt;&gt;""),-PPMT(SukuBunga/12,1,JangkaPinjaman-ROWS($C$4:C21)+1,Amortisasi[[#This Row],[saldo 
awal]]),""),0)</f>
        <v>257911.25831481037</v>
      </c>
      <c r="G21" s="31">
        <f ca="1">IF(Amortisasi[[#This Row],[tanggal pembayaran]]="",0,JumlahPajakProperti)</f>
        <v>375000</v>
      </c>
      <c r="H21" s="31">
        <f ca="1">IF(Amortisasi[[#This Row],[tanggal pembayaran]]="",0,Amortisasi[[#This Row],[bunga]]+Amortisasi[[#This Row],[pokok]]+Amortisasi[[#This Row],[pajak 
properti]])</f>
        <v>1447568.6157812998</v>
      </c>
      <c r="I21" s="31">
        <f ca="1">IF(Amortisasi[[#This Row],[tanggal pembayaran]]="",0,Amortisasi[[#This Row],[saldo 
awal]]-Amortisasi[[#This Row],[pokok]])</f>
        <v>195517765.79195747</v>
      </c>
      <c r="J21" s="13">
        <f ca="1">IF(Amortisasi[[#This Row],[saldo 
akhir]]&gt;0,BarisTerakhir-ROW(),0)</f>
        <v>342</v>
      </c>
    </row>
    <row r="22" spans="2:10" ht="15" customHeight="1" x14ac:dyDescent="0.25">
      <c r="B22" s="12">
        <f>ROWS($B$4:B22)</f>
        <v>19</v>
      </c>
      <c r="C22" s="30">
        <f ca="1">IF(NilaiDimasukkan,IF(Amortisasi[[#This Row],['#]]&lt;=JangkaPinjaman,IF(ROW()-ROW(Amortisasi[[#Headers],[tanggal pembayaran]])=1,MulaiPinjaman,IF(I21&gt;0,EDATE(C21,1),"")),""),"")</f>
        <v>43792</v>
      </c>
      <c r="D22" s="31">
        <f ca="1">IF(ROW()-ROW(Amortisasi[[#Headers],[saldo 
awal]])=1,JumlahPinjaman,IF(Amortisasi[[#This Row],[tanggal pembayaran]]="",0,INDEX(Amortisasi[], ROW()-4,8)))</f>
        <v>195517765.79195747</v>
      </c>
      <c r="E22" s="31">
        <f ca="1">IF(NilaiDimasukkan,IF(ROW()-ROW(Amortisasi[[#Headers],[bunga]])=1,-IPMT(SukuBunga/12,1,JangkaPinjaman-ROWS($C$4:C22)+1,Amortisasi[[#This Row],[saldo 
awal]]),IFERROR(-IPMT(SukuBunga/12,1,Amortisasi[[#This Row],['#
tersisa]],D23),0)),0)</f>
        <v>813578.24959749868</v>
      </c>
      <c r="F22" s="31">
        <f ca="1">IFERROR(IF(AND(NilaiDimasukkan,Amortisasi[[#This Row],[tanggal pembayaran]]&lt;&gt;""),-PPMT(SukuBunga/12,1,JangkaPinjaman-ROWS($C$4:C22)+1,Amortisasi[[#This Row],[saldo 
awal]]),""),0)</f>
        <v>258985.88855778883</v>
      </c>
      <c r="G22" s="31">
        <f ca="1">IF(Amortisasi[[#This Row],[tanggal pembayaran]]="",0,JumlahPajakProperti)</f>
        <v>375000</v>
      </c>
      <c r="H22" s="31">
        <f ca="1">IF(Amortisasi[[#This Row],[tanggal pembayaran]]="",0,Amortisasi[[#This Row],[bunga]]+Amortisasi[[#This Row],[pokok]]+Amortisasi[[#This Row],[pajak 
properti]])</f>
        <v>1447564.1381552876</v>
      </c>
      <c r="I22" s="31">
        <f ca="1">IF(Amortisasi[[#This Row],[tanggal pembayaran]]="",0,Amortisasi[[#This Row],[saldo 
awal]]-Amortisasi[[#This Row],[pokok]])</f>
        <v>195258779.90339968</v>
      </c>
      <c r="J22" s="13">
        <f ca="1">IF(Amortisasi[[#This Row],[saldo 
akhir]]&gt;0,BarisTerakhir-ROW(),0)</f>
        <v>341</v>
      </c>
    </row>
    <row r="23" spans="2:10" ht="15" customHeight="1" x14ac:dyDescent="0.25">
      <c r="B23" s="12">
        <f>ROWS($B$4:B23)</f>
        <v>20</v>
      </c>
      <c r="C23" s="30">
        <f ca="1">IF(NilaiDimasukkan,IF(Amortisasi[[#This Row],['#]]&lt;=JangkaPinjaman,IF(ROW()-ROW(Amortisasi[[#Headers],[tanggal pembayaran]])=1,MulaiPinjaman,IF(I22&gt;0,EDATE(C22,1),"")),""),"")</f>
        <v>43822</v>
      </c>
      <c r="D23" s="31">
        <f ca="1">IF(ROW()-ROW(Amortisasi[[#Headers],[saldo 
awal]])=1,JumlahPinjaman,IF(Amortisasi[[#This Row],[tanggal pembayaran]]="",0,INDEX(Amortisasi[], ROW()-4,8)))</f>
        <v>195258779.90339968</v>
      </c>
      <c r="E23" s="31">
        <f ca="1">IF(NilaiDimasukkan,IF(ROW()-ROW(Amortisasi[[#Headers],[bunga]])=1,-IPMT(SukuBunga/12,1,JangkaPinjaman-ROWS($C$4:C23)+1,Amortisasi[[#This Row],[saldo 
awal]]),IFERROR(-IPMT(SukuBunga/12,1,Amortisasi[[#This Row],['#
tersisa]],D24),0)),0)</f>
        <v>812494.64544572029</v>
      </c>
      <c r="F23" s="31">
        <f ca="1">IFERROR(IF(AND(NilaiDimasukkan,Amortisasi[[#This Row],[tanggal pembayaran]]&lt;&gt;""),-PPMT(SukuBunga/12,1,JangkaPinjaman-ROWS($C$4:C23)+1,Amortisasi[[#This Row],[saldo 
awal]]),""),0)</f>
        <v>260064.99642677951</v>
      </c>
      <c r="G23" s="31">
        <f ca="1">IF(Amortisasi[[#This Row],[tanggal pembayaran]]="",0,JumlahPajakProperti)</f>
        <v>375000</v>
      </c>
      <c r="H23" s="31">
        <f ca="1">IF(Amortisasi[[#This Row],[tanggal pembayaran]]="",0,Amortisasi[[#This Row],[bunga]]+Amortisasi[[#This Row],[pokok]]+Amortisasi[[#This Row],[pajak 
properti]])</f>
        <v>1447559.6418724998</v>
      </c>
      <c r="I23" s="31">
        <f ca="1">IF(Amortisasi[[#This Row],[tanggal pembayaran]]="",0,Amortisasi[[#This Row],[saldo 
awal]]-Amortisasi[[#This Row],[pokok]])</f>
        <v>194998714.90697289</v>
      </c>
      <c r="J23" s="13">
        <f ca="1">IF(Amortisasi[[#This Row],[saldo 
akhir]]&gt;0,BarisTerakhir-ROW(),0)</f>
        <v>340</v>
      </c>
    </row>
    <row r="24" spans="2:10" ht="15" customHeight="1" x14ac:dyDescent="0.25">
      <c r="B24" s="12">
        <f>ROWS($B$4:B24)</f>
        <v>21</v>
      </c>
      <c r="C24" s="30">
        <f ca="1">IF(NilaiDimasukkan,IF(Amortisasi[[#This Row],['#]]&lt;=JangkaPinjaman,IF(ROW()-ROW(Amortisasi[[#Headers],[tanggal pembayaran]])=1,MulaiPinjaman,IF(I23&gt;0,EDATE(C23,1),"")),""),"")</f>
        <v>43853</v>
      </c>
      <c r="D24" s="31">
        <f ca="1">IF(ROW()-ROW(Amortisasi[[#Headers],[saldo 
awal]])=1,JumlahPinjaman,IF(Amortisasi[[#This Row],[tanggal pembayaran]]="",0,INDEX(Amortisasi[], ROW()-4,8)))</f>
        <v>194998714.90697289</v>
      </c>
      <c r="E24" s="31">
        <f ca="1">IF(NilaiDimasukkan,IF(ROW()-ROW(Amortisasi[[#Headers],[bunga]])=1,-IPMT(SukuBunga/12,1,JangkaPinjaman-ROWS($C$4:C24)+1,Amortisasi[[#This Row],[saldo 
awal]]),IFERROR(-IPMT(SukuBunga/12,1,Amortisasi[[#This Row],['#
tersisa]],D25),0)),0)</f>
        <v>811406.52627664304</v>
      </c>
      <c r="F24" s="31">
        <f ca="1">IFERROR(IF(AND(NilaiDimasukkan,Amortisasi[[#This Row],[tanggal pembayaran]]&lt;&gt;""),-PPMT(SukuBunga/12,1,JangkaPinjaman-ROWS($C$4:C24)+1,Amortisasi[[#This Row],[saldo 
awal]]),""),0)</f>
        <v>261148.60057855779</v>
      </c>
      <c r="G24" s="31">
        <f ca="1">IF(Amortisasi[[#This Row],[tanggal pembayaran]]="",0,JumlahPajakProperti)</f>
        <v>375000</v>
      </c>
      <c r="H24" s="31">
        <f ca="1">IF(Amortisasi[[#This Row],[tanggal pembayaran]]="",0,Amortisasi[[#This Row],[bunga]]+Amortisasi[[#This Row],[pokok]]+Amortisasi[[#This Row],[pajak 
properti]])</f>
        <v>1447555.1268552009</v>
      </c>
      <c r="I24" s="31">
        <f ca="1">IF(Amortisasi[[#This Row],[tanggal pembayaran]]="",0,Amortisasi[[#This Row],[saldo 
awal]]-Amortisasi[[#This Row],[pokok]])</f>
        <v>194737566.30639434</v>
      </c>
      <c r="J24" s="13">
        <f ca="1">IF(Amortisasi[[#This Row],[saldo 
akhir]]&gt;0,BarisTerakhir-ROW(),0)</f>
        <v>339</v>
      </c>
    </row>
    <row r="25" spans="2:10" ht="15" customHeight="1" x14ac:dyDescent="0.25">
      <c r="B25" s="12">
        <f>ROWS($B$4:B25)</f>
        <v>22</v>
      </c>
      <c r="C25" s="30">
        <f ca="1">IF(NilaiDimasukkan,IF(Amortisasi[[#This Row],['#]]&lt;=JangkaPinjaman,IF(ROW()-ROW(Amortisasi[[#Headers],[tanggal pembayaran]])=1,MulaiPinjaman,IF(I24&gt;0,EDATE(C24,1),"")),""),"")</f>
        <v>43884</v>
      </c>
      <c r="D25" s="31">
        <f ca="1">IF(ROW()-ROW(Amortisasi[[#Headers],[saldo 
awal]])=1,JumlahPinjaman,IF(Amortisasi[[#This Row],[tanggal pembayaran]]="",0,INDEX(Amortisasi[], ROW()-4,8)))</f>
        <v>194737566.30639434</v>
      </c>
      <c r="E25" s="31">
        <f ca="1">IF(NilaiDimasukkan,IF(ROW()-ROW(Amortisasi[[#Headers],[bunga]])=1,-IPMT(SukuBunga/12,1,JangkaPinjaman-ROWS($C$4:C25)+1,Amortisasi[[#This Row],[saldo 
awal]]),IFERROR(-IPMT(SukuBunga/12,1,Amortisasi[[#This Row],['#
tersisa]],D26),0)),0)</f>
        <v>810313.87327769457</v>
      </c>
      <c r="F25" s="31">
        <f ca="1">IFERROR(IF(AND(NilaiDimasukkan,Amortisasi[[#This Row],[tanggal pembayaran]]&lt;&gt;""),-PPMT(SukuBunga/12,1,JangkaPinjaman-ROWS($C$4:C25)+1,Amortisasi[[#This Row],[saldo 
awal]]),""),0)</f>
        <v>262236.71974763507</v>
      </c>
      <c r="G25" s="31">
        <f ca="1">IF(Amortisasi[[#This Row],[tanggal pembayaran]]="",0,JumlahPajakProperti)</f>
        <v>375000</v>
      </c>
      <c r="H25" s="31">
        <f ca="1">IF(Amortisasi[[#This Row],[tanggal pembayaran]]="",0,Amortisasi[[#This Row],[bunga]]+Amortisasi[[#This Row],[pokok]]+Amortisasi[[#This Row],[pajak 
properti]])</f>
        <v>1447550.5930253295</v>
      </c>
      <c r="I25" s="31">
        <f ca="1">IF(Amortisasi[[#This Row],[tanggal pembayaran]]="",0,Amortisasi[[#This Row],[saldo 
awal]]-Amortisasi[[#This Row],[pokok]])</f>
        <v>194475329.58664671</v>
      </c>
      <c r="J25" s="13">
        <f ca="1">IF(Amortisasi[[#This Row],[saldo 
akhir]]&gt;0,BarisTerakhir-ROW(),0)</f>
        <v>338</v>
      </c>
    </row>
    <row r="26" spans="2:10" ht="15" customHeight="1" x14ac:dyDescent="0.25">
      <c r="B26" s="12">
        <f>ROWS($B$4:B26)</f>
        <v>23</v>
      </c>
      <c r="C26" s="30">
        <f ca="1">IF(NilaiDimasukkan,IF(Amortisasi[[#This Row],['#]]&lt;=JangkaPinjaman,IF(ROW()-ROW(Amortisasi[[#Headers],[tanggal pembayaran]])=1,MulaiPinjaman,IF(I25&gt;0,EDATE(C25,1),"")),""),"")</f>
        <v>43913</v>
      </c>
      <c r="D26" s="31">
        <f ca="1">IF(ROW()-ROW(Amortisasi[[#Headers],[saldo 
awal]])=1,JumlahPinjaman,IF(Amortisasi[[#This Row],[tanggal pembayaran]]="",0,INDEX(Amortisasi[], ROW()-4,8)))</f>
        <v>194475329.58664671</v>
      </c>
      <c r="E26" s="31">
        <f ca="1">IF(NilaiDimasukkan,IF(ROW()-ROW(Amortisasi[[#Headers],[bunga]])=1,-IPMT(SukuBunga/12,1,JangkaPinjaman-ROWS($C$4:C26)+1,Amortisasi[[#This Row],[saldo 
awal]]),IFERROR(-IPMT(SukuBunga/12,1,Amortisasi[[#This Row],['#
tersisa]],D27),0)),0)</f>
        <v>809216.66755791719</v>
      </c>
      <c r="F26" s="31">
        <f ca="1">IFERROR(IF(AND(NilaiDimasukkan,Amortisasi[[#This Row],[tanggal pembayaran]]&lt;&gt;""),-PPMT(SukuBunga/12,1,JangkaPinjaman-ROWS($C$4:C26)+1,Amortisasi[[#This Row],[saldo 
awal]]),""),0)</f>
        <v>263329.37274658366</v>
      </c>
      <c r="G26" s="31">
        <f ca="1">IF(Amortisasi[[#This Row],[tanggal pembayaran]]="",0,JumlahPajakProperti)</f>
        <v>375000</v>
      </c>
      <c r="H26" s="31">
        <f ca="1">IF(Amortisasi[[#This Row],[tanggal pembayaran]]="",0,Amortisasi[[#This Row],[bunga]]+Amortisasi[[#This Row],[pokok]]+Amortisasi[[#This Row],[pajak 
properti]])</f>
        <v>1447546.0403045008</v>
      </c>
      <c r="I26" s="31">
        <f ca="1">IF(Amortisasi[[#This Row],[tanggal pembayaran]]="",0,Amortisasi[[#This Row],[saldo 
awal]]-Amortisasi[[#This Row],[pokok]])</f>
        <v>194212000.21390012</v>
      </c>
      <c r="J26" s="13">
        <f ca="1">IF(Amortisasi[[#This Row],[saldo 
akhir]]&gt;0,BarisTerakhir-ROW(),0)</f>
        <v>337</v>
      </c>
    </row>
    <row r="27" spans="2:10" ht="15" customHeight="1" x14ac:dyDescent="0.25">
      <c r="B27" s="12">
        <f>ROWS($B$4:B27)</f>
        <v>24</v>
      </c>
      <c r="C27" s="30">
        <f ca="1">IF(NilaiDimasukkan,IF(Amortisasi[[#This Row],['#]]&lt;=JangkaPinjaman,IF(ROW()-ROW(Amortisasi[[#Headers],[tanggal pembayaran]])=1,MulaiPinjaman,IF(I26&gt;0,EDATE(C26,1),"")),""),"")</f>
        <v>43944</v>
      </c>
      <c r="D27" s="31">
        <f ca="1">IF(ROW()-ROW(Amortisasi[[#Headers],[saldo 
awal]])=1,JumlahPinjaman,IF(Amortisasi[[#This Row],[tanggal pembayaran]]="",0,INDEX(Amortisasi[], ROW()-4,8)))</f>
        <v>194212000.21390012</v>
      </c>
      <c r="E27" s="31">
        <f ca="1">IF(NilaiDimasukkan,IF(ROW()-ROW(Amortisasi[[#Headers],[bunga]])=1,-IPMT(SukuBunga/12,1,JangkaPinjaman-ROWS($C$4:C27)+1,Amortisasi[[#This Row],[saldo 
awal]]),IFERROR(-IPMT(SukuBunga/12,1,Amortisasi[[#This Row],['#
tersisa]],D28),0)),0)</f>
        <v>808114.89014764072</v>
      </c>
      <c r="F27" s="31">
        <f ca="1">IFERROR(IF(AND(NilaiDimasukkan,Amortisasi[[#This Row],[tanggal pembayaran]]&lt;&gt;""),-PPMT(SukuBunga/12,1,JangkaPinjaman-ROWS($C$4:C27)+1,Amortisasi[[#This Row],[saldo 
awal]]),""),0)</f>
        <v>264426.57846636104</v>
      </c>
      <c r="G27" s="31">
        <f ca="1">IF(Amortisasi[[#This Row],[tanggal pembayaran]]="",0,JumlahPajakProperti)</f>
        <v>375000</v>
      </c>
      <c r="H27" s="31">
        <f ca="1">IF(Amortisasi[[#This Row],[tanggal pembayaran]]="",0,Amortisasi[[#This Row],[bunga]]+Amortisasi[[#This Row],[pokok]]+Amortisasi[[#This Row],[pajak 
properti]])</f>
        <v>1447541.4686140018</v>
      </c>
      <c r="I27" s="31">
        <f ca="1">IF(Amortisasi[[#This Row],[tanggal pembayaran]]="",0,Amortisasi[[#This Row],[saldo 
awal]]-Amortisasi[[#This Row],[pokok]])</f>
        <v>193947573.63543376</v>
      </c>
      <c r="J27" s="13">
        <f ca="1">IF(Amortisasi[[#This Row],[saldo 
akhir]]&gt;0,BarisTerakhir-ROW(),0)</f>
        <v>336</v>
      </c>
    </row>
    <row r="28" spans="2:10" ht="15" customHeight="1" x14ac:dyDescent="0.25">
      <c r="B28" s="12">
        <f>ROWS($B$4:B28)</f>
        <v>25</v>
      </c>
      <c r="C28" s="30">
        <f ca="1">IF(NilaiDimasukkan,IF(Amortisasi[[#This Row],['#]]&lt;=JangkaPinjaman,IF(ROW()-ROW(Amortisasi[[#Headers],[tanggal pembayaran]])=1,MulaiPinjaman,IF(I27&gt;0,EDATE(C27,1),"")),""),"")</f>
        <v>43974</v>
      </c>
      <c r="D28" s="31">
        <f ca="1">IF(ROW()-ROW(Amortisasi[[#Headers],[saldo 
awal]])=1,JumlahPinjaman,IF(Amortisasi[[#This Row],[tanggal pembayaran]]="",0,INDEX(Amortisasi[], ROW()-4,8)))</f>
        <v>193947573.63543376</v>
      </c>
      <c r="E28" s="31">
        <f ca="1">IF(NilaiDimasukkan,IF(ROW()-ROW(Amortisasi[[#Headers],[bunga]])=1,-IPMT(SukuBunga/12,1,JangkaPinjaman-ROWS($C$4:C28)+1,Amortisasi[[#This Row],[saldo 
awal]]),IFERROR(-IPMT(SukuBunga/12,1,Amortisasi[[#This Row],['#
tersisa]],D29),0)),0)</f>
        <v>807008.5219981547</v>
      </c>
      <c r="F28" s="31">
        <f ca="1">IFERROR(IF(AND(NilaiDimasukkan,Amortisasi[[#This Row],[tanggal pembayaran]]&lt;&gt;""),-PPMT(SukuBunga/12,1,JangkaPinjaman-ROWS($C$4:C28)+1,Amortisasi[[#This Row],[saldo 
awal]]),""),0)</f>
        <v>265528.35587663751</v>
      </c>
      <c r="G28" s="31">
        <f ca="1">IF(Amortisasi[[#This Row],[tanggal pembayaran]]="",0,JumlahPajakProperti)</f>
        <v>375000</v>
      </c>
      <c r="H28" s="31">
        <f ca="1">IF(Amortisasi[[#This Row],[tanggal pembayaran]]="",0,Amortisasi[[#This Row],[bunga]]+Amortisasi[[#This Row],[pokok]]+Amortisasi[[#This Row],[pajak 
properti]])</f>
        <v>1447536.8778747921</v>
      </c>
      <c r="I28" s="31">
        <f ca="1">IF(Amortisasi[[#This Row],[tanggal pembayaran]]="",0,Amortisasi[[#This Row],[saldo 
awal]]-Amortisasi[[#This Row],[pokok]])</f>
        <v>193682045.27955714</v>
      </c>
      <c r="J28" s="13">
        <f ca="1">IF(Amortisasi[[#This Row],[saldo 
akhir]]&gt;0,BarisTerakhir-ROW(),0)</f>
        <v>335</v>
      </c>
    </row>
    <row r="29" spans="2:10" ht="15" customHeight="1" x14ac:dyDescent="0.25">
      <c r="B29" s="12">
        <f>ROWS($B$4:B29)</f>
        <v>26</v>
      </c>
      <c r="C29" s="30">
        <f ca="1">IF(NilaiDimasukkan,IF(Amortisasi[[#This Row],['#]]&lt;=JangkaPinjaman,IF(ROW()-ROW(Amortisasi[[#Headers],[tanggal pembayaran]])=1,MulaiPinjaman,IF(I28&gt;0,EDATE(C28,1),"")),""),"")</f>
        <v>44005</v>
      </c>
      <c r="D29" s="31">
        <f ca="1">IF(ROW()-ROW(Amortisasi[[#Headers],[saldo 
awal]])=1,JumlahPinjaman,IF(Amortisasi[[#This Row],[tanggal pembayaran]]="",0,INDEX(Amortisasi[], ROW()-4,8)))</f>
        <v>193682045.27955714</v>
      </c>
      <c r="E29" s="31">
        <f ca="1">IF(NilaiDimasukkan,IF(ROW()-ROW(Amortisasi[[#Headers],[bunga]])=1,-IPMT(SukuBunga/12,1,JangkaPinjaman-ROWS($C$4:C29)+1,Amortisasi[[#This Row],[saldo 
awal]]),IFERROR(-IPMT(SukuBunga/12,1,Amortisasi[[#This Row],['#
tersisa]],D30),0)),0)</f>
        <v>805897.54398137925</v>
      </c>
      <c r="F29" s="31">
        <f ca="1">IFERROR(IF(AND(NilaiDimasukkan,Amortisasi[[#This Row],[tanggal pembayaran]]&lt;&gt;""),-PPMT(SukuBunga/12,1,JangkaPinjaman-ROWS($C$4:C29)+1,Amortisasi[[#This Row],[saldo 
awal]]),""),0)</f>
        <v>266634.72402612353</v>
      </c>
      <c r="G29" s="31">
        <f ca="1">IF(Amortisasi[[#This Row],[tanggal pembayaran]]="",0,JumlahPajakProperti)</f>
        <v>375000</v>
      </c>
      <c r="H29" s="31">
        <f ca="1">IF(Amortisasi[[#This Row],[tanggal pembayaran]]="",0,Amortisasi[[#This Row],[bunga]]+Amortisasi[[#This Row],[pokok]]+Amortisasi[[#This Row],[pajak 
properti]])</f>
        <v>1447532.2680075029</v>
      </c>
      <c r="I29" s="31">
        <f ca="1">IF(Amortisasi[[#This Row],[tanggal pembayaran]]="",0,Amortisasi[[#This Row],[saldo 
awal]]-Amortisasi[[#This Row],[pokok]])</f>
        <v>193415410.55553102</v>
      </c>
      <c r="J29" s="13">
        <f ca="1">IF(Amortisasi[[#This Row],[saldo 
akhir]]&gt;0,BarisTerakhir-ROW(),0)</f>
        <v>334</v>
      </c>
    </row>
    <row r="30" spans="2:10" ht="15" customHeight="1" x14ac:dyDescent="0.25">
      <c r="B30" s="12">
        <f>ROWS($B$4:B30)</f>
        <v>27</v>
      </c>
      <c r="C30" s="30">
        <f ca="1">IF(NilaiDimasukkan,IF(Amortisasi[[#This Row],['#]]&lt;=JangkaPinjaman,IF(ROW()-ROW(Amortisasi[[#Headers],[tanggal pembayaran]])=1,MulaiPinjaman,IF(I29&gt;0,EDATE(C29,1),"")),""),"")</f>
        <v>44035</v>
      </c>
      <c r="D30" s="31">
        <f ca="1">IF(ROW()-ROW(Amortisasi[[#Headers],[saldo 
awal]])=1,JumlahPinjaman,IF(Amortisasi[[#This Row],[tanggal pembayaran]]="",0,INDEX(Amortisasi[], ROW()-4,8)))</f>
        <v>193415410.55553102</v>
      </c>
      <c r="E30" s="31">
        <f ca="1">IF(NilaiDimasukkan,IF(ROW()-ROW(Amortisasi[[#Headers],[bunga]])=1,-IPMT(SukuBunga/12,1,JangkaPinjaman-ROWS($C$4:C30)+1,Amortisasi[[#This Row],[saldo 
awal]]),IFERROR(-IPMT(SukuBunga/12,1,Amortisasi[[#This Row],['#
tersisa]],D31),0)),0)</f>
        <v>804781.93688953377</v>
      </c>
      <c r="F30" s="31">
        <f ca="1">IFERROR(IF(AND(NilaiDimasukkan,Amortisasi[[#This Row],[tanggal pembayaran]]&lt;&gt;""),-PPMT(SukuBunga/12,1,JangkaPinjaman-ROWS($C$4:C30)+1,Amortisasi[[#This Row],[saldo 
awal]]),""),0)</f>
        <v>267745.70204289909</v>
      </c>
      <c r="G30" s="31">
        <f ca="1">IF(Amortisasi[[#This Row],[tanggal pembayaran]]="",0,JumlahPajakProperti)</f>
        <v>375000</v>
      </c>
      <c r="H30" s="31">
        <f ca="1">IF(Amortisasi[[#This Row],[tanggal pembayaran]]="",0,Amortisasi[[#This Row],[bunga]]+Amortisasi[[#This Row],[pokok]]+Amortisasi[[#This Row],[pajak 
properti]])</f>
        <v>1447527.638932433</v>
      </c>
      <c r="I30" s="31">
        <f ca="1">IF(Amortisasi[[#This Row],[tanggal pembayaran]]="",0,Amortisasi[[#This Row],[saldo 
awal]]-Amortisasi[[#This Row],[pokok]])</f>
        <v>193147664.85348812</v>
      </c>
      <c r="J30" s="13">
        <f ca="1">IF(Amortisasi[[#This Row],[saldo 
akhir]]&gt;0,BarisTerakhir-ROW(),0)</f>
        <v>333</v>
      </c>
    </row>
    <row r="31" spans="2:10" ht="15" customHeight="1" x14ac:dyDescent="0.25">
      <c r="B31" s="12">
        <f>ROWS($B$4:B31)</f>
        <v>28</v>
      </c>
      <c r="C31" s="30">
        <f ca="1">IF(NilaiDimasukkan,IF(Amortisasi[[#This Row],['#]]&lt;=JangkaPinjaman,IF(ROW()-ROW(Amortisasi[[#Headers],[tanggal pembayaran]])=1,MulaiPinjaman,IF(I30&gt;0,EDATE(C30,1),"")),""),"")</f>
        <v>44066</v>
      </c>
      <c r="D31" s="31">
        <f ca="1">IF(ROW()-ROW(Amortisasi[[#Headers],[saldo 
awal]])=1,JumlahPinjaman,IF(Amortisasi[[#This Row],[tanggal pembayaran]]="",0,INDEX(Amortisasi[], ROW()-4,8)))</f>
        <v>193147664.85348812</v>
      </c>
      <c r="E31" s="31">
        <f ca="1">IF(NilaiDimasukkan,IF(ROW()-ROW(Amortisasi[[#Headers],[bunga]])=1,-IPMT(SukuBunga/12,1,JangkaPinjaman-ROWS($C$4:C31)+1,Amortisasi[[#This Row],[saldo 
awal]]),IFERROR(-IPMT(SukuBunga/12,1,Amortisasi[[#This Row],['#
tersisa]],D32),0)),0)</f>
        <v>803661.68143480574</v>
      </c>
      <c r="F31" s="31">
        <f ca="1">IFERROR(IF(AND(NilaiDimasukkan,Amortisasi[[#This Row],[tanggal pembayaran]]&lt;&gt;""),-PPMT(SukuBunga/12,1,JangkaPinjaman-ROWS($C$4:C31)+1,Amortisasi[[#This Row],[saldo 
awal]]),""),0)</f>
        <v>268861.3091347444</v>
      </c>
      <c r="G31" s="31">
        <f ca="1">IF(Amortisasi[[#This Row],[tanggal pembayaran]]="",0,JumlahPajakProperti)</f>
        <v>375000</v>
      </c>
      <c r="H31" s="31">
        <f ca="1">IF(Amortisasi[[#This Row],[tanggal pembayaran]]="",0,Amortisasi[[#This Row],[bunga]]+Amortisasi[[#This Row],[pokok]]+Amortisasi[[#This Row],[pajak 
properti]])</f>
        <v>1447522.9905695501</v>
      </c>
      <c r="I31" s="31">
        <f ca="1">IF(Amortisasi[[#This Row],[tanggal pembayaran]]="",0,Amortisasi[[#This Row],[saldo 
awal]]-Amortisasi[[#This Row],[pokok]])</f>
        <v>192878803.54435337</v>
      </c>
      <c r="J31" s="13">
        <f ca="1">IF(Amortisasi[[#This Row],[saldo 
akhir]]&gt;0,BarisTerakhir-ROW(),0)</f>
        <v>332</v>
      </c>
    </row>
    <row r="32" spans="2:10" ht="15" customHeight="1" x14ac:dyDescent="0.25">
      <c r="B32" s="12">
        <f>ROWS($B$4:B32)</f>
        <v>29</v>
      </c>
      <c r="C32" s="30">
        <f ca="1">IF(NilaiDimasukkan,IF(Amortisasi[[#This Row],['#]]&lt;=JangkaPinjaman,IF(ROW()-ROW(Amortisasi[[#Headers],[tanggal pembayaran]])=1,MulaiPinjaman,IF(I31&gt;0,EDATE(C31,1),"")),""),"")</f>
        <v>44097</v>
      </c>
      <c r="D32" s="31">
        <f ca="1">IF(ROW()-ROW(Amortisasi[[#Headers],[saldo 
awal]])=1,JumlahPinjaman,IF(Amortisasi[[#This Row],[tanggal pembayaran]]="",0,INDEX(Amortisasi[], ROW()-4,8)))</f>
        <v>192878803.54435337</v>
      </c>
      <c r="E32" s="31">
        <f ca="1">IF(NilaiDimasukkan,IF(ROW()-ROW(Amortisasi[[#Headers],[bunga]])=1,-IPMT(SukuBunga/12,1,JangkaPinjaman-ROWS($C$4:C32)+1,Amortisasi[[#This Row],[saldo 
awal]]),IFERROR(-IPMT(SukuBunga/12,1,Amortisasi[[#This Row],['#
tersisa]],D33),0)),0)</f>
        <v>802536.75824901625</v>
      </c>
      <c r="F32" s="31">
        <f ca="1">IFERROR(IF(AND(NilaiDimasukkan,Amortisasi[[#This Row],[tanggal pembayaran]]&lt;&gt;""),-PPMT(SukuBunga/12,1,JangkaPinjaman-ROWS($C$4:C32)+1,Amortisasi[[#This Row],[saldo 
awal]]),""),0)</f>
        <v>269981.56458947249</v>
      </c>
      <c r="G32" s="31">
        <f ca="1">IF(Amortisasi[[#This Row],[tanggal pembayaran]]="",0,JumlahPajakProperti)</f>
        <v>375000</v>
      </c>
      <c r="H32" s="31">
        <f ca="1">IF(Amortisasi[[#This Row],[tanggal pembayaran]]="",0,Amortisasi[[#This Row],[bunga]]+Amortisasi[[#This Row],[pokok]]+Amortisasi[[#This Row],[pajak 
properti]])</f>
        <v>1447518.3228384887</v>
      </c>
      <c r="I32" s="31">
        <f ca="1">IF(Amortisasi[[#This Row],[tanggal pembayaran]]="",0,Amortisasi[[#This Row],[saldo 
awal]]-Amortisasi[[#This Row],[pokok]])</f>
        <v>192608821.9797639</v>
      </c>
      <c r="J32" s="13">
        <f ca="1">IF(Amortisasi[[#This Row],[saldo 
akhir]]&gt;0,BarisTerakhir-ROW(),0)</f>
        <v>331</v>
      </c>
    </row>
    <row r="33" spans="2:10" ht="15" customHeight="1" x14ac:dyDescent="0.25">
      <c r="B33" s="12">
        <f>ROWS($B$4:B33)</f>
        <v>30</v>
      </c>
      <c r="C33" s="30">
        <f ca="1">IF(NilaiDimasukkan,IF(Amortisasi[[#This Row],['#]]&lt;=JangkaPinjaman,IF(ROW()-ROW(Amortisasi[[#Headers],[tanggal pembayaran]])=1,MulaiPinjaman,IF(I32&gt;0,EDATE(C32,1),"")),""),"")</f>
        <v>44127</v>
      </c>
      <c r="D33" s="31">
        <f ca="1">IF(ROW()-ROW(Amortisasi[[#Headers],[saldo 
awal]])=1,JumlahPinjaman,IF(Amortisasi[[#This Row],[tanggal pembayaran]]="",0,INDEX(Amortisasi[], ROW()-4,8)))</f>
        <v>192608821.9797639</v>
      </c>
      <c r="E33" s="31">
        <f ca="1">IF(NilaiDimasukkan,IF(ROW()-ROW(Amortisasi[[#Headers],[bunga]])=1,-IPMT(SukuBunga/12,1,JangkaPinjaman-ROWS($C$4:C33)+1,Amortisasi[[#This Row],[saldo 
awal]]),IFERROR(-IPMT(SukuBunga/12,1,Amortisasi[[#This Row],['#
tersisa]],D34),0)),0)</f>
        <v>801407.147883286</v>
      </c>
      <c r="F33" s="31">
        <f ca="1">IFERROR(IF(AND(NilaiDimasukkan,Amortisasi[[#This Row],[tanggal pembayaran]]&lt;&gt;""),-PPMT(SukuBunga/12,1,JangkaPinjaman-ROWS($C$4:C33)+1,Amortisasi[[#This Row],[saldo 
awal]]),""),0)</f>
        <v>271106.4877752621</v>
      </c>
      <c r="G33" s="31">
        <f ca="1">IF(Amortisasi[[#This Row],[tanggal pembayaran]]="",0,JumlahPajakProperti)</f>
        <v>375000</v>
      </c>
      <c r="H33" s="31">
        <f ca="1">IF(Amortisasi[[#This Row],[tanggal pembayaran]]="",0,Amortisasi[[#This Row],[bunga]]+Amortisasi[[#This Row],[pokok]]+Amortisasi[[#This Row],[pajak 
properti]])</f>
        <v>1447513.6356585482</v>
      </c>
      <c r="I33" s="31">
        <f ca="1">IF(Amortisasi[[#This Row],[tanggal pembayaran]]="",0,Amortisasi[[#This Row],[saldo 
awal]]-Amortisasi[[#This Row],[pokok]])</f>
        <v>192337715.49198863</v>
      </c>
      <c r="J33" s="13">
        <f ca="1">IF(Amortisasi[[#This Row],[saldo 
akhir]]&gt;0,BarisTerakhir-ROW(),0)</f>
        <v>330</v>
      </c>
    </row>
    <row r="34" spans="2:10" ht="15" customHeight="1" x14ac:dyDescent="0.25">
      <c r="B34" s="12">
        <f>ROWS($B$4:B34)</f>
        <v>31</v>
      </c>
      <c r="C34" s="30">
        <f ca="1">IF(NilaiDimasukkan,IF(Amortisasi[[#This Row],['#]]&lt;=JangkaPinjaman,IF(ROW()-ROW(Amortisasi[[#Headers],[tanggal pembayaran]])=1,MulaiPinjaman,IF(I33&gt;0,EDATE(C33,1),"")),""),"")</f>
        <v>44158</v>
      </c>
      <c r="D34" s="31">
        <f ca="1">IF(ROW()-ROW(Amortisasi[[#Headers],[saldo 
awal]])=1,JumlahPinjaman,IF(Amortisasi[[#This Row],[tanggal pembayaran]]="",0,INDEX(Amortisasi[], ROW()-4,8)))</f>
        <v>192337715.49198863</v>
      </c>
      <c r="E34" s="31">
        <f ca="1">IF(NilaiDimasukkan,IF(ROW()-ROW(Amortisasi[[#Headers],[bunga]])=1,-IPMT(SukuBunga/12,1,JangkaPinjaman-ROWS($C$4:C34)+1,Amortisasi[[#This Row],[saldo 
awal]]),IFERROR(-IPMT(SukuBunga/12,1,Amortisasi[[#This Row],['#
tersisa]],D35),0)),0)</f>
        <v>800272.83080769854</v>
      </c>
      <c r="F34" s="31">
        <f ca="1">IFERROR(IF(AND(NilaiDimasukkan,Amortisasi[[#This Row],[tanggal pembayaran]]&lt;&gt;""),-PPMT(SukuBunga/12,1,JangkaPinjaman-ROWS($C$4:C34)+1,Amortisasi[[#This Row],[saldo 
awal]]),""),0)</f>
        <v>272236.09814099228</v>
      </c>
      <c r="G34" s="31">
        <f ca="1">IF(Amortisasi[[#This Row],[tanggal pembayaran]]="",0,JumlahPajakProperti)</f>
        <v>375000</v>
      </c>
      <c r="H34" s="31">
        <f ca="1">IF(Amortisasi[[#This Row],[tanggal pembayaran]]="",0,Amortisasi[[#This Row],[bunga]]+Amortisasi[[#This Row],[pokok]]+Amortisasi[[#This Row],[pajak 
properti]])</f>
        <v>1447508.9289486909</v>
      </c>
      <c r="I34" s="31">
        <f ca="1">IF(Amortisasi[[#This Row],[tanggal pembayaran]]="",0,Amortisasi[[#This Row],[saldo 
awal]]-Amortisasi[[#This Row],[pokok]])</f>
        <v>192065479.39384764</v>
      </c>
      <c r="J34" s="13">
        <f ca="1">IF(Amortisasi[[#This Row],[saldo 
akhir]]&gt;0,BarisTerakhir-ROW(),0)</f>
        <v>329</v>
      </c>
    </row>
    <row r="35" spans="2:10" ht="15" customHeight="1" x14ac:dyDescent="0.25">
      <c r="B35" s="12">
        <f>ROWS($B$4:B35)</f>
        <v>32</v>
      </c>
      <c r="C35" s="30">
        <f ca="1">IF(NilaiDimasukkan,IF(Amortisasi[[#This Row],['#]]&lt;=JangkaPinjaman,IF(ROW()-ROW(Amortisasi[[#Headers],[tanggal pembayaran]])=1,MulaiPinjaman,IF(I34&gt;0,EDATE(C34,1),"")),""),"")</f>
        <v>44188</v>
      </c>
      <c r="D35" s="31">
        <f ca="1">IF(ROW()-ROW(Amortisasi[[#Headers],[saldo 
awal]])=1,JumlahPinjaman,IF(Amortisasi[[#This Row],[tanggal pembayaran]]="",0,INDEX(Amortisasi[], ROW()-4,8)))</f>
        <v>192065479.39384764</v>
      </c>
      <c r="E35" s="31">
        <f ca="1">IF(NilaiDimasukkan,IF(ROW()-ROW(Amortisasi[[#Headers],[bunga]])=1,-IPMT(SukuBunga/12,1,JangkaPinjaman-ROWS($C$4:C35)+1,Amortisasi[[#This Row],[saldo 
awal]]),IFERROR(-IPMT(SukuBunga/12,1,Amortisasi[[#This Row],['#
tersisa]],D36),0)),0)</f>
        <v>799133.78741096286</v>
      </c>
      <c r="F35" s="31">
        <f ca="1">IFERROR(IF(AND(NilaiDimasukkan,Amortisasi[[#This Row],[tanggal pembayaran]]&lt;&gt;""),-PPMT(SukuBunga/12,1,JangkaPinjaman-ROWS($C$4:C35)+1,Amortisasi[[#This Row],[saldo 
awal]]),""),0)</f>
        <v>273370.4152165798</v>
      </c>
      <c r="G35" s="31">
        <f ca="1">IF(Amortisasi[[#This Row],[tanggal pembayaran]]="",0,JumlahPajakProperti)</f>
        <v>375000</v>
      </c>
      <c r="H35" s="31">
        <f ca="1">IF(Amortisasi[[#This Row],[tanggal pembayaran]]="",0,Amortisasi[[#This Row],[bunga]]+Amortisasi[[#This Row],[pokok]]+Amortisasi[[#This Row],[pajak 
properti]])</f>
        <v>1447504.2026275427</v>
      </c>
      <c r="I35" s="31">
        <f ca="1">IF(Amortisasi[[#This Row],[tanggal pembayaran]]="",0,Amortisasi[[#This Row],[saldo 
awal]]-Amortisasi[[#This Row],[pokok]])</f>
        <v>191792108.97863108</v>
      </c>
      <c r="J35" s="13">
        <f ca="1">IF(Amortisasi[[#This Row],[saldo 
akhir]]&gt;0,BarisTerakhir-ROW(),0)</f>
        <v>328</v>
      </c>
    </row>
    <row r="36" spans="2:10" ht="15" customHeight="1" x14ac:dyDescent="0.25">
      <c r="B36" s="12">
        <f>ROWS($B$4:B36)</f>
        <v>33</v>
      </c>
      <c r="C36" s="30">
        <f ca="1">IF(NilaiDimasukkan,IF(Amortisasi[[#This Row],['#]]&lt;=JangkaPinjaman,IF(ROW()-ROW(Amortisasi[[#Headers],[tanggal pembayaran]])=1,MulaiPinjaman,IF(I35&gt;0,EDATE(C35,1),"")),""),"")</f>
        <v>44219</v>
      </c>
      <c r="D36" s="31">
        <f ca="1">IF(ROW()-ROW(Amortisasi[[#Headers],[saldo 
awal]])=1,JumlahPinjaman,IF(Amortisasi[[#This Row],[tanggal pembayaran]]="",0,INDEX(Amortisasi[], ROW()-4,8)))</f>
        <v>191792108.97863108</v>
      </c>
      <c r="E36" s="31">
        <f ca="1">IF(NilaiDimasukkan,IF(ROW()-ROW(Amortisasi[[#Headers],[bunga]])=1,-IPMT(SukuBunga/12,1,JangkaPinjaman-ROWS($C$4:C36)+1,Amortisasi[[#This Row],[saldo 
awal]]),IFERROR(-IPMT(SukuBunga/12,1,Amortisasi[[#This Row],['#
tersisa]],D37),0)),0)</f>
        <v>797989.99800007406</v>
      </c>
      <c r="F36" s="31">
        <f ca="1">IFERROR(IF(AND(NilaiDimasukkan,Amortisasi[[#This Row],[tanggal pembayaran]]&lt;&gt;""),-PPMT(SukuBunga/12,1,JangkaPinjaman-ROWS($C$4:C36)+1,Amortisasi[[#This Row],[saldo 
awal]]),""),0)</f>
        <v>274509.45861331548</v>
      </c>
      <c r="G36" s="31">
        <f ca="1">IF(Amortisasi[[#This Row],[tanggal pembayaran]]="",0,JumlahPajakProperti)</f>
        <v>375000</v>
      </c>
      <c r="H36" s="31">
        <f ca="1">IF(Amortisasi[[#This Row],[tanggal pembayaran]]="",0,Amortisasi[[#This Row],[bunga]]+Amortisasi[[#This Row],[pokok]]+Amortisasi[[#This Row],[pajak 
properti]])</f>
        <v>1447499.4566133895</v>
      </c>
      <c r="I36" s="31">
        <f ca="1">IF(Amortisasi[[#This Row],[tanggal pembayaran]]="",0,Amortisasi[[#This Row],[saldo 
awal]]-Amortisasi[[#This Row],[pokok]])</f>
        <v>191517599.52001777</v>
      </c>
      <c r="J36" s="13">
        <f ca="1">IF(Amortisasi[[#This Row],[saldo 
akhir]]&gt;0,BarisTerakhir-ROW(),0)</f>
        <v>327</v>
      </c>
    </row>
    <row r="37" spans="2:10" ht="15" customHeight="1" x14ac:dyDescent="0.25">
      <c r="B37" s="12">
        <f>ROWS($B$4:B37)</f>
        <v>34</v>
      </c>
      <c r="C37" s="30">
        <f ca="1">IF(NilaiDimasukkan,IF(Amortisasi[[#This Row],['#]]&lt;=JangkaPinjaman,IF(ROW()-ROW(Amortisasi[[#Headers],[tanggal pembayaran]])=1,MulaiPinjaman,IF(I36&gt;0,EDATE(C36,1),"")),""),"")</f>
        <v>44250</v>
      </c>
      <c r="D37" s="31">
        <f ca="1">IF(ROW()-ROW(Amortisasi[[#Headers],[saldo 
awal]])=1,JumlahPinjaman,IF(Amortisasi[[#This Row],[tanggal pembayaran]]="",0,INDEX(Amortisasi[], ROW()-4,8)))</f>
        <v>191517599.52001777</v>
      </c>
      <c r="E37" s="31">
        <f ca="1">IF(NilaiDimasukkan,IF(ROW()-ROW(Amortisasi[[#Headers],[bunga]])=1,-IPMT(SukuBunga/12,1,JangkaPinjaman-ROWS($C$4:C37)+1,Amortisasi[[#This Row],[saldo 
awal]]),IFERROR(-IPMT(SukuBunga/12,1,Amortisasi[[#This Row],['#
tersisa]],D38),0)),0)</f>
        <v>796841.44279997319</v>
      </c>
      <c r="F37" s="31">
        <f ca="1">IFERROR(IF(AND(NilaiDimasukkan,Amortisasi[[#This Row],[tanggal pembayaran]]&lt;&gt;""),-PPMT(SukuBunga/12,1,JangkaPinjaman-ROWS($C$4:C37)+1,Amortisasi[[#This Row],[saldo 
awal]]),""),0)</f>
        <v>275653.2480242044</v>
      </c>
      <c r="G37" s="31">
        <f ca="1">IF(Amortisasi[[#This Row],[tanggal pembayaran]]="",0,JumlahPajakProperti)</f>
        <v>375000</v>
      </c>
      <c r="H37" s="31">
        <f ca="1">IF(Amortisasi[[#This Row],[tanggal pembayaran]]="",0,Amortisasi[[#This Row],[bunga]]+Amortisasi[[#This Row],[pokok]]+Amortisasi[[#This Row],[pajak 
properti]])</f>
        <v>1447494.6908241776</v>
      </c>
      <c r="I37" s="31">
        <f ca="1">IF(Amortisasi[[#This Row],[tanggal pembayaran]]="",0,Amortisasi[[#This Row],[saldo 
awal]]-Amortisasi[[#This Row],[pokok]])</f>
        <v>191241946.27199358</v>
      </c>
      <c r="J37" s="13">
        <f ca="1">IF(Amortisasi[[#This Row],[saldo 
akhir]]&gt;0,BarisTerakhir-ROW(),0)</f>
        <v>326</v>
      </c>
    </row>
    <row r="38" spans="2:10" ht="15" customHeight="1" x14ac:dyDescent="0.25">
      <c r="B38" s="12">
        <f>ROWS($B$4:B38)</f>
        <v>35</v>
      </c>
      <c r="C38" s="30">
        <f ca="1">IF(NilaiDimasukkan,IF(Amortisasi[[#This Row],['#]]&lt;=JangkaPinjaman,IF(ROW()-ROW(Amortisasi[[#Headers],[tanggal pembayaran]])=1,MulaiPinjaman,IF(I37&gt;0,EDATE(C37,1),"")),""),"")</f>
        <v>44278</v>
      </c>
      <c r="D38" s="31">
        <f ca="1">IF(ROW()-ROW(Amortisasi[[#Headers],[saldo 
awal]])=1,JumlahPinjaman,IF(Amortisasi[[#This Row],[tanggal pembayaran]]="",0,INDEX(Amortisasi[], ROW()-4,8)))</f>
        <v>191241946.27199358</v>
      </c>
      <c r="E38" s="31">
        <f ca="1">IF(NilaiDimasukkan,IF(ROW()-ROW(Amortisasi[[#Headers],[bunga]])=1,-IPMT(SukuBunga/12,1,JangkaPinjaman-ROWS($C$4:C38)+1,Amortisasi[[#This Row],[saldo 
awal]]),IFERROR(-IPMT(SukuBunga/12,1,Amortisasi[[#This Row],['#
tersisa]],D39),0)),0)</f>
        <v>795688.1019532053</v>
      </c>
      <c r="F38" s="31">
        <f ca="1">IFERROR(IF(AND(NilaiDimasukkan,Amortisasi[[#This Row],[tanggal pembayaran]]&lt;&gt;""),-PPMT(SukuBunga/12,1,JangkaPinjaman-ROWS($C$4:C38)+1,Amortisasi[[#This Row],[saldo 
awal]]),""),0)</f>
        <v>276801.80322430521</v>
      </c>
      <c r="G38" s="31">
        <f ca="1">IF(Amortisasi[[#This Row],[tanggal pembayaran]]="",0,JumlahPajakProperti)</f>
        <v>375000</v>
      </c>
      <c r="H38" s="31">
        <f ca="1">IF(Amortisasi[[#This Row],[tanggal pembayaran]]="",0,Amortisasi[[#This Row],[bunga]]+Amortisasi[[#This Row],[pokok]]+Amortisasi[[#This Row],[pajak 
properti]])</f>
        <v>1447489.9051775106</v>
      </c>
      <c r="I38" s="31">
        <f ca="1">IF(Amortisasi[[#This Row],[tanggal pembayaran]]="",0,Amortisasi[[#This Row],[saldo 
awal]]-Amortisasi[[#This Row],[pokok]])</f>
        <v>190965144.46876928</v>
      </c>
      <c r="J38" s="13">
        <f ca="1">IF(Amortisasi[[#This Row],[saldo 
akhir]]&gt;0,BarisTerakhir-ROW(),0)</f>
        <v>325</v>
      </c>
    </row>
    <row r="39" spans="2:10" ht="15" customHeight="1" x14ac:dyDescent="0.25">
      <c r="B39" s="12">
        <f>ROWS($B$4:B39)</f>
        <v>36</v>
      </c>
      <c r="C39" s="30">
        <f ca="1">IF(NilaiDimasukkan,IF(Amortisasi[[#This Row],['#]]&lt;=JangkaPinjaman,IF(ROW()-ROW(Amortisasi[[#Headers],[tanggal pembayaran]])=1,MulaiPinjaman,IF(I38&gt;0,EDATE(C38,1),"")),""),"")</f>
        <v>44309</v>
      </c>
      <c r="D39" s="31">
        <f ca="1">IF(ROW()-ROW(Amortisasi[[#Headers],[saldo 
awal]])=1,JumlahPinjaman,IF(Amortisasi[[#This Row],[tanggal pembayaran]]="",0,INDEX(Amortisasi[], ROW()-4,8)))</f>
        <v>190965144.46876928</v>
      </c>
      <c r="E39" s="31">
        <f ca="1">IF(NilaiDimasukkan,IF(ROW()-ROW(Amortisasi[[#Headers],[bunga]])=1,-IPMT(SukuBunga/12,1,JangkaPinjaman-ROWS($C$4:C39)+1,Amortisasi[[#This Row],[saldo 
awal]]),IFERROR(-IPMT(SukuBunga/12,1,Amortisasi[[#This Row],['#
tersisa]],D40),0)),0)</f>
        <v>794529.95551957586</v>
      </c>
      <c r="F39" s="31">
        <f ca="1">IFERROR(IF(AND(NilaiDimasukkan,Amortisasi[[#This Row],[tanggal pembayaran]]&lt;&gt;""),-PPMT(SukuBunga/12,1,JangkaPinjaman-ROWS($C$4:C39)+1,Amortisasi[[#This Row],[saldo 
awal]]),""),0)</f>
        <v>277955.14407107315</v>
      </c>
      <c r="G39" s="31">
        <f ca="1">IF(Amortisasi[[#This Row],[tanggal pembayaran]]="",0,JumlahPajakProperti)</f>
        <v>375000</v>
      </c>
      <c r="H39" s="31">
        <f ca="1">IF(Amortisasi[[#This Row],[tanggal pembayaran]]="",0,Amortisasi[[#This Row],[bunga]]+Amortisasi[[#This Row],[pokok]]+Amortisasi[[#This Row],[pajak 
properti]])</f>
        <v>1447485.0995906489</v>
      </c>
      <c r="I39" s="31">
        <f ca="1">IF(Amortisasi[[#This Row],[tanggal pembayaran]]="",0,Amortisasi[[#This Row],[saldo 
awal]]-Amortisasi[[#This Row],[pokok]])</f>
        <v>190687189.32469821</v>
      </c>
      <c r="J39" s="13">
        <f ca="1">IF(Amortisasi[[#This Row],[saldo 
akhir]]&gt;0,BarisTerakhir-ROW(),0)</f>
        <v>324</v>
      </c>
    </row>
    <row r="40" spans="2:10" ht="15" customHeight="1" x14ac:dyDescent="0.25">
      <c r="B40" s="12">
        <f>ROWS($B$4:B40)</f>
        <v>37</v>
      </c>
      <c r="C40" s="30">
        <f ca="1">IF(NilaiDimasukkan,IF(Amortisasi[[#This Row],['#]]&lt;=JangkaPinjaman,IF(ROW()-ROW(Amortisasi[[#Headers],[tanggal pembayaran]])=1,MulaiPinjaman,IF(I39&gt;0,EDATE(C39,1),"")),""),"")</f>
        <v>44339</v>
      </c>
      <c r="D40" s="31">
        <f ca="1">IF(ROW()-ROW(Amortisasi[[#Headers],[saldo 
awal]])=1,JumlahPinjaman,IF(Amortisasi[[#This Row],[tanggal pembayaran]]="",0,INDEX(Amortisasi[], ROW()-4,8)))</f>
        <v>190687189.32469821</v>
      </c>
      <c r="E40" s="31">
        <f ca="1">IF(NilaiDimasukkan,IF(ROW()-ROW(Amortisasi[[#Headers],[bunga]])=1,-IPMT(SukuBunga/12,1,JangkaPinjaman-ROWS($C$4:C40)+1,Amortisasi[[#This Row],[saldo 
awal]]),IFERROR(-IPMT(SukuBunga/12,1,Amortisasi[[#This Row],['#
tersisa]],D41),0)),0)</f>
        <v>793366.98347580631</v>
      </c>
      <c r="F40" s="31">
        <f ca="1">IFERROR(IF(AND(NilaiDimasukkan,Amortisasi[[#This Row],[tanggal pembayaran]]&lt;&gt;""),-PPMT(SukuBunga/12,1,JangkaPinjaman-ROWS($C$4:C40)+1,Amortisasi[[#This Row],[saldo 
awal]]),""),0)</f>
        <v>279113.2905047026</v>
      </c>
      <c r="G40" s="31">
        <f ca="1">IF(Amortisasi[[#This Row],[tanggal pembayaran]]="",0,JumlahPajakProperti)</f>
        <v>375000</v>
      </c>
      <c r="H40" s="31">
        <f ca="1">IF(Amortisasi[[#This Row],[tanggal pembayaran]]="",0,Amortisasi[[#This Row],[bunga]]+Amortisasi[[#This Row],[pokok]]+Amortisasi[[#This Row],[pajak 
properti]])</f>
        <v>1447480.273980509</v>
      </c>
      <c r="I40" s="31">
        <f ca="1">IF(Amortisasi[[#This Row],[tanggal pembayaran]]="",0,Amortisasi[[#This Row],[saldo 
awal]]-Amortisasi[[#This Row],[pokok]])</f>
        <v>190408076.03419352</v>
      </c>
      <c r="J40" s="13">
        <f ca="1">IF(Amortisasi[[#This Row],[saldo 
akhir]]&gt;0,BarisTerakhir-ROW(),0)</f>
        <v>323</v>
      </c>
    </row>
    <row r="41" spans="2:10" ht="15" customHeight="1" x14ac:dyDescent="0.25">
      <c r="B41" s="12">
        <f>ROWS($B$4:B41)</f>
        <v>38</v>
      </c>
      <c r="C41" s="30">
        <f ca="1">IF(NilaiDimasukkan,IF(Amortisasi[[#This Row],['#]]&lt;=JangkaPinjaman,IF(ROW()-ROW(Amortisasi[[#Headers],[tanggal pembayaran]])=1,MulaiPinjaman,IF(I40&gt;0,EDATE(C40,1),"")),""),"")</f>
        <v>44370</v>
      </c>
      <c r="D41" s="31">
        <f ca="1">IF(ROW()-ROW(Amortisasi[[#Headers],[saldo 
awal]])=1,JumlahPinjaman,IF(Amortisasi[[#This Row],[tanggal pembayaran]]="",0,INDEX(Amortisasi[], ROW()-4,8)))</f>
        <v>190408076.03419352</v>
      </c>
      <c r="E41" s="31">
        <f ca="1">IF(NilaiDimasukkan,IF(ROW()-ROW(Amortisasi[[#Headers],[bunga]])=1,-IPMT(SukuBunga/12,1,JangkaPinjaman-ROWS($C$4:C41)+1,Amortisasi[[#This Row],[saldo 
awal]]),IFERROR(-IPMT(SukuBunga/12,1,Amortisasi[[#This Row],['#
tersisa]],D42),0)),0)</f>
        <v>792199.16571518767</v>
      </c>
      <c r="F41" s="31">
        <f ca="1">IFERROR(IF(AND(NilaiDimasukkan,Amortisasi[[#This Row],[tanggal pembayaran]]&lt;&gt;""),-PPMT(SukuBunga/12,1,JangkaPinjaman-ROWS($C$4:C41)+1,Amortisasi[[#This Row],[saldo 
awal]]),""),0)</f>
        <v>280276.26254847227</v>
      </c>
      <c r="G41" s="31">
        <f ca="1">IF(Amortisasi[[#This Row],[tanggal pembayaran]]="",0,JumlahPajakProperti)</f>
        <v>375000</v>
      </c>
      <c r="H41" s="31">
        <f ca="1">IF(Amortisasi[[#This Row],[tanggal pembayaran]]="",0,Amortisasi[[#This Row],[bunga]]+Amortisasi[[#This Row],[pokok]]+Amortisasi[[#This Row],[pajak 
properti]])</f>
        <v>1447475.4282636601</v>
      </c>
      <c r="I41" s="31">
        <f ca="1">IF(Amortisasi[[#This Row],[tanggal pembayaran]]="",0,Amortisasi[[#This Row],[saldo 
awal]]-Amortisasi[[#This Row],[pokok]])</f>
        <v>190127799.77164504</v>
      </c>
      <c r="J41" s="13">
        <f ca="1">IF(Amortisasi[[#This Row],[saldo 
akhir]]&gt;0,BarisTerakhir-ROW(),0)</f>
        <v>322</v>
      </c>
    </row>
    <row r="42" spans="2:10" ht="15" customHeight="1" x14ac:dyDescent="0.25">
      <c r="B42" s="12">
        <f>ROWS($B$4:B42)</f>
        <v>39</v>
      </c>
      <c r="C42" s="30">
        <f ca="1">IF(NilaiDimasukkan,IF(Amortisasi[[#This Row],['#]]&lt;=JangkaPinjaman,IF(ROW()-ROW(Amortisasi[[#Headers],[tanggal pembayaran]])=1,MulaiPinjaman,IF(I41&gt;0,EDATE(C41,1),"")),""),"")</f>
        <v>44400</v>
      </c>
      <c r="D42" s="31">
        <f ca="1">IF(ROW()-ROW(Amortisasi[[#Headers],[saldo 
awal]])=1,JumlahPinjaman,IF(Amortisasi[[#This Row],[tanggal pembayaran]]="",0,INDEX(Amortisasi[], ROW()-4,8)))</f>
        <v>190127799.77164504</v>
      </c>
      <c r="E42" s="31">
        <f ca="1">IF(NilaiDimasukkan,IF(ROW()-ROW(Amortisasi[[#Headers],[bunga]])=1,-IPMT(SukuBunga/12,1,JangkaPinjaman-ROWS($C$4:C42)+1,Amortisasi[[#This Row],[saldo 
awal]]),IFERROR(-IPMT(SukuBunga/12,1,Amortisasi[[#This Row],['#
tersisa]],D43),0)),0)</f>
        <v>791026.48204723315</v>
      </c>
      <c r="F42" s="31">
        <f ca="1">IFERROR(IF(AND(NilaiDimasukkan,Amortisasi[[#This Row],[tanggal pembayaran]]&lt;&gt;""),-PPMT(SukuBunga/12,1,JangkaPinjaman-ROWS($C$4:C42)+1,Amortisasi[[#This Row],[saldo 
awal]]),""),0)</f>
        <v>281444.0803090909</v>
      </c>
      <c r="G42" s="31">
        <f ca="1">IF(Amortisasi[[#This Row],[tanggal pembayaran]]="",0,JumlahPajakProperti)</f>
        <v>375000</v>
      </c>
      <c r="H42" s="31">
        <f ca="1">IF(Amortisasi[[#This Row],[tanggal pembayaran]]="",0,Amortisasi[[#This Row],[bunga]]+Amortisasi[[#This Row],[pokok]]+Amortisasi[[#This Row],[pajak 
properti]])</f>
        <v>1447470.5623563239</v>
      </c>
      <c r="I42" s="31">
        <f ca="1">IF(Amortisasi[[#This Row],[tanggal pembayaran]]="",0,Amortisasi[[#This Row],[saldo 
awal]]-Amortisasi[[#This Row],[pokok]])</f>
        <v>189846355.69133595</v>
      </c>
      <c r="J42" s="13">
        <f ca="1">IF(Amortisasi[[#This Row],[saldo 
akhir]]&gt;0,BarisTerakhir-ROW(),0)</f>
        <v>321</v>
      </c>
    </row>
    <row r="43" spans="2:10" ht="15" customHeight="1" x14ac:dyDescent="0.25">
      <c r="B43" s="12">
        <f>ROWS($B$4:B43)</f>
        <v>40</v>
      </c>
      <c r="C43" s="30">
        <f ca="1">IF(NilaiDimasukkan,IF(Amortisasi[[#This Row],['#]]&lt;=JangkaPinjaman,IF(ROW()-ROW(Amortisasi[[#Headers],[tanggal pembayaran]])=1,MulaiPinjaman,IF(I42&gt;0,EDATE(C42,1),"")),""),"")</f>
        <v>44431</v>
      </c>
      <c r="D43" s="31">
        <f ca="1">IF(ROW()-ROW(Amortisasi[[#Headers],[saldo 
awal]])=1,JumlahPinjaman,IF(Amortisasi[[#This Row],[tanggal pembayaran]]="",0,INDEX(Amortisasi[], ROW()-4,8)))</f>
        <v>189846355.69133595</v>
      </c>
      <c r="E43" s="31">
        <f ca="1">IF(NilaiDimasukkan,IF(ROW()-ROW(Amortisasi[[#Headers],[bunga]])=1,-IPMT(SukuBunga/12,1,JangkaPinjaman-ROWS($C$4:C43)+1,Amortisasi[[#This Row],[saldo 
awal]]),IFERROR(-IPMT(SukuBunga/12,1,Amortisasi[[#This Row],['#
tersisa]],D44),0)),0)</f>
        <v>789848.91219732875</v>
      </c>
      <c r="F43" s="31">
        <f ca="1">IFERROR(IF(AND(NilaiDimasukkan,Amortisasi[[#This Row],[tanggal pembayaran]]&lt;&gt;""),-PPMT(SukuBunga/12,1,JangkaPinjaman-ROWS($C$4:C43)+1,Amortisasi[[#This Row],[saldo 
awal]]),""),0)</f>
        <v>282616.76397704537</v>
      </c>
      <c r="G43" s="31">
        <f ca="1">IF(Amortisasi[[#This Row],[tanggal pembayaran]]="",0,JumlahPajakProperti)</f>
        <v>375000</v>
      </c>
      <c r="H43" s="31">
        <f ca="1">IF(Amortisasi[[#This Row],[tanggal pembayaran]]="",0,Amortisasi[[#This Row],[bunga]]+Amortisasi[[#This Row],[pokok]]+Amortisasi[[#This Row],[pajak 
properti]])</f>
        <v>1447465.6761743741</v>
      </c>
      <c r="I43" s="31">
        <f ca="1">IF(Amortisasi[[#This Row],[tanggal pembayaran]]="",0,Amortisasi[[#This Row],[saldo 
awal]]-Amortisasi[[#This Row],[pokok]])</f>
        <v>189563738.9273589</v>
      </c>
      <c r="J43" s="13">
        <f ca="1">IF(Amortisasi[[#This Row],[saldo 
akhir]]&gt;0,BarisTerakhir-ROW(),0)</f>
        <v>320</v>
      </c>
    </row>
    <row r="44" spans="2:10" ht="15" customHeight="1" x14ac:dyDescent="0.25">
      <c r="B44" s="12">
        <f>ROWS($B$4:B44)</f>
        <v>41</v>
      </c>
      <c r="C44" s="30">
        <f ca="1">IF(NilaiDimasukkan,IF(Amortisasi[[#This Row],['#]]&lt;=JangkaPinjaman,IF(ROW()-ROW(Amortisasi[[#Headers],[tanggal pembayaran]])=1,MulaiPinjaman,IF(I43&gt;0,EDATE(C43,1),"")),""),"")</f>
        <v>44462</v>
      </c>
      <c r="D44" s="31">
        <f ca="1">IF(ROW()-ROW(Amortisasi[[#Headers],[saldo 
awal]])=1,JumlahPinjaman,IF(Amortisasi[[#This Row],[tanggal pembayaran]]="",0,INDEX(Amortisasi[], ROW()-4,8)))</f>
        <v>189563738.9273589</v>
      </c>
      <c r="E44" s="31">
        <f ca="1">IF(NilaiDimasukkan,IF(ROW()-ROW(Amortisasi[[#Headers],[bunga]])=1,-IPMT(SukuBunga/12,1,JangkaPinjaman-ROWS($C$4:C44)+1,Amortisasi[[#This Row],[saldo 
awal]]),IFERROR(-IPMT(SukuBunga/12,1,Amortisasi[[#This Row],['#
tersisa]],D45),0)),0)</f>
        <v>788666.43580638303</v>
      </c>
      <c r="F44" s="31">
        <f ca="1">IFERROR(IF(AND(NilaiDimasukkan,Amortisasi[[#This Row],[tanggal pembayaran]]&lt;&gt;""),-PPMT(SukuBunga/12,1,JangkaPinjaman-ROWS($C$4:C44)+1,Amortisasi[[#This Row],[saldo 
awal]]),""),0)</f>
        <v>283794.33382694982</v>
      </c>
      <c r="G44" s="31">
        <f ca="1">IF(Amortisasi[[#This Row],[tanggal pembayaran]]="",0,JumlahPajakProperti)</f>
        <v>375000</v>
      </c>
      <c r="H44" s="31">
        <f ca="1">IF(Amortisasi[[#This Row],[tanggal pembayaran]]="",0,Amortisasi[[#This Row],[bunga]]+Amortisasi[[#This Row],[pokok]]+Amortisasi[[#This Row],[pajak 
properti]])</f>
        <v>1447460.7696333327</v>
      </c>
      <c r="I44" s="31">
        <f ca="1">IF(Amortisasi[[#This Row],[tanggal pembayaran]]="",0,Amortisasi[[#This Row],[saldo 
awal]]-Amortisasi[[#This Row],[pokok]])</f>
        <v>189279944.59353194</v>
      </c>
      <c r="J44" s="13">
        <f ca="1">IF(Amortisasi[[#This Row],[saldo 
akhir]]&gt;0,BarisTerakhir-ROW(),0)</f>
        <v>319</v>
      </c>
    </row>
    <row r="45" spans="2:10" ht="15" customHeight="1" x14ac:dyDescent="0.25">
      <c r="B45" s="12">
        <f>ROWS($B$4:B45)</f>
        <v>42</v>
      </c>
      <c r="C45" s="30">
        <f ca="1">IF(NilaiDimasukkan,IF(Amortisasi[[#This Row],['#]]&lt;=JangkaPinjaman,IF(ROW()-ROW(Amortisasi[[#Headers],[tanggal pembayaran]])=1,MulaiPinjaman,IF(I44&gt;0,EDATE(C44,1),"")),""),"")</f>
        <v>44492</v>
      </c>
      <c r="D45" s="31">
        <f ca="1">IF(ROW()-ROW(Amortisasi[[#Headers],[saldo 
awal]])=1,JumlahPinjaman,IF(Amortisasi[[#This Row],[tanggal pembayaran]]="",0,INDEX(Amortisasi[], ROW()-4,8)))</f>
        <v>189279944.59353194</v>
      </c>
      <c r="E45" s="31">
        <f ca="1">IF(NilaiDimasukkan,IF(ROW()-ROW(Amortisasi[[#Headers],[bunga]])=1,-IPMT(SukuBunga/12,1,JangkaPinjaman-ROWS($C$4:C45)+1,Amortisasi[[#This Row],[saldo 
awal]]),IFERROR(-IPMT(SukuBunga/12,1,Amortisasi[[#This Row],['#
tersisa]],D46),0)),0)</f>
        <v>787479.03243047523</v>
      </c>
      <c r="F45" s="31">
        <f ca="1">IFERROR(IF(AND(NilaiDimasukkan,Amortisasi[[#This Row],[tanggal pembayaran]]&lt;&gt;""),-PPMT(SukuBunga/12,1,JangkaPinjaman-ROWS($C$4:C45)+1,Amortisasi[[#This Row],[saldo 
awal]]),""),0)</f>
        <v>284976.81021789543</v>
      </c>
      <c r="G45" s="31">
        <f ca="1">IF(Amortisasi[[#This Row],[tanggal pembayaran]]="",0,JumlahPajakProperti)</f>
        <v>375000</v>
      </c>
      <c r="H45" s="31">
        <f ca="1">IF(Amortisasi[[#This Row],[tanggal pembayaran]]="",0,Amortisasi[[#This Row],[bunga]]+Amortisasi[[#This Row],[pokok]]+Amortisasi[[#This Row],[pajak 
properti]])</f>
        <v>1447455.8426483707</v>
      </c>
      <c r="I45" s="31">
        <f ca="1">IF(Amortisasi[[#This Row],[tanggal pembayaran]]="",0,Amortisasi[[#This Row],[saldo 
awal]]-Amortisasi[[#This Row],[pokok]])</f>
        <v>188994967.78331405</v>
      </c>
      <c r="J45" s="13">
        <f ca="1">IF(Amortisasi[[#This Row],[saldo 
akhir]]&gt;0,BarisTerakhir-ROW(),0)</f>
        <v>318</v>
      </c>
    </row>
    <row r="46" spans="2:10" ht="15" customHeight="1" x14ac:dyDescent="0.25">
      <c r="B46" s="12">
        <f>ROWS($B$4:B46)</f>
        <v>43</v>
      </c>
      <c r="C46" s="30">
        <f ca="1">IF(NilaiDimasukkan,IF(Amortisasi[[#This Row],['#]]&lt;=JangkaPinjaman,IF(ROW()-ROW(Amortisasi[[#Headers],[tanggal pembayaran]])=1,MulaiPinjaman,IF(I45&gt;0,EDATE(C45,1),"")),""),"")</f>
        <v>44523</v>
      </c>
      <c r="D46" s="31">
        <f ca="1">IF(ROW()-ROW(Amortisasi[[#Headers],[saldo 
awal]])=1,JumlahPinjaman,IF(Amortisasi[[#This Row],[tanggal pembayaran]]="",0,INDEX(Amortisasi[], ROW()-4,8)))</f>
        <v>188994967.78331405</v>
      </c>
      <c r="E46" s="31">
        <f ca="1">IF(NilaiDimasukkan,IF(ROW()-ROW(Amortisasi[[#Headers],[bunga]])=1,-IPMT(SukuBunga/12,1,JangkaPinjaman-ROWS($C$4:C46)+1,Amortisasi[[#This Row],[saldo 
awal]]),IFERROR(-IPMT(SukuBunga/12,1,Amortisasi[[#This Row],['#
tersisa]],D47),0)),0)</f>
        <v>786286.68154050095</v>
      </c>
      <c r="F46" s="31">
        <f ca="1">IFERROR(IF(AND(NilaiDimasukkan,Amortisasi[[#This Row],[tanggal pembayaran]]&lt;&gt;""),-PPMT(SukuBunga/12,1,JangkaPinjaman-ROWS($C$4:C46)+1,Amortisasi[[#This Row],[saldo 
awal]]),""),0)</f>
        <v>286164.21359380335</v>
      </c>
      <c r="G46" s="31">
        <f ca="1">IF(Amortisasi[[#This Row],[tanggal pembayaran]]="",0,JumlahPajakProperti)</f>
        <v>375000</v>
      </c>
      <c r="H46" s="31">
        <f ca="1">IF(Amortisasi[[#This Row],[tanggal pembayaran]]="",0,Amortisasi[[#This Row],[bunga]]+Amortisasi[[#This Row],[pokok]]+Amortisasi[[#This Row],[pajak 
properti]])</f>
        <v>1447450.8951343042</v>
      </c>
      <c r="I46" s="31">
        <f ca="1">IF(Amortisasi[[#This Row],[tanggal pembayaran]]="",0,Amortisasi[[#This Row],[saldo 
awal]]-Amortisasi[[#This Row],[pokok]])</f>
        <v>188708803.56972024</v>
      </c>
      <c r="J46" s="13">
        <f ca="1">IF(Amortisasi[[#This Row],[saldo 
akhir]]&gt;0,BarisTerakhir-ROW(),0)</f>
        <v>317</v>
      </c>
    </row>
    <row r="47" spans="2:10" ht="15" customHeight="1" x14ac:dyDescent="0.25">
      <c r="B47" s="12">
        <f>ROWS($B$4:B47)</f>
        <v>44</v>
      </c>
      <c r="C47" s="30">
        <f ca="1">IF(NilaiDimasukkan,IF(Amortisasi[[#This Row],['#]]&lt;=JangkaPinjaman,IF(ROW()-ROW(Amortisasi[[#Headers],[tanggal pembayaran]])=1,MulaiPinjaman,IF(I46&gt;0,EDATE(C46,1),"")),""),"")</f>
        <v>44553</v>
      </c>
      <c r="D47" s="31">
        <f ca="1">IF(ROW()-ROW(Amortisasi[[#Headers],[saldo 
awal]])=1,JumlahPinjaman,IF(Amortisasi[[#This Row],[tanggal pembayaran]]="",0,INDEX(Amortisasi[], ROW()-4,8)))</f>
        <v>188708803.56972024</v>
      </c>
      <c r="E47" s="31">
        <f ca="1">IF(NilaiDimasukkan,IF(ROW()-ROW(Amortisasi[[#Headers],[bunga]])=1,-IPMT(SukuBunga/12,1,JangkaPinjaman-ROWS($C$4:C47)+1,Amortisasi[[#This Row],[saldo 
awal]]),IFERROR(-IPMT(SukuBunga/12,1,Amortisasi[[#This Row],['#
tersisa]],D48),0)),0)</f>
        <v>785089.36252181849</v>
      </c>
      <c r="F47" s="31">
        <f ca="1">IFERROR(IF(AND(NilaiDimasukkan,Amortisasi[[#This Row],[tanggal pembayaran]]&lt;&gt;""),-PPMT(SukuBunga/12,1,JangkaPinjaman-ROWS($C$4:C47)+1,Amortisasi[[#This Row],[saldo 
awal]]),""),0)</f>
        <v>287356.5644837775</v>
      </c>
      <c r="G47" s="31">
        <f ca="1">IF(Amortisasi[[#This Row],[tanggal pembayaran]]="",0,JumlahPajakProperti)</f>
        <v>375000</v>
      </c>
      <c r="H47" s="31">
        <f ca="1">IF(Amortisasi[[#This Row],[tanggal pembayaran]]="",0,Amortisasi[[#This Row],[bunga]]+Amortisasi[[#This Row],[pokok]]+Amortisasi[[#This Row],[pajak 
properti]])</f>
        <v>1447445.927005596</v>
      </c>
      <c r="I47" s="31">
        <f ca="1">IF(Amortisasi[[#This Row],[tanggal pembayaran]]="",0,Amortisasi[[#This Row],[saldo 
awal]]-Amortisasi[[#This Row],[pokok]])</f>
        <v>188421447.00523645</v>
      </c>
      <c r="J47" s="13">
        <f ca="1">IF(Amortisasi[[#This Row],[saldo 
akhir]]&gt;0,BarisTerakhir-ROW(),0)</f>
        <v>316</v>
      </c>
    </row>
    <row r="48" spans="2:10" ht="15" customHeight="1" x14ac:dyDescent="0.25">
      <c r="B48" s="12">
        <f>ROWS($B$4:B48)</f>
        <v>45</v>
      </c>
      <c r="C48" s="30">
        <f ca="1">IF(NilaiDimasukkan,IF(Amortisasi[[#This Row],['#]]&lt;=JangkaPinjaman,IF(ROW()-ROW(Amortisasi[[#Headers],[tanggal pembayaran]])=1,MulaiPinjaman,IF(I47&gt;0,EDATE(C47,1),"")),""),"")</f>
        <v>44584</v>
      </c>
      <c r="D48" s="31">
        <f ca="1">IF(ROW()-ROW(Amortisasi[[#Headers],[saldo 
awal]])=1,JumlahPinjaman,IF(Amortisasi[[#This Row],[tanggal pembayaran]]="",0,INDEX(Amortisasi[], ROW()-4,8)))</f>
        <v>188421447.00523645</v>
      </c>
      <c r="E48" s="31">
        <f ca="1">IF(NilaiDimasukkan,IF(ROW()-ROW(Amortisasi[[#Headers],[bunga]])=1,-IPMT(SukuBunga/12,1,JangkaPinjaman-ROWS($C$4:C48)+1,Amortisasi[[#This Row],[saldo 
awal]]),IFERROR(-IPMT(SukuBunga/12,1,Amortisasi[[#This Row],['#
tersisa]],D49),0)),0)</f>
        <v>783887.05467389163</v>
      </c>
      <c r="F48" s="31">
        <f ca="1">IFERROR(IF(AND(NilaiDimasukkan,Amortisasi[[#This Row],[tanggal pembayaran]]&lt;&gt;""),-PPMT(SukuBunga/12,1,JangkaPinjaman-ROWS($C$4:C48)+1,Amortisasi[[#This Row],[saldo 
awal]]),""),0)</f>
        <v>288553.88350245991</v>
      </c>
      <c r="G48" s="31">
        <f ca="1">IF(Amortisasi[[#This Row],[tanggal pembayaran]]="",0,JumlahPajakProperti)</f>
        <v>375000</v>
      </c>
      <c r="H48" s="31">
        <f ca="1">IF(Amortisasi[[#This Row],[tanggal pembayaran]]="",0,Amortisasi[[#This Row],[bunga]]+Amortisasi[[#This Row],[pokok]]+Amortisasi[[#This Row],[pajak 
properti]])</f>
        <v>1447440.9381763516</v>
      </c>
      <c r="I48" s="31">
        <f ca="1">IF(Amortisasi[[#This Row],[tanggal pembayaran]]="",0,Amortisasi[[#This Row],[saldo 
awal]]-Amortisasi[[#This Row],[pokok]])</f>
        <v>188132893.12173399</v>
      </c>
      <c r="J48" s="13">
        <f ca="1">IF(Amortisasi[[#This Row],[saldo 
akhir]]&gt;0,BarisTerakhir-ROW(),0)</f>
        <v>315</v>
      </c>
    </row>
    <row r="49" spans="2:10" ht="15" customHeight="1" x14ac:dyDescent="0.25">
      <c r="B49" s="12">
        <f>ROWS($B$4:B49)</f>
        <v>46</v>
      </c>
      <c r="C49" s="30">
        <f ca="1">IF(NilaiDimasukkan,IF(Amortisasi[[#This Row],['#]]&lt;=JangkaPinjaman,IF(ROW()-ROW(Amortisasi[[#Headers],[tanggal pembayaran]])=1,MulaiPinjaman,IF(I48&gt;0,EDATE(C48,1),"")),""),"")</f>
        <v>44615</v>
      </c>
      <c r="D49" s="31">
        <f ca="1">IF(ROW()-ROW(Amortisasi[[#Headers],[saldo 
awal]])=1,JumlahPinjaman,IF(Amortisasi[[#This Row],[tanggal pembayaran]]="",0,INDEX(Amortisasi[], ROW()-4,8)))</f>
        <v>188132893.12173399</v>
      </c>
      <c r="E49" s="31">
        <f ca="1">IF(NilaiDimasukkan,IF(ROW()-ROW(Amortisasi[[#Headers],[bunga]])=1,-IPMT(SukuBunga/12,1,JangkaPinjaman-ROWS($C$4:C49)+1,Amortisasi[[#This Row],[saldo 
awal]]),IFERROR(-IPMT(SukuBunga/12,1,Amortisasi[[#This Row],['#
tersisa]],D50),0)),0)</f>
        <v>782679.7372099316</v>
      </c>
      <c r="F49" s="31">
        <f ca="1">IFERROR(IF(AND(NilaiDimasukkan,Amortisasi[[#This Row],[tanggal pembayaran]]&lt;&gt;""),-PPMT(SukuBunga/12,1,JangkaPinjaman-ROWS($C$4:C49)+1,Amortisasi[[#This Row],[saldo 
awal]]),""),0)</f>
        <v>289756.19135038671</v>
      </c>
      <c r="G49" s="31">
        <f ca="1">IF(Amortisasi[[#This Row],[tanggal pembayaran]]="",0,JumlahPajakProperti)</f>
        <v>375000</v>
      </c>
      <c r="H49" s="31">
        <f ca="1">IF(Amortisasi[[#This Row],[tanggal pembayaran]]="",0,Amortisasi[[#This Row],[bunga]]+Amortisasi[[#This Row],[pokok]]+Amortisasi[[#This Row],[pajak 
properti]])</f>
        <v>1447435.9285603184</v>
      </c>
      <c r="I49" s="31">
        <f ca="1">IF(Amortisasi[[#This Row],[tanggal pembayaran]]="",0,Amortisasi[[#This Row],[saldo 
awal]]-Amortisasi[[#This Row],[pokok]])</f>
        <v>187843136.93038359</v>
      </c>
      <c r="J49" s="13">
        <f ca="1">IF(Amortisasi[[#This Row],[saldo 
akhir]]&gt;0,BarisTerakhir-ROW(),0)</f>
        <v>314</v>
      </c>
    </row>
    <row r="50" spans="2:10" ht="15" customHeight="1" x14ac:dyDescent="0.25">
      <c r="B50" s="12">
        <f>ROWS($B$4:B50)</f>
        <v>47</v>
      </c>
      <c r="C50" s="30">
        <f ca="1">IF(NilaiDimasukkan,IF(Amortisasi[[#This Row],['#]]&lt;=JangkaPinjaman,IF(ROW()-ROW(Amortisasi[[#Headers],[tanggal pembayaran]])=1,MulaiPinjaman,IF(I49&gt;0,EDATE(C49,1),"")),""),"")</f>
        <v>44643</v>
      </c>
      <c r="D50" s="31">
        <f ca="1">IF(ROW()-ROW(Amortisasi[[#Headers],[saldo 
awal]])=1,JumlahPinjaman,IF(Amortisasi[[#This Row],[tanggal pembayaran]]="",0,INDEX(Amortisasi[], ROW()-4,8)))</f>
        <v>187843136.93038359</v>
      </c>
      <c r="E50" s="31">
        <f ca="1">IF(NilaiDimasukkan,IF(ROW()-ROW(Amortisasi[[#Headers],[bunga]])=1,-IPMT(SukuBunga/12,1,JangkaPinjaman-ROWS($C$4:C50)+1,Amortisasi[[#This Row],[saldo 
awal]]),IFERROR(-IPMT(SukuBunga/12,1,Amortisasi[[#This Row],['#
tersisa]],D51),0)),0)</f>
        <v>781467.38925653859</v>
      </c>
      <c r="F50" s="31">
        <f ca="1">IFERROR(IF(AND(NilaiDimasukkan,Amortisasi[[#This Row],[tanggal pembayaran]]&lt;&gt;""),-PPMT(SukuBunga/12,1,JangkaPinjaman-ROWS($C$4:C50)+1,Amortisasi[[#This Row],[saldo 
awal]]),""),0)</f>
        <v>290963.50881434674</v>
      </c>
      <c r="G50" s="31">
        <f ca="1">IF(Amortisasi[[#This Row],[tanggal pembayaran]]="",0,JumlahPajakProperti)</f>
        <v>375000</v>
      </c>
      <c r="H50" s="31">
        <f ca="1">IF(Amortisasi[[#This Row],[tanggal pembayaran]]="",0,Amortisasi[[#This Row],[bunga]]+Amortisasi[[#This Row],[pokok]]+Amortisasi[[#This Row],[pajak 
properti]])</f>
        <v>1447430.8980708853</v>
      </c>
      <c r="I50" s="31">
        <f ca="1">IF(Amortisasi[[#This Row],[tanggal pembayaran]]="",0,Amortisasi[[#This Row],[saldo 
awal]]-Amortisasi[[#This Row],[pokok]])</f>
        <v>187552173.42156926</v>
      </c>
      <c r="J50" s="13">
        <f ca="1">IF(Amortisasi[[#This Row],[saldo 
akhir]]&gt;0,BarisTerakhir-ROW(),0)</f>
        <v>313</v>
      </c>
    </row>
    <row r="51" spans="2:10" ht="15" customHeight="1" x14ac:dyDescent="0.25">
      <c r="B51" s="12">
        <f>ROWS($B$4:B51)</f>
        <v>48</v>
      </c>
      <c r="C51" s="30">
        <f ca="1">IF(NilaiDimasukkan,IF(Amortisasi[[#This Row],['#]]&lt;=JangkaPinjaman,IF(ROW()-ROW(Amortisasi[[#Headers],[tanggal pembayaran]])=1,MulaiPinjaman,IF(I50&gt;0,EDATE(C50,1),"")),""),"")</f>
        <v>44674</v>
      </c>
      <c r="D51" s="31">
        <f ca="1">IF(ROW()-ROW(Amortisasi[[#Headers],[saldo 
awal]])=1,JumlahPinjaman,IF(Amortisasi[[#This Row],[tanggal pembayaran]]="",0,INDEX(Amortisasi[], ROW()-4,8)))</f>
        <v>187552173.42156926</v>
      </c>
      <c r="E51" s="31">
        <f ca="1">IF(NilaiDimasukkan,IF(ROW()-ROW(Amortisasi[[#Headers],[bunga]])=1,-IPMT(SukuBunga/12,1,JangkaPinjaman-ROWS($C$4:C51)+1,Amortisasi[[#This Row],[saldo 
awal]]),IFERROR(-IPMT(SukuBunga/12,1,Amortisasi[[#This Row],['#
tersisa]],D52),0)),0)</f>
        <v>780249.98985333962</v>
      </c>
      <c r="F51" s="31">
        <f ca="1">IFERROR(IF(AND(NilaiDimasukkan,Amortisasi[[#This Row],[tanggal pembayaran]]&lt;&gt;""),-PPMT(SukuBunga/12,1,JangkaPinjaman-ROWS($C$4:C51)+1,Amortisasi[[#This Row],[saldo 
awal]]),""),0)</f>
        <v>292175.85676773975</v>
      </c>
      <c r="G51" s="31">
        <f ca="1">IF(Amortisasi[[#This Row],[tanggal pembayaran]]="",0,JumlahPajakProperti)</f>
        <v>375000</v>
      </c>
      <c r="H51" s="31">
        <f ca="1">IF(Amortisasi[[#This Row],[tanggal pembayaran]]="",0,Amortisasi[[#This Row],[bunga]]+Amortisasi[[#This Row],[pokok]]+Amortisasi[[#This Row],[pajak 
properti]])</f>
        <v>1447425.8466210794</v>
      </c>
      <c r="I51" s="31">
        <f ca="1">IF(Amortisasi[[#This Row],[tanggal pembayaran]]="",0,Amortisasi[[#This Row],[saldo 
awal]]-Amortisasi[[#This Row],[pokok]])</f>
        <v>187259997.56480151</v>
      </c>
      <c r="J51" s="13">
        <f ca="1">IF(Amortisasi[[#This Row],[saldo 
akhir]]&gt;0,BarisTerakhir-ROW(),0)</f>
        <v>312</v>
      </c>
    </row>
    <row r="52" spans="2:10" ht="15" customHeight="1" x14ac:dyDescent="0.25">
      <c r="B52" s="12">
        <f>ROWS($B$4:B52)</f>
        <v>49</v>
      </c>
      <c r="C52" s="30">
        <f ca="1">IF(NilaiDimasukkan,IF(Amortisasi[[#This Row],['#]]&lt;=JangkaPinjaman,IF(ROW()-ROW(Amortisasi[[#Headers],[tanggal pembayaran]])=1,MulaiPinjaman,IF(I51&gt;0,EDATE(C51,1),"")),""),"")</f>
        <v>44704</v>
      </c>
      <c r="D52" s="31">
        <f ca="1">IF(ROW()-ROW(Amortisasi[[#Headers],[saldo 
awal]])=1,JumlahPinjaman,IF(Amortisasi[[#This Row],[tanggal pembayaran]]="",0,INDEX(Amortisasi[], ROW()-4,8)))</f>
        <v>187259997.56480151</v>
      </c>
      <c r="E52" s="31">
        <f ca="1">IF(NilaiDimasukkan,IF(ROW()-ROW(Amortisasi[[#Headers],[bunga]])=1,-IPMT(SukuBunga/12,1,JangkaPinjaman-ROWS($C$4:C52)+1,Amortisasi[[#This Row],[saldo 
awal]]),IFERROR(-IPMT(SukuBunga/12,1,Amortisasi[[#This Row],['#
tersisa]],D53),0)),0)</f>
        <v>779027.51795262739</v>
      </c>
      <c r="F52" s="31">
        <f ca="1">IFERROR(IF(AND(NilaiDimasukkan,Amortisasi[[#This Row],[tanggal pembayaran]]&lt;&gt;""),-PPMT(SukuBunga/12,1,JangkaPinjaman-ROWS($C$4:C52)+1,Amortisasi[[#This Row],[saldo 
awal]]),""),0)</f>
        <v>293393.25617093872</v>
      </c>
      <c r="G52" s="31">
        <f ca="1">IF(Amortisasi[[#This Row],[tanggal pembayaran]]="",0,JumlahPajakProperti)</f>
        <v>375000</v>
      </c>
      <c r="H52" s="31">
        <f ca="1">IF(Amortisasi[[#This Row],[tanggal pembayaran]]="",0,Amortisasi[[#This Row],[bunga]]+Amortisasi[[#This Row],[pokok]]+Amortisasi[[#This Row],[pajak 
properti]])</f>
        <v>1447420.7741235662</v>
      </c>
      <c r="I52" s="31">
        <f ca="1">IF(Amortisasi[[#This Row],[tanggal pembayaran]]="",0,Amortisasi[[#This Row],[saldo 
awal]]-Amortisasi[[#This Row],[pokok]])</f>
        <v>186966604.30863059</v>
      </c>
      <c r="J52" s="13">
        <f ca="1">IF(Amortisasi[[#This Row],[saldo 
akhir]]&gt;0,BarisTerakhir-ROW(),0)</f>
        <v>311</v>
      </c>
    </row>
    <row r="53" spans="2:10" ht="15" customHeight="1" x14ac:dyDescent="0.25">
      <c r="B53" s="12">
        <f>ROWS($B$4:B53)</f>
        <v>50</v>
      </c>
      <c r="C53" s="30">
        <f ca="1">IF(NilaiDimasukkan,IF(Amortisasi[[#This Row],['#]]&lt;=JangkaPinjaman,IF(ROW()-ROW(Amortisasi[[#Headers],[tanggal pembayaran]])=1,MulaiPinjaman,IF(I52&gt;0,EDATE(C52,1),"")),""),"")</f>
        <v>44735</v>
      </c>
      <c r="D53" s="31">
        <f ca="1">IF(ROW()-ROW(Amortisasi[[#Headers],[saldo 
awal]])=1,JumlahPinjaman,IF(Amortisasi[[#This Row],[tanggal pembayaran]]="",0,INDEX(Amortisasi[], ROW()-4,8)))</f>
        <v>186966604.30863059</v>
      </c>
      <c r="E53" s="31">
        <f ca="1">IF(NilaiDimasukkan,IF(ROW()-ROW(Amortisasi[[#Headers],[bunga]])=1,-IPMT(SukuBunga/12,1,JangkaPinjaman-ROWS($C$4:C53)+1,Amortisasi[[#This Row],[saldo 
awal]]),IFERROR(-IPMT(SukuBunga/12,1,Amortisasi[[#This Row],['#
tersisa]],D54),0)),0)</f>
        <v>777799.95241899556</v>
      </c>
      <c r="F53" s="31">
        <f ca="1">IFERROR(IF(AND(NilaiDimasukkan,Amortisasi[[#This Row],[tanggal pembayaran]]&lt;&gt;""),-PPMT(SukuBunga/12,1,JangkaPinjaman-ROWS($C$4:C53)+1,Amortisasi[[#This Row],[saldo 
awal]]),""),0)</f>
        <v>294615.7280716509</v>
      </c>
      <c r="G53" s="31">
        <f ca="1">IF(Amortisasi[[#This Row],[tanggal pembayaran]]="",0,JumlahPajakProperti)</f>
        <v>375000</v>
      </c>
      <c r="H53" s="31">
        <f ca="1">IF(Amortisasi[[#This Row],[tanggal pembayaran]]="",0,Amortisasi[[#This Row],[bunga]]+Amortisasi[[#This Row],[pokok]]+Amortisasi[[#This Row],[pajak 
properti]])</f>
        <v>1447415.6804906465</v>
      </c>
      <c r="I53" s="31">
        <f ca="1">IF(Amortisasi[[#This Row],[tanggal pembayaran]]="",0,Amortisasi[[#This Row],[saldo 
awal]]-Amortisasi[[#This Row],[pokok]])</f>
        <v>186671988.58055893</v>
      </c>
      <c r="J53" s="13">
        <f ca="1">IF(Amortisasi[[#This Row],[saldo 
akhir]]&gt;0,BarisTerakhir-ROW(),0)</f>
        <v>310</v>
      </c>
    </row>
    <row r="54" spans="2:10" ht="15" customHeight="1" x14ac:dyDescent="0.25">
      <c r="B54" s="12">
        <f>ROWS($B$4:B54)</f>
        <v>51</v>
      </c>
      <c r="C54" s="30">
        <f ca="1">IF(NilaiDimasukkan,IF(Amortisasi[[#This Row],['#]]&lt;=JangkaPinjaman,IF(ROW()-ROW(Amortisasi[[#Headers],[tanggal pembayaran]])=1,MulaiPinjaman,IF(I53&gt;0,EDATE(C53,1),"")),""),"")</f>
        <v>44765</v>
      </c>
      <c r="D54" s="31">
        <f ca="1">IF(ROW()-ROW(Amortisasi[[#Headers],[saldo 
awal]])=1,JumlahPinjaman,IF(Amortisasi[[#This Row],[tanggal pembayaran]]="",0,INDEX(Amortisasi[], ROW()-4,8)))</f>
        <v>186671988.58055893</v>
      </c>
      <c r="E54" s="31">
        <f ca="1">IF(NilaiDimasukkan,IF(ROW()-ROW(Amortisasi[[#Headers],[bunga]])=1,-IPMT(SukuBunga/12,1,JangkaPinjaman-ROWS($C$4:C54)+1,Amortisasi[[#This Row],[saldo 
awal]]),IFERROR(-IPMT(SukuBunga/12,1,Amortisasi[[#This Row],['#
tersisa]],D55),0)),0)</f>
        <v>776567.27202897356</v>
      </c>
      <c r="F54" s="31">
        <f ca="1">IFERROR(IF(AND(NilaiDimasukkan,Amortisasi[[#This Row],[tanggal pembayaran]]&lt;&gt;""),-PPMT(SukuBunga/12,1,JangkaPinjaman-ROWS($C$4:C54)+1,Amortisasi[[#This Row],[saldo 
awal]]),""),0)</f>
        <v>295843.29360528284</v>
      </c>
      <c r="G54" s="31">
        <f ca="1">IF(Amortisasi[[#This Row],[tanggal pembayaran]]="",0,JumlahPajakProperti)</f>
        <v>375000</v>
      </c>
      <c r="H54" s="31">
        <f ca="1">IF(Amortisasi[[#This Row],[tanggal pembayaran]]="",0,Amortisasi[[#This Row],[bunga]]+Amortisasi[[#This Row],[pokok]]+Amortisasi[[#This Row],[pajak 
properti]])</f>
        <v>1447410.5656342565</v>
      </c>
      <c r="I54" s="31">
        <f ca="1">IF(Amortisasi[[#This Row],[tanggal pembayaran]]="",0,Amortisasi[[#This Row],[saldo 
awal]]-Amortisasi[[#This Row],[pokok]])</f>
        <v>186376145.28695366</v>
      </c>
      <c r="J54" s="13">
        <f ca="1">IF(Amortisasi[[#This Row],[saldo 
akhir]]&gt;0,BarisTerakhir-ROW(),0)</f>
        <v>309</v>
      </c>
    </row>
    <row r="55" spans="2:10" ht="15" customHeight="1" x14ac:dyDescent="0.25">
      <c r="B55" s="12">
        <f>ROWS($B$4:B55)</f>
        <v>52</v>
      </c>
      <c r="C55" s="30">
        <f ca="1">IF(NilaiDimasukkan,IF(Amortisasi[[#This Row],['#]]&lt;=JangkaPinjaman,IF(ROW()-ROW(Amortisasi[[#Headers],[tanggal pembayaran]])=1,MulaiPinjaman,IF(I54&gt;0,EDATE(C54,1),"")),""),"")</f>
        <v>44796</v>
      </c>
      <c r="D55" s="31">
        <f ca="1">IF(ROW()-ROW(Amortisasi[[#Headers],[saldo 
awal]])=1,JumlahPinjaman,IF(Amortisasi[[#This Row],[tanggal pembayaran]]="",0,INDEX(Amortisasi[], ROW()-4,8)))</f>
        <v>186376145.28695366</v>
      </c>
      <c r="E55" s="31">
        <f ca="1">IF(NilaiDimasukkan,IF(ROW()-ROW(Amortisasi[[#Headers],[bunga]])=1,-IPMT(SukuBunga/12,1,JangkaPinjaman-ROWS($C$4:C55)+1,Amortisasi[[#This Row],[saldo 
awal]]),IFERROR(-IPMT(SukuBunga/12,1,Amortisasi[[#This Row],['#
tersisa]],D56),0)),0)</f>
        <v>775329.45547065977</v>
      </c>
      <c r="F55" s="31">
        <f ca="1">IFERROR(IF(AND(NilaiDimasukkan,Amortisasi[[#This Row],[tanggal pembayaran]]&lt;&gt;""),-PPMT(SukuBunga/12,1,JangkaPinjaman-ROWS($C$4:C55)+1,Amortisasi[[#This Row],[saldo 
awal]]),""),0)</f>
        <v>297075.97399530484</v>
      </c>
      <c r="G55" s="31">
        <f ca="1">IF(Amortisasi[[#This Row],[tanggal pembayaran]]="",0,JumlahPajakProperti)</f>
        <v>375000</v>
      </c>
      <c r="H55" s="31">
        <f ca="1">IF(Amortisasi[[#This Row],[tanggal pembayaran]]="",0,Amortisasi[[#This Row],[bunga]]+Amortisasi[[#This Row],[pokok]]+Amortisasi[[#This Row],[pajak 
properti]])</f>
        <v>1447405.4294659647</v>
      </c>
      <c r="I55" s="31">
        <f ca="1">IF(Amortisasi[[#This Row],[tanggal pembayaran]]="",0,Amortisasi[[#This Row],[saldo 
awal]]-Amortisasi[[#This Row],[pokok]])</f>
        <v>186079069.31295836</v>
      </c>
      <c r="J55" s="13">
        <f ca="1">IF(Amortisasi[[#This Row],[saldo 
akhir]]&gt;0,BarisTerakhir-ROW(),0)</f>
        <v>308</v>
      </c>
    </row>
    <row r="56" spans="2:10" ht="15" customHeight="1" x14ac:dyDescent="0.25">
      <c r="B56" s="12">
        <f>ROWS($B$4:B56)</f>
        <v>53</v>
      </c>
      <c r="C56" s="30">
        <f ca="1">IF(NilaiDimasukkan,IF(Amortisasi[[#This Row],['#]]&lt;=JangkaPinjaman,IF(ROW()-ROW(Amortisasi[[#Headers],[tanggal pembayaran]])=1,MulaiPinjaman,IF(I55&gt;0,EDATE(C55,1),"")),""),"")</f>
        <v>44827</v>
      </c>
      <c r="D56" s="31">
        <f ca="1">IF(ROW()-ROW(Amortisasi[[#Headers],[saldo 
awal]])=1,JumlahPinjaman,IF(Amortisasi[[#This Row],[tanggal pembayaran]]="",0,INDEX(Amortisasi[], ROW()-4,8)))</f>
        <v>186079069.31295836</v>
      </c>
      <c r="E56" s="31">
        <f ca="1">IF(NilaiDimasukkan,IF(ROW()-ROW(Amortisasi[[#Headers],[bunga]])=1,-IPMT(SukuBunga/12,1,JangkaPinjaman-ROWS($C$4:C56)+1,Amortisasi[[#This Row],[saldo 
awal]]),IFERROR(-IPMT(SukuBunga/12,1,Amortisasi[[#This Row],['#
tersisa]],D57),0)),0)</f>
        <v>774086.48134335305</v>
      </c>
      <c r="F56" s="31">
        <f ca="1">IFERROR(IF(AND(NilaiDimasukkan,Amortisasi[[#This Row],[tanggal pembayaran]]&lt;&gt;""),-PPMT(SukuBunga/12,1,JangkaPinjaman-ROWS($C$4:C56)+1,Amortisasi[[#This Row],[saldo 
awal]]),""),0)</f>
        <v>298313.79055361869</v>
      </c>
      <c r="G56" s="31">
        <f ca="1">IF(Amortisasi[[#This Row],[tanggal pembayaran]]="",0,JumlahPajakProperti)</f>
        <v>375000</v>
      </c>
      <c r="H56" s="31">
        <f ca="1">IF(Amortisasi[[#This Row],[tanggal pembayaran]]="",0,Amortisasi[[#This Row],[bunga]]+Amortisasi[[#This Row],[pokok]]+Amortisasi[[#This Row],[pajak 
properti]])</f>
        <v>1447400.2718969719</v>
      </c>
      <c r="I56" s="31">
        <f ca="1">IF(Amortisasi[[#This Row],[tanggal pembayaran]]="",0,Amortisasi[[#This Row],[saldo 
awal]]-Amortisasi[[#This Row],[pokok]])</f>
        <v>185780755.52240473</v>
      </c>
      <c r="J56" s="13">
        <f ca="1">IF(Amortisasi[[#This Row],[saldo 
akhir]]&gt;0,BarisTerakhir-ROW(),0)</f>
        <v>307</v>
      </c>
    </row>
    <row r="57" spans="2:10" ht="15" customHeight="1" x14ac:dyDescent="0.25">
      <c r="B57" s="12">
        <f>ROWS($B$4:B57)</f>
        <v>54</v>
      </c>
      <c r="C57" s="30">
        <f ca="1">IF(NilaiDimasukkan,IF(Amortisasi[[#This Row],['#]]&lt;=JangkaPinjaman,IF(ROW()-ROW(Amortisasi[[#Headers],[tanggal pembayaran]])=1,MulaiPinjaman,IF(I56&gt;0,EDATE(C56,1),"")),""),"")</f>
        <v>44857</v>
      </c>
      <c r="D57" s="31">
        <f ca="1">IF(ROW()-ROW(Amortisasi[[#Headers],[saldo 
awal]])=1,JumlahPinjaman,IF(Amortisasi[[#This Row],[tanggal pembayaran]]="",0,INDEX(Amortisasi[], ROW()-4,8)))</f>
        <v>185780755.52240473</v>
      </c>
      <c r="E57" s="31">
        <f ca="1">IF(NilaiDimasukkan,IF(ROW()-ROW(Amortisasi[[#Headers],[bunga]])=1,-IPMT(SukuBunga/12,1,JangkaPinjaman-ROWS($C$4:C57)+1,Amortisasi[[#This Row],[saldo 
awal]]),IFERROR(-IPMT(SukuBunga/12,1,Amortisasi[[#This Row],['#
tersisa]],D58),0)),0)</f>
        <v>772838.32815718255</v>
      </c>
      <c r="F57" s="31">
        <f ca="1">IFERROR(IF(AND(NilaiDimasukkan,Amortisasi[[#This Row],[tanggal pembayaran]]&lt;&gt;""),-PPMT(SukuBunga/12,1,JangkaPinjaman-ROWS($C$4:C57)+1,Amortisasi[[#This Row],[saldo 
awal]]),""),0)</f>
        <v>299556.76468092547</v>
      </c>
      <c r="G57" s="31">
        <f ca="1">IF(Amortisasi[[#This Row],[tanggal pembayaran]]="",0,JumlahPajakProperti)</f>
        <v>375000</v>
      </c>
      <c r="H57" s="31">
        <f ca="1">IF(Amortisasi[[#This Row],[tanggal pembayaran]]="",0,Amortisasi[[#This Row],[bunga]]+Amortisasi[[#This Row],[pokok]]+Amortisasi[[#This Row],[pajak 
properti]])</f>
        <v>1447395.0928381081</v>
      </c>
      <c r="I57" s="31">
        <f ca="1">IF(Amortisasi[[#This Row],[tanggal pembayaran]]="",0,Amortisasi[[#This Row],[saldo 
awal]]-Amortisasi[[#This Row],[pokok]])</f>
        <v>185481198.75772381</v>
      </c>
      <c r="J57" s="13">
        <f ca="1">IF(Amortisasi[[#This Row],[saldo 
akhir]]&gt;0,BarisTerakhir-ROW(),0)</f>
        <v>306</v>
      </c>
    </row>
    <row r="58" spans="2:10" ht="15" customHeight="1" x14ac:dyDescent="0.25">
      <c r="B58" s="12">
        <f>ROWS($B$4:B58)</f>
        <v>55</v>
      </c>
      <c r="C58" s="30">
        <f ca="1">IF(NilaiDimasukkan,IF(Amortisasi[[#This Row],['#]]&lt;=JangkaPinjaman,IF(ROW()-ROW(Amortisasi[[#Headers],[tanggal pembayaran]])=1,MulaiPinjaman,IF(I57&gt;0,EDATE(C57,1),"")),""),"")</f>
        <v>44888</v>
      </c>
      <c r="D58" s="31">
        <f ca="1">IF(ROW()-ROW(Amortisasi[[#Headers],[saldo 
awal]])=1,JumlahPinjaman,IF(Amortisasi[[#This Row],[tanggal pembayaran]]="",0,INDEX(Amortisasi[], ROW()-4,8)))</f>
        <v>185481198.75772381</v>
      </c>
      <c r="E58" s="31">
        <f ca="1">IF(NilaiDimasukkan,IF(ROW()-ROW(Amortisasi[[#Headers],[bunga]])=1,-IPMT(SukuBunga/12,1,JangkaPinjaman-ROWS($C$4:C58)+1,Amortisasi[[#This Row],[saldo 
awal]]),IFERROR(-IPMT(SukuBunga/12,1,Amortisasi[[#This Row],['#
tersisa]],D59),0)),0)</f>
        <v>771584.97433273634</v>
      </c>
      <c r="F58" s="31">
        <f ca="1">IFERROR(IF(AND(NilaiDimasukkan,Amortisasi[[#This Row],[tanggal pembayaran]]&lt;&gt;""),-PPMT(SukuBunga/12,1,JangkaPinjaman-ROWS($C$4:C58)+1,Amortisasi[[#This Row],[saldo 
awal]]),""),0)</f>
        <v>300804.91786709597</v>
      </c>
      <c r="G58" s="31">
        <f ca="1">IF(Amortisasi[[#This Row],[tanggal pembayaran]]="",0,JumlahPajakProperti)</f>
        <v>375000</v>
      </c>
      <c r="H58" s="31">
        <f ca="1">IF(Amortisasi[[#This Row],[tanggal pembayaran]]="",0,Amortisasi[[#This Row],[bunga]]+Amortisasi[[#This Row],[pokok]]+Amortisasi[[#This Row],[pajak 
properti]])</f>
        <v>1447389.8921998322</v>
      </c>
      <c r="I58" s="31">
        <f ca="1">IF(Amortisasi[[#This Row],[tanggal pembayaran]]="",0,Amortisasi[[#This Row],[saldo 
awal]]-Amortisasi[[#This Row],[pokok]])</f>
        <v>185180393.83985671</v>
      </c>
      <c r="J58" s="13">
        <f ca="1">IF(Amortisasi[[#This Row],[saldo 
akhir]]&gt;0,BarisTerakhir-ROW(),0)</f>
        <v>305</v>
      </c>
    </row>
    <row r="59" spans="2:10" ht="15" customHeight="1" x14ac:dyDescent="0.25">
      <c r="B59" s="12">
        <f>ROWS($B$4:B59)</f>
        <v>56</v>
      </c>
      <c r="C59" s="30">
        <f ca="1">IF(NilaiDimasukkan,IF(Amortisasi[[#This Row],['#]]&lt;=JangkaPinjaman,IF(ROW()-ROW(Amortisasi[[#Headers],[tanggal pembayaran]])=1,MulaiPinjaman,IF(I58&gt;0,EDATE(C58,1),"")),""),"")</f>
        <v>44918</v>
      </c>
      <c r="D59" s="31">
        <f ca="1">IF(ROW()-ROW(Amortisasi[[#Headers],[saldo 
awal]])=1,JumlahPinjaman,IF(Amortisasi[[#This Row],[tanggal pembayaran]]="",0,INDEX(Amortisasi[], ROW()-4,8)))</f>
        <v>185180393.83985671</v>
      </c>
      <c r="E59" s="31">
        <f ca="1">IF(NilaiDimasukkan,IF(ROW()-ROW(Amortisasi[[#Headers],[bunga]])=1,-IPMT(SukuBunga/12,1,JangkaPinjaman-ROWS($C$4:C59)+1,Amortisasi[[#This Row],[saldo 
awal]]),IFERROR(-IPMT(SukuBunga/12,1,Amortisasi[[#This Row],['#
tersisa]],D60),0)),0)</f>
        <v>770326.3982006883</v>
      </c>
      <c r="F59" s="31">
        <f ca="1">IFERROR(IF(AND(NilaiDimasukkan,Amortisasi[[#This Row],[tanggal pembayaran]]&lt;&gt;""),-PPMT(SukuBunga/12,1,JangkaPinjaman-ROWS($C$4:C59)+1,Amortisasi[[#This Row],[saldo 
awal]]),""),0)</f>
        <v>302058.27169154218</v>
      </c>
      <c r="G59" s="31">
        <f ca="1">IF(Amortisasi[[#This Row],[tanggal pembayaran]]="",0,JumlahPajakProperti)</f>
        <v>375000</v>
      </c>
      <c r="H59" s="31">
        <f ca="1">IF(Amortisasi[[#This Row],[tanggal pembayaran]]="",0,Amortisasi[[#This Row],[bunga]]+Amortisasi[[#This Row],[pokok]]+Amortisasi[[#This Row],[pajak 
properti]])</f>
        <v>1447384.6698922305</v>
      </c>
      <c r="I59" s="31">
        <f ca="1">IF(Amortisasi[[#This Row],[tanggal pembayaran]]="",0,Amortisasi[[#This Row],[saldo 
awal]]-Amortisasi[[#This Row],[pokok]])</f>
        <v>184878335.56816518</v>
      </c>
      <c r="J59" s="13">
        <f ca="1">IF(Amortisasi[[#This Row],[saldo 
akhir]]&gt;0,BarisTerakhir-ROW(),0)</f>
        <v>304</v>
      </c>
    </row>
    <row r="60" spans="2:10" ht="15" customHeight="1" x14ac:dyDescent="0.25">
      <c r="B60" s="12">
        <f>ROWS($B$4:B60)</f>
        <v>57</v>
      </c>
      <c r="C60" s="30">
        <f ca="1">IF(NilaiDimasukkan,IF(Amortisasi[[#This Row],['#]]&lt;=JangkaPinjaman,IF(ROW()-ROW(Amortisasi[[#Headers],[tanggal pembayaran]])=1,MulaiPinjaman,IF(I59&gt;0,EDATE(C59,1),"")),""),"")</f>
        <v>44949</v>
      </c>
      <c r="D60" s="31">
        <f ca="1">IF(ROW()-ROW(Amortisasi[[#Headers],[saldo 
awal]])=1,JumlahPinjaman,IF(Amortisasi[[#This Row],[tanggal pembayaran]]="",0,INDEX(Amortisasi[], ROW()-4,8)))</f>
        <v>184878335.56816518</v>
      </c>
      <c r="E60" s="31">
        <f ca="1">IF(NilaiDimasukkan,IF(ROW()-ROW(Amortisasi[[#Headers],[bunga]])=1,-IPMT(SukuBunga/12,1,JangkaPinjaman-ROWS($C$4:C60)+1,Amortisasi[[#This Row],[saldo 
awal]]),IFERROR(-IPMT(SukuBunga/12,1,Amortisasi[[#This Row],['#
tersisa]],D61),0)),0)</f>
        <v>769062.57800142327</v>
      </c>
      <c r="F60" s="31">
        <f ca="1">IFERROR(IF(AND(NilaiDimasukkan,Amortisasi[[#This Row],[tanggal pembayaran]]&lt;&gt;""),-PPMT(SukuBunga/12,1,JangkaPinjaman-ROWS($C$4:C60)+1,Amortisasi[[#This Row],[saldo 
awal]]),""),0)</f>
        <v>303316.84782359027</v>
      </c>
      <c r="G60" s="31">
        <f ca="1">IF(Amortisasi[[#This Row],[tanggal pembayaran]]="",0,JumlahPajakProperti)</f>
        <v>375000</v>
      </c>
      <c r="H60" s="31">
        <f ca="1">IF(Amortisasi[[#This Row],[tanggal pembayaran]]="",0,Amortisasi[[#This Row],[bunga]]+Amortisasi[[#This Row],[pokok]]+Amortisasi[[#This Row],[pajak 
properti]])</f>
        <v>1447379.4258250135</v>
      </c>
      <c r="I60" s="31">
        <f ca="1">IF(Amortisasi[[#This Row],[tanggal pembayaran]]="",0,Amortisasi[[#This Row],[saldo 
awal]]-Amortisasi[[#This Row],[pokok]])</f>
        <v>184575018.72034159</v>
      </c>
      <c r="J60" s="13">
        <f ca="1">IF(Amortisasi[[#This Row],[saldo 
akhir]]&gt;0,BarisTerakhir-ROW(),0)</f>
        <v>303</v>
      </c>
    </row>
    <row r="61" spans="2:10" ht="15" customHeight="1" x14ac:dyDescent="0.25">
      <c r="B61" s="12">
        <f>ROWS($B$4:B61)</f>
        <v>58</v>
      </c>
      <c r="C61" s="30">
        <f ca="1">IF(NilaiDimasukkan,IF(Amortisasi[[#This Row],['#]]&lt;=JangkaPinjaman,IF(ROW()-ROW(Amortisasi[[#Headers],[tanggal pembayaran]])=1,MulaiPinjaman,IF(I60&gt;0,EDATE(C60,1),"")),""),"")</f>
        <v>44980</v>
      </c>
      <c r="D61" s="31">
        <f ca="1">IF(ROW()-ROW(Amortisasi[[#Headers],[saldo 
awal]])=1,JumlahPinjaman,IF(Amortisasi[[#This Row],[tanggal pembayaran]]="",0,INDEX(Amortisasi[], ROW()-4,8)))</f>
        <v>184575018.72034159</v>
      </c>
      <c r="E61" s="31">
        <f ca="1">IF(NilaiDimasukkan,IF(ROW()-ROW(Amortisasi[[#Headers],[bunga]])=1,-IPMT(SukuBunga/12,1,JangkaPinjaman-ROWS($C$4:C61)+1,Amortisasi[[#This Row],[saldo 
awal]]),IFERROR(-IPMT(SukuBunga/12,1,Amortisasi[[#This Row],['#
tersisa]],D62),0)),0)</f>
        <v>767793.49188466149</v>
      </c>
      <c r="F61" s="31">
        <f ca="1">IFERROR(IF(AND(NilaiDimasukkan,Amortisasi[[#This Row],[tanggal pembayaran]]&lt;&gt;""),-PPMT(SukuBunga/12,1,JangkaPinjaman-ROWS($C$4:C61)+1,Amortisasi[[#This Row],[saldo 
awal]]),""),0)</f>
        <v>304580.66802285524</v>
      </c>
      <c r="G61" s="31">
        <f ca="1">IF(Amortisasi[[#This Row],[tanggal pembayaran]]="",0,JumlahPajakProperti)</f>
        <v>375000</v>
      </c>
      <c r="H61" s="31">
        <f ca="1">IF(Amortisasi[[#This Row],[tanggal pembayaran]]="",0,Amortisasi[[#This Row],[bunga]]+Amortisasi[[#This Row],[pokok]]+Amortisasi[[#This Row],[pajak 
properti]])</f>
        <v>1447374.1599075168</v>
      </c>
      <c r="I61" s="31">
        <f ca="1">IF(Amortisasi[[#This Row],[tanggal pembayaran]]="",0,Amortisasi[[#This Row],[saldo 
awal]]-Amortisasi[[#This Row],[pokok]])</f>
        <v>184270438.05231875</v>
      </c>
      <c r="J61" s="13">
        <f ca="1">IF(Amortisasi[[#This Row],[saldo 
akhir]]&gt;0,BarisTerakhir-ROW(),0)</f>
        <v>302</v>
      </c>
    </row>
    <row r="62" spans="2:10" ht="15" customHeight="1" x14ac:dyDescent="0.25">
      <c r="B62" s="12">
        <f>ROWS($B$4:B62)</f>
        <v>59</v>
      </c>
      <c r="C62" s="30">
        <f ca="1">IF(NilaiDimasukkan,IF(Amortisasi[[#This Row],['#]]&lt;=JangkaPinjaman,IF(ROW()-ROW(Amortisasi[[#Headers],[tanggal pembayaran]])=1,MulaiPinjaman,IF(I61&gt;0,EDATE(C61,1),"")),""),"")</f>
        <v>45008</v>
      </c>
      <c r="D62" s="31">
        <f ca="1">IF(ROW()-ROW(Amortisasi[[#Headers],[saldo 
awal]])=1,JumlahPinjaman,IF(Amortisasi[[#This Row],[tanggal pembayaran]]="",0,INDEX(Amortisasi[], ROW()-4,8)))</f>
        <v>184270438.05231875</v>
      </c>
      <c r="E62" s="31">
        <f ca="1">IF(NilaiDimasukkan,IF(ROW()-ROW(Amortisasi[[#Headers],[bunga]])=1,-IPMT(SukuBunga/12,1,JangkaPinjaman-ROWS($C$4:C62)+1,Amortisasi[[#This Row],[saldo 
awal]]),IFERROR(-IPMT(SukuBunga/12,1,Amortisasi[[#This Row],['#
tersisa]],D63),0)),0)</f>
        <v>766519.11790907965</v>
      </c>
      <c r="F62" s="31">
        <f ca="1">IFERROR(IF(AND(NilaiDimasukkan,Amortisasi[[#This Row],[tanggal pembayaran]]&lt;&gt;""),-PPMT(SukuBunga/12,1,JangkaPinjaman-ROWS($C$4:C62)+1,Amortisasi[[#This Row],[saldo 
awal]]),""),0)</f>
        <v>305849.75413961714</v>
      </c>
      <c r="G62" s="31">
        <f ca="1">IF(Amortisasi[[#This Row],[tanggal pembayaran]]="",0,JumlahPajakProperti)</f>
        <v>375000</v>
      </c>
      <c r="H62" s="31">
        <f ca="1">IF(Amortisasi[[#This Row],[tanggal pembayaran]]="",0,Amortisasi[[#This Row],[bunga]]+Amortisasi[[#This Row],[pokok]]+Amortisasi[[#This Row],[pajak 
properti]])</f>
        <v>1447368.8720486967</v>
      </c>
      <c r="I62" s="31">
        <f ca="1">IF(Amortisasi[[#This Row],[tanggal pembayaran]]="",0,Amortisasi[[#This Row],[saldo 
awal]]-Amortisasi[[#This Row],[pokok]])</f>
        <v>183964588.29817912</v>
      </c>
      <c r="J62" s="13">
        <f ca="1">IF(Amortisasi[[#This Row],[saldo 
akhir]]&gt;0,BarisTerakhir-ROW(),0)</f>
        <v>301</v>
      </c>
    </row>
    <row r="63" spans="2:10" ht="15" customHeight="1" x14ac:dyDescent="0.25">
      <c r="B63" s="12">
        <f>ROWS($B$4:B63)</f>
        <v>60</v>
      </c>
      <c r="C63" s="30">
        <f ca="1">IF(NilaiDimasukkan,IF(Amortisasi[[#This Row],['#]]&lt;=JangkaPinjaman,IF(ROW()-ROW(Amortisasi[[#Headers],[tanggal pembayaran]])=1,MulaiPinjaman,IF(I62&gt;0,EDATE(C62,1),"")),""),"")</f>
        <v>45039</v>
      </c>
      <c r="D63" s="31">
        <f ca="1">IF(ROW()-ROW(Amortisasi[[#Headers],[saldo 
awal]])=1,JumlahPinjaman,IF(Amortisasi[[#This Row],[tanggal pembayaran]]="",0,INDEX(Amortisasi[], ROW()-4,8)))</f>
        <v>183964588.29817912</v>
      </c>
      <c r="E63" s="31">
        <f ca="1">IF(NilaiDimasukkan,IF(ROW()-ROW(Amortisasi[[#Headers],[bunga]])=1,-IPMT(SukuBunga/12,1,JangkaPinjaman-ROWS($C$4:C63)+1,Amortisasi[[#This Row],[saldo 
awal]]),IFERROR(-IPMT(SukuBunga/12,1,Amortisasi[[#This Row],['#
tersisa]],D64),0)),0)</f>
        <v>765239.43404193292</v>
      </c>
      <c r="F63" s="31">
        <f ca="1">IFERROR(IF(AND(NilaiDimasukkan,Amortisasi[[#This Row],[tanggal pembayaran]]&lt;&gt;""),-PPMT(SukuBunga/12,1,JangkaPinjaman-ROWS($C$4:C63)+1,Amortisasi[[#This Row],[saldo 
awal]]),""),0)</f>
        <v>307124.12811519887</v>
      </c>
      <c r="G63" s="31">
        <f ca="1">IF(Amortisasi[[#This Row],[tanggal pembayaran]]="",0,JumlahPajakProperti)</f>
        <v>375000</v>
      </c>
      <c r="H63" s="31">
        <f ca="1">IF(Amortisasi[[#This Row],[tanggal pembayaran]]="",0,Amortisasi[[#This Row],[bunga]]+Amortisasi[[#This Row],[pokok]]+Amortisasi[[#This Row],[pajak 
properti]])</f>
        <v>1447363.5621571317</v>
      </c>
      <c r="I63" s="31">
        <f ca="1">IF(Amortisasi[[#This Row],[tanggal pembayaran]]="",0,Amortisasi[[#This Row],[saldo 
awal]]-Amortisasi[[#This Row],[pokok]])</f>
        <v>183657464.17006391</v>
      </c>
      <c r="J63" s="13">
        <f ca="1">IF(Amortisasi[[#This Row],[saldo 
akhir]]&gt;0,BarisTerakhir-ROW(),0)</f>
        <v>300</v>
      </c>
    </row>
    <row r="64" spans="2:10" ht="15" customHeight="1" x14ac:dyDescent="0.25">
      <c r="B64" s="12">
        <f>ROWS($B$4:B64)</f>
        <v>61</v>
      </c>
      <c r="C64" s="30">
        <f ca="1">IF(NilaiDimasukkan,IF(Amortisasi[[#This Row],['#]]&lt;=JangkaPinjaman,IF(ROW()-ROW(Amortisasi[[#Headers],[tanggal pembayaran]])=1,MulaiPinjaman,IF(I63&gt;0,EDATE(C63,1),"")),""),"")</f>
        <v>45069</v>
      </c>
      <c r="D64" s="31">
        <f ca="1">IF(ROW()-ROW(Amortisasi[[#Headers],[saldo 
awal]])=1,JumlahPinjaman,IF(Amortisasi[[#This Row],[tanggal pembayaran]]="",0,INDEX(Amortisasi[], ROW()-4,8)))</f>
        <v>183657464.17006391</v>
      </c>
      <c r="E64" s="31">
        <f ca="1">IF(NilaiDimasukkan,IF(ROW()-ROW(Amortisasi[[#Headers],[bunga]])=1,-IPMT(SukuBunga/12,1,JangkaPinjaman-ROWS($C$4:C64)+1,Amortisasi[[#This Row],[saldo 
awal]]),IFERROR(-IPMT(SukuBunga/12,1,Amortisasi[[#This Row],['#
tersisa]],D65),0)),0)</f>
        <v>763954.41815867322</v>
      </c>
      <c r="F64" s="31">
        <f ca="1">IFERROR(IF(AND(NilaiDimasukkan,Amortisasi[[#This Row],[tanggal pembayaran]]&lt;&gt;""),-PPMT(SukuBunga/12,1,JangkaPinjaman-ROWS($C$4:C64)+1,Amortisasi[[#This Row],[saldo 
awal]]),""),0)</f>
        <v>308403.81198234548</v>
      </c>
      <c r="G64" s="31">
        <f ca="1">IF(Amortisasi[[#This Row],[tanggal pembayaran]]="",0,JumlahPajakProperti)</f>
        <v>375000</v>
      </c>
      <c r="H64" s="31">
        <f ca="1">IF(Amortisasi[[#This Row],[tanggal pembayaran]]="",0,Amortisasi[[#This Row],[bunga]]+Amortisasi[[#This Row],[pokok]]+Amortisasi[[#This Row],[pajak 
properti]])</f>
        <v>1447358.2301410188</v>
      </c>
      <c r="I64" s="31">
        <f ca="1">IF(Amortisasi[[#This Row],[tanggal pembayaran]]="",0,Amortisasi[[#This Row],[saldo 
awal]]-Amortisasi[[#This Row],[pokok]])</f>
        <v>183349060.35808158</v>
      </c>
      <c r="J64" s="13">
        <f ca="1">IF(Amortisasi[[#This Row],[saldo 
akhir]]&gt;0,BarisTerakhir-ROW(),0)</f>
        <v>299</v>
      </c>
    </row>
    <row r="65" spans="2:10" ht="15" customHeight="1" x14ac:dyDescent="0.25">
      <c r="B65" s="12">
        <f>ROWS($B$4:B65)</f>
        <v>62</v>
      </c>
      <c r="C65" s="30">
        <f ca="1">IF(NilaiDimasukkan,IF(Amortisasi[[#This Row],['#]]&lt;=JangkaPinjaman,IF(ROW()-ROW(Amortisasi[[#Headers],[tanggal pembayaran]])=1,MulaiPinjaman,IF(I64&gt;0,EDATE(C64,1),"")),""),"")</f>
        <v>45100</v>
      </c>
      <c r="D65" s="31">
        <f ca="1">IF(ROW()-ROW(Amortisasi[[#Headers],[saldo 
awal]])=1,JumlahPinjaman,IF(Amortisasi[[#This Row],[tanggal pembayaran]]="",0,INDEX(Amortisasi[], ROW()-4,8)))</f>
        <v>183349060.35808158</v>
      </c>
      <c r="E65" s="31">
        <f ca="1">IF(NilaiDimasukkan,IF(ROW()-ROW(Amortisasi[[#Headers],[bunga]])=1,-IPMT(SukuBunga/12,1,JangkaPinjaman-ROWS($C$4:C65)+1,Amortisasi[[#This Row],[saldo 
awal]]),IFERROR(-IPMT(SukuBunga/12,1,Amortisasi[[#This Row],['#
tersisa]],D66),0)),0)</f>
        <v>762664.04804256652</v>
      </c>
      <c r="F65" s="31">
        <f ca="1">IFERROR(IF(AND(NilaiDimasukkan,Amortisasi[[#This Row],[tanggal pembayaran]]&lt;&gt;""),-PPMT(SukuBunga/12,1,JangkaPinjaman-ROWS($C$4:C65)+1,Amortisasi[[#This Row],[saldo 
awal]]),""),0)</f>
        <v>309688.8278656053</v>
      </c>
      <c r="G65" s="31">
        <f ca="1">IF(Amortisasi[[#This Row],[tanggal pembayaran]]="",0,JumlahPajakProperti)</f>
        <v>375000</v>
      </c>
      <c r="H65" s="31">
        <f ca="1">IF(Amortisasi[[#This Row],[tanggal pembayaran]]="",0,Amortisasi[[#This Row],[bunga]]+Amortisasi[[#This Row],[pokok]]+Amortisasi[[#This Row],[pajak 
properti]])</f>
        <v>1447352.8759081718</v>
      </c>
      <c r="I65" s="31">
        <f ca="1">IF(Amortisasi[[#This Row],[tanggal pembayaran]]="",0,Amortisasi[[#This Row],[saldo 
awal]]-Amortisasi[[#This Row],[pokok]])</f>
        <v>183039371.53021598</v>
      </c>
      <c r="J65" s="13">
        <f ca="1">IF(Amortisasi[[#This Row],[saldo 
akhir]]&gt;0,BarisTerakhir-ROW(),0)</f>
        <v>298</v>
      </c>
    </row>
    <row r="66" spans="2:10" ht="15" customHeight="1" x14ac:dyDescent="0.25">
      <c r="B66" s="12">
        <f>ROWS($B$4:B66)</f>
        <v>63</v>
      </c>
      <c r="C66" s="30">
        <f ca="1">IF(NilaiDimasukkan,IF(Amortisasi[[#This Row],['#]]&lt;=JangkaPinjaman,IF(ROW()-ROW(Amortisasi[[#Headers],[tanggal pembayaran]])=1,MulaiPinjaman,IF(I65&gt;0,EDATE(C65,1),"")),""),"")</f>
        <v>45130</v>
      </c>
      <c r="D66" s="31">
        <f ca="1">IF(ROW()-ROW(Amortisasi[[#Headers],[saldo 
awal]])=1,JumlahPinjaman,IF(Amortisasi[[#This Row],[tanggal pembayaran]]="",0,INDEX(Amortisasi[], ROW()-4,8)))</f>
        <v>183039371.53021598</v>
      </c>
      <c r="E66" s="31">
        <f ca="1">IF(NilaiDimasukkan,IF(ROW()-ROW(Amortisasi[[#Headers],[bunga]])=1,-IPMT(SukuBunga/12,1,JangkaPinjaman-ROWS($C$4:C66)+1,Amortisasi[[#This Row],[saldo 
awal]]),IFERROR(-IPMT(SukuBunga/12,1,Amortisasi[[#This Row],['#
tersisa]],D67),0)),0)</f>
        <v>761368.30138430942</v>
      </c>
      <c r="F66" s="31">
        <f ca="1">IFERROR(IF(AND(NilaiDimasukkan,Amortisasi[[#This Row],[tanggal pembayaran]]&lt;&gt;""),-PPMT(SukuBunga/12,1,JangkaPinjaman-ROWS($C$4:C66)+1,Amortisasi[[#This Row],[saldo 
awal]]),""),0)</f>
        <v>310979.19798171206</v>
      </c>
      <c r="G66" s="31">
        <f ca="1">IF(Amortisasi[[#This Row],[tanggal pembayaran]]="",0,JumlahPajakProperti)</f>
        <v>375000</v>
      </c>
      <c r="H66" s="31">
        <f ca="1">IF(Amortisasi[[#This Row],[tanggal pembayaran]]="",0,Amortisasi[[#This Row],[bunga]]+Amortisasi[[#This Row],[pokok]]+Amortisasi[[#This Row],[pajak 
properti]])</f>
        <v>1447347.4993660215</v>
      </c>
      <c r="I66" s="31">
        <f ca="1">IF(Amortisasi[[#This Row],[tanggal pembayaran]]="",0,Amortisasi[[#This Row],[saldo 
awal]]-Amortisasi[[#This Row],[pokok]])</f>
        <v>182728392.33223426</v>
      </c>
      <c r="J66" s="13">
        <f ca="1">IF(Amortisasi[[#This Row],[saldo 
akhir]]&gt;0,BarisTerakhir-ROW(),0)</f>
        <v>297</v>
      </c>
    </row>
    <row r="67" spans="2:10" ht="15" customHeight="1" x14ac:dyDescent="0.25">
      <c r="B67" s="12">
        <f>ROWS($B$4:B67)</f>
        <v>64</v>
      </c>
      <c r="C67" s="30">
        <f ca="1">IF(NilaiDimasukkan,IF(Amortisasi[[#This Row],['#]]&lt;=JangkaPinjaman,IF(ROW()-ROW(Amortisasi[[#Headers],[tanggal pembayaran]])=1,MulaiPinjaman,IF(I66&gt;0,EDATE(C66,1),"")),""),"")</f>
        <v>45161</v>
      </c>
      <c r="D67" s="31">
        <f ca="1">IF(ROW()-ROW(Amortisasi[[#Headers],[saldo 
awal]])=1,JumlahPinjaman,IF(Amortisasi[[#This Row],[tanggal pembayaran]]="",0,INDEX(Amortisasi[], ROW()-4,8)))</f>
        <v>182728392.33223426</v>
      </c>
      <c r="E67" s="31">
        <f ca="1">IF(NilaiDimasukkan,IF(ROW()-ROW(Amortisasi[[#Headers],[bunga]])=1,-IPMT(SukuBunga/12,1,JangkaPinjaman-ROWS($C$4:C67)+1,Amortisasi[[#This Row],[saldo 
awal]]),IFERROR(-IPMT(SukuBunga/12,1,Amortisasi[[#This Row],['#
tersisa]],D68),0)),0)</f>
        <v>760067.15578164288</v>
      </c>
      <c r="F67" s="31">
        <f ca="1">IFERROR(IF(AND(NilaiDimasukkan,Amortisasi[[#This Row],[tanggal pembayaran]]&lt;&gt;""),-PPMT(SukuBunga/12,1,JangkaPinjaman-ROWS($C$4:C67)+1,Amortisasi[[#This Row],[saldo 
awal]]),""),0)</f>
        <v>312274.94463996909</v>
      </c>
      <c r="G67" s="31">
        <f ca="1">IF(Amortisasi[[#This Row],[tanggal pembayaran]]="",0,JumlahPajakProperti)</f>
        <v>375000</v>
      </c>
      <c r="H67" s="31">
        <f ca="1">IF(Amortisasi[[#This Row],[tanggal pembayaran]]="",0,Amortisasi[[#This Row],[bunga]]+Amortisasi[[#This Row],[pokok]]+Amortisasi[[#This Row],[pajak 
properti]])</f>
        <v>1447342.1004216119</v>
      </c>
      <c r="I67" s="31">
        <f ca="1">IF(Amortisasi[[#This Row],[tanggal pembayaran]]="",0,Amortisasi[[#This Row],[saldo 
awal]]-Amortisasi[[#This Row],[pokok]])</f>
        <v>182416117.38759428</v>
      </c>
      <c r="J67" s="13">
        <f ca="1">IF(Amortisasi[[#This Row],[saldo 
akhir]]&gt;0,BarisTerakhir-ROW(),0)</f>
        <v>296</v>
      </c>
    </row>
    <row r="68" spans="2:10" ht="15" customHeight="1" x14ac:dyDescent="0.25">
      <c r="B68" s="12">
        <f>ROWS($B$4:B68)</f>
        <v>65</v>
      </c>
      <c r="C68" s="30">
        <f ca="1">IF(NilaiDimasukkan,IF(Amortisasi[[#This Row],['#]]&lt;=JangkaPinjaman,IF(ROW()-ROW(Amortisasi[[#Headers],[tanggal pembayaran]])=1,MulaiPinjaman,IF(I67&gt;0,EDATE(C67,1),"")),""),"")</f>
        <v>45192</v>
      </c>
      <c r="D68" s="31">
        <f ca="1">IF(ROW()-ROW(Amortisasi[[#Headers],[saldo 
awal]])=1,JumlahPinjaman,IF(Amortisasi[[#This Row],[tanggal pembayaran]]="",0,INDEX(Amortisasi[], ROW()-4,8)))</f>
        <v>182416117.38759428</v>
      </c>
      <c r="E68" s="31">
        <f ca="1">IF(NilaiDimasukkan,IF(ROW()-ROW(Amortisasi[[#Headers],[bunga]])=1,-IPMT(SukuBunga/12,1,JangkaPinjaman-ROWS($C$4:C68)+1,Amortisasi[[#This Row],[saldo 
awal]]),IFERROR(-IPMT(SukuBunga/12,1,Amortisasi[[#This Row],['#
tersisa]],D69),0)),0)</f>
        <v>758760.58873896522</v>
      </c>
      <c r="F68" s="31">
        <f ca="1">IFERROR(IF(AND(NilaiDimasukkan,Amortisasi[[#This Row],[tanggal pembayaran]]&lt;&gt;""),-PPMT(SukuBunga/12,1,JangkaPinjaman-ROWS($C$4:C68)+1,Amortisasi[[#This Row],[saldo 
awal]]),""),0)</f>
        <v>313576.09024263558</v>
      </c>
      <c r="G68" s="31">
        <f ca="1">IF(Amortisasi[[#This Row],[tanggal pembayaran]]="",0,JumlahPajakProperti)</f>
        <v>375000</v>
      </c>
      <c r="H68" s="31">
        <f ca="1">IF(Amortisasi[[#This Row],[tanggal pembayaran]]="",0,Amortisasi[[#This Row],[bunga]]+Amortisasi[[#This Row],[pokok]]+Amortisasi[[#This Row],[pajak 
properti]])</f>
        <v>1447336.6789816008</v>
      </c>
      <c r="I68" s="31">
        <f ca="1">IF(Amortisasi[[#This Row],[tanggal pembayaran]]="",0,Amortisasi[[#This Row],[saldo 
awal]]-Amortisasi[[#This Row],[pokok]])</f>
        <v>182102541.29735166</v>
      </c>
      <c r="J68" s="13">
        <f ca="1">IF(Amortisasi[[#This Row],[saldo 
akhir]]&gt;0,BarisTerakhir-ROW(),0)</f>
        <v>295</v>
      </c>
    </row>
    <row r="69" spans="2:10" ht="15" customHeight="1" x14ac:dyDescent="0.25">
      <c r="B69" s="12">
        <f>ROWS($B$4:B69)</f>
        <v>66</v>
      </c>
      <c r="C69" s="30">
        <f ca="1">IF(NilaiDimasukkan,IF(Amortisasi[[#This Row],['#]]&lt;=JangkaPinjaman,IF(ROW()-ROW(Amortisasi[[#Headers],[tanggal pembayaran]])=1,MulaiPinjaman,IF(I68&gt;0,EDATE(C68,1),"")),""),"")</f>
        <v>45222</v>
      </c>
      <c r="D69" s="31">
        <f ca="1">IF(ROW()-ROW(Amortisasi[[#Headers],[saldo 
awal]])=1,JumlahPinjaman,IF(Amortisasi[[#This Row],[tanggal pembayaran]]="",0,INDEX(Amortisasi[], ROW()-4,8)))</f>
        <v>182102541.29735166</v>
      </c>
      <c r="E69" s="31">
        <f ca="1">IF(NilaiDimasukkan,IF(ROW()-ROW(Amortisasi[[#Headers],[bunga]])=1,-IPMT(SukuBunga/12,1,JangkaPinjaman-ROWS($C$4:C69)+1,Amortisasi[[#This Row],[saldo 
awal]]),IFERROR(-IPMT(SukuBunga/12,1,Amortisasi[[#This Row],['#
tersisa]],D70),0)),0)</f>
        <v>757448.57766694319</v>
      </c>
      <c r="F69" s="31">
        <f ca="1">IFERROR(IF(AND(NilaiDimasukkan,Amortisasi[[#This Row],[tanggal pembayaran]]&lt;&gt;""),-PPMT(SukuBunga/12,1,JangkaPinjaman-ROWS($C$4:C69)+1,Amortisasi[[#This Row],[saldo 
awal]]),""),0)</f>
        <v>314882.65728531324</v>
      </c>
      <c r="G69" s="31">
        <f ca="1">IF(Amortisasi[[#This Row],[tanggal pembayaran]]="",0,JumlahPajakProperti)</f>
        <v>375000</v>
      </c>
      <c r="H69" s="31">
        <f ca="1">IF(Amortisasi[[#This Row],[tanggal pembayaran]]="",0,Amortisasi[[#This Row],[bunga]]+Amortisasi[[#This Row],[pokok]]+Amortisasi[[#This Row],[pajak 
properti]])</f>
        <v>1447331.2349522565</v>
      </c>
      <c r="I69" s="31">
        <f ca="1">IF(Amortisasi[[#This Row],[tanggal pembayaran]]="",0,Amortisasi[[#This Row],[saldo 
awal]]-Amortisasi[[#This Row],[pokok]])</f>
        <v>181787658.64006636</v>
      </c>
      <c r="J69" s="13">
        <f ca="1">IF(Amortisasi[[#This Row],[saldo 
akhir]]&gt;0,BarisTerakhir-ROW(),0)</f>
        <v>294</v>
      </c>
    </row>
    <row r="70" spans="2:10" ht="15" customHeight="1" x14ac:dyDescent="0.25">
      <c r="B70" s="12">
        <f>ROWS($B$4:B70)</f>
        <v>67</v>
      </c>
      <c r="C70" s="30">
        <f ca="1">IF(NilaiDimasukkan,IF(Amortisasi[[#This Row],['#]]&lt;=JangkaPinjaman,IF(ROW()-ROW(Amortisasi[[#Headers],[tanggal pembayaran]])=1,MulaiPinjaman,IF(I69&gt;0,EDATE(C69,1),"")),""),"")</f>
        <v>45253</v>
      </c>
      <c r="D70" s="31">
        <f ca="1">IF(ROW()-ROW(Amortisasi[[#Headers],[saldo 
awal]])=1,JumlahPinjaman,IF(Amortisasi[[#This Row],[tanggal pembayaran]]="",0,INDEX(Amortisasi[], ROW()-4,8)))</f>
        <v>181787658.64006636</v>
      </c>
      <c r="E70" s="31">
        <f ca="1">IF(NilaiDimasukkan,IF(ROW()-ROW(Amortisasi[[#Headers],[bunga]])=1,-IPMT(SukuBunga/12,1,JangkaPinjaman-ROWS($C$4:C70)+1,Amortisasi[[#This Row],[saldo 
awal]]),IFERROR(-IPMT(SukuBunga/12,1,Amortisasi[[#This Row],['#
tersisa]],D71),0)),0)</f>
        <v>756131.09988212085</v>
      </c>
      <c r="F70" s="31">
        <f ca="1">IFERROR(IF(AND(NilaiDimasukkan,Amortisasi[[#This Row],[tanggal pembayaran]]&lt;&gt;""),-PPMT(SukuBunga/12,1,JangkaPinjaman-ROWS($C$4:C70)+1,Amortisasi[[#This Row],[saldo 
awal]]),""),0)</f>
        <v>316194.6683573355</v>
      </c>
      <c r="G70" s="31">
        <f ca="1">IF(Amortisasi[[#This Row],[tanggal pembayaran]]="",0,JumlahPajakProperti)</f>
        <v>375000</v>
      </c>
      <c r="H70" s="31">
        <f ca="1">IF(Amortisasi[[#This Row],[tanggal pembayaran]]="",0,Amortisasi[[#This Row],[bunga]]+Amortisasi[[#This Row],[pokok]]+Amortisasi[[#This Row],[pajak 
properti]])</f>
        <v>1447325.7682394562</v>
      </c>
      <c r="I70" s="31">
        <f ca="1">IF(Amortisasi[[#This Row],[tanggal pembayaran]]="",0,Amortisasi[[#This Row],[saldo 
awal]]-Amortisasi[[#This Row],[pokok]])</f>
        <v>181471463.97170901</v>
      </c>
      <c r="J70" s="13">
        <f ca="1">IF(Amortisasi[[#This Row],[saldo 
akhir]]&gt;0,BarisTerakhir-ROW(),0)</f>
        <v>293</v>
      </c>
    </row>
    <row r="71" spans="2:10" ht="15" customHeight="1" x14ac:dyDescent="0.25">
      <c r="B71" s="12">
        <f>ROWS($B$4:B71)</f>
        <v>68</v>
      </c>
      <c r="C71" s="30">
        <f ca="1">IF(NilaiDimasukkan,IF(Amortisasi[[#This Row],['#]]&lt;=JangkaPinjaman,IF(ROW()-ROW(Amortisasi[[#Headers],[tanggal pembayaran]])=1,MulaiPinjaman,IF(I70&gt;0,EDATE(C70,1),"")),""),"")</f>
        <v>45283</v>
      </c>
      <c r="D71" s="31">
        <f ca="1">IF(ROW()-ROW(Amortisasi[[#Headers],[saldo 
awal]])=1,JumlahPinjaman,IF(Amortisasi[[#This Row],[tanggal pembayaran]]="",0,INDEX(Amortisasi[], ROW()-4,8)))</f>
        <v>181471463.97170901</v>
      </c>
      <c r="E71" s="31">
        <f ca="1">IF(NilaiDimasukkan,IF(ROW()-ROW(Amortisasi[[#Headers],[bunga]])=1,-IPMT(SukuBunga/12,1,JangkaPinjaman-ROWS($C$4:C71)+1,Amortisasi[[#This Row],[saldo 
awal]]),IFERROR(-IPMT(SukuBunga/12,1,Amortisasi[[#This Row],['#
tersisa]],D72),0)),0)</f>
        <v>754808.13260652858</v>
      </c>
      <c r="F71" s="31">
        <f ca="1">IFERROR(IF(AND(NilaiDimasukkan,Amortisasi[[#This Row],[tanggal pembayaran]]&lt;&gt;""),-PPMT(SukuBunga/12,1,JangkaPinjaman-ROWS($C$4:C71)+1,Amortisasi[[#This Row],[saldo 
awal]]),""),0)</f>
        <v>317512.14614215767</v>
      </c>
      <c r="G71" s="31">
        <f ca="1">IF(Amortisasi[[#This Row],[tanggal pembayaran]]="",0,JumlahPajakProperti)</f>
        <v>375000</v>
      </c>
      <c r="H71" s="31">
        <f ca="1">IF(Amortisasi[[#This Row],[tanggal pembayaran]]="",0,Amortisasi[[#This Row],[bunga]]+Amortisasi[[#This Row],[pokok]]+Amortisasi[[#This Row],[pajak 
properti]])</f>
        <v>1447320.2787486862</v>
      </c>
      <c r="I71" s="31">
        <f ca="1">IF(Amortisasi[[#This Row],[tanggal pembayaran]]="",0,Amortisasi[[#This Row],[saldo 
awal]]-Amortisasi[[#This Row],[pokok]])</f>
        <v>181153951.82556686</v>
      </c>
      <c r="J71" s="13">
        <f ca="1">IF(Amortisasi[[#This Row],[saldo 
akhir]]&gt;0,BarisTerakhir-ROW(),0)</f>
        <v>292</v>
      </c>
    </row>
    <row r="72" spans="2:10" ht="15" customHeight="1" x14ac:dyDescent="0.25">
      <c r="B72" s="12">
        <f>ROWS($B$4:B72)</f>
        <v>69</v>
      </c>
      <c r="C72" s="30">
        <f ca="1">IF(NilaiDimasukkan,IF(Amortisasi[[#This Row],['#]]&lt;=JangkaPinjaman,IF(ROW()-ROW(Amortisasi[[#Headers],[tanggal pembayaran]])=1,MulaiPinjaman,IF(I71&gt;0,EDATE(C71,1),"")),""),"")</f>
        <v>45314</v>
      </c>
      <c r="D72" s="31">
        <f ca="1">IF(ROW()-ROW(Amortisasi[[#Headers],[saldo 
awal]])=1,JumlahPinjaman,IF(Amortisasi[[#This Row],[tanggal pembayaran]]="",0,INDEX(Amortisasi[], ROW()-4,8)))</f>
        <v>181153951.82556686</v>
      </c>
      <c r="E72" s="31">
        <f ca="1">IF(NilaiDimasukkan,IF(ROW()-ROW(Amortisasi[[#Headers],[bunga]])=1,-IPMT(SukuBunga/12,1,JangkaPinjaman-ROWS($C$4:C72)+1,Amortisasi[[#This Row],[saldo 
awal]]),IFERROR(-IPMT(SukuBunga/12,1,Amortisasi[[#This Row],['#
tersisa]],D73),0)),0)</f>
        <v>753479.65296728793</v>
      </c>
      <c r="F72" s="31">
        <f ca="1">IFERROR(IF(AND(NilaiDimasukkan,Amortisasi[[#This Row],[tanggal pembayaran]]&lt;&gt;""),-PPMT(SukuBunga/12,1,JangkaPinjaman-ROWS($C$4:C72)+1,Amortisasi[[#This Row],[saldo 
awal]]),""),0)</f>
        <v>318835.11341775011</v>
      </c>
      <c r="G72" s="31">
        <f ca="1">IF(Amortisasi[[#This Row],[tanggal pembayaran]]="",0,JumlahPajakProperti)</f>
        <v>375000</v>
      </c>
      <c r="H72" s="31">
        <f ca="1">IF(Amortisasi[[#This Row],[tanggal pembayaran]]="",0,Amortisasi[[#This Row],[bunga]]+Amortisasi[[#This Row],[pokok]]+Amortisasi[[#This Row],[pajak 
properti]])</f>
        <v>1447314.7663850379</v>
      </c>
      <c r="I72" s="31">
        <f ca="1">IF(Amortisasi[[#This Row],[tanggal pembayaran]]="",0,Amortisasi[[#This Row],[saldo 
awal]]-Amortisasi[[#This Row],[pokok]])</f>
        <v>180835116.71214911</v>
      </c>
      <c r="J72" s="13">
        <f ca="1">IF(Amortisasi[[#This Row],[saldo 
akhir]]&gt;0,BarisTerakhir-ROW(),0)</f>
        <v>291</v>
      </c>
    </row>
    <row r="73" spans="2:10" ht="15" customHeight="1" x14ac:dyDescent="0.25">
      <c r="B73" s="12">
        <f>ROWS($B$4:B73)</f>
        <v>70</v>
      </c>
      <c r="C73" s="30">
        <f ca="1">IF(NilaiDimasukkan,IF(Amortisasi[[#This Row],['#]]&lt;=JangkaPinjaman,IF(ROW()-ROW(Amortisasi[[#Headers],[tanggal pembayaran]])=1,MulaiPinjaman,IF(I72&gt;0,EDATE(C72,1),"")),""),"")</f>
        <v>45345</v>
      </c>
      <c r="D73" s="31">
        <f ca="1">IF(ROW()-ROW(Amortisasi[[#Headers],[saldo 
awal]])=1,JumlahPinjaman,IF(Amortisasi[[#This Row],[tanggal pembayaran]]="",0,INDEX(Amortisasi[], ROW()-4,8)))</f>
        <v>180835116.71214911</v>
      </c>
      <c r="E73" s="31">
        <f ca="1">IF(NilaiDimasukkan,IF(ROW()-ROW(Amortisasi[[#Headers],[bunga]])=1,-IPMT(SukuBunga/12,1,JangkaPinjaman-ROWS($C$4:C73)+1,Amortisasi[[#This Row],[saldo 
awal]]),IFERROR(-IPMT(SukuBunga/12,1,Amortisasi[[#This Row],['#
tersisa]],D74),0)),0)</f>
        <v>752145.63799621724</v>
      </c>
      <c r="F73" s="31">
        <f ca="1">IFERROR(IF(AND(NilaiDimasukkan,Amortisasi[[#This Row],[tanggal pembayaran]]&lt;&gt;""),-PPMT(SukuBunga/12,1,JangkaPinjaman-ROWS($C$4:C73)+1,Amortisasi[[#This Row],[saldo 
awal]]),""),0)</f>
        <v>320163.59305699065</v>
      </c>
      <c r="G73" s="31">
        <f ca="1">IF(Amortisasi[[#This Row],[tanggal pembayaran]]="",0,JumlahPajakProperti)</f>
        <v>375000</v>
      </c>
      <c r="H73" s="31">
        <f ca="1">IF(Amortisasi[[#This Row],[tanggal pembayaran]]="",0,Amortisasi[[#This Row],[bunga]]+Amortisasi[[#This Row],[pokok]]+Amortisasi[[#This Row],[pajak 
properti]])</f>
        <v>1447309.231053208</v>
      </c>
      <c r="I73" s="31">
        <f ca="1">IF(Amortisasi[[#This Row],[tanggal pembayaran]]="",0,Amortisasi[[#This Row],[saldo 
awal]]-Amortisasi[[#This Row],[pokok]])</f>
        <v>180514953.11909214</v>
      </c>
      <c r="J73" s="13">
        <f ca="1">IF(Amortisasi[[#This Row],[saldo 
akhir]]&gt;0,BarisTerakhir-ROW(),0)</f>
        <v>290</v>
      </c>
    </row>
    <row r="74" spans="2:10" ht="15" customHeight="1" x14ac:dyDescent="0.25">
      <c r="B74" s="12">
        <f>ROWS($B$4:B74)</f>
        <v>71</v>
      </c>
      <c r="C74" s="30">
        <f ca="1">IF(NilaiDimasukkan,IF(Amortisasi[[#This Row],['#]]&lt;=JangkaPinjaman,IF(ROW()-ROW(Amortisasi[[#Headers],[tanggal pembayaran]])=1,MulaiPinjaman,IF(I73&gt;0,EDATE(C73,1),"")),""),"")</f>
        <v>45374</v>
      </c>
      <c r="D74" s="31">
        <f ca="1">IF(ROW()-ROW(Amortisasi[[#Headers],[saldo 
awal]])=1,JumlahPinjaman,IF(Amortisasi[[#This Row],[tanggal pembayaran]]="",0,INDEX(Amortisasi[], ROW()-4,8)))</f>
        <v>180514953.11909214</v>
      </c>
      <c r="E74" s="31">
        <f ca="1">IF(NilaiDimasukkan,IF(ROW()-ROW(Amortisasi[[#Headers],[bunga]])=1,-IPMT(SukuBunga/12,1,JangkaPinjaman-ROWS($C$4:C74)+1,Amortisasi[[#This Row],[saldo 
awal]]),IFERROR(-IPMT(SukuBunga/12,1,Amortisasi[[#This Row],['#
tersisa]],D75),0)),0)</f>
        <v>750806.06462943368</v>
      </c>
      <c r="F74" s="31">
        <f ca="1">IFERROR(IF(AND(NilaiDimasukkan,Amortisasi[[#This Row],[tanggal pembayaran]]&lt;&gt;""),-PPMT(SukuBunga/12,1,JangkaPinjaman-ROWS($C$4:C74)+1,Amortisasi[[#This Row],[saldo 
awal]]),""),0)</f>
        <v>321497.60802806146</v>
      </c>
      <c r="G74" s="31">
        <f ca="1">IF(Amortisasi[[#This Row],[tanggal pembayaran]]="",0,JumlahPajakProperti)</f>
        <v>375000</v>
      </c>
      <c r="H74" s="31">
        <f ca="1">IF(Amortisasi[[#This Row],[tanggal pembayaran]]="",0,Amortisasi[[#This Row],[bunga]]+Amortisasi[[#This Row],[pokok]]+Amortisasi[[#This Row],[pajak 
properti]])</f>
        <v>1447303.6726574951</v>
      </c>
      <c r="I74" s="31">
        <f ca="1">IF(Amortisasi[[#This Row],[tanggal pembayaran]]="",0,Amortisasi[[#This Row],[saldo 
awal]]-Amortisasi[[#This Row],[pokok]])</f>
        <v>180193455.51106408</v>
      </c>
      <c r="J74" s="13">
        <f ca="1">IF(Amortisasi[[#This Row],[saldo 
akhir]]&gt;0,BarisTerakhir-ROW(),0)</f>
        <v>289</v>
      </c>
    </row>
    <row r="75" spans="2:10" ht="15" customHeight="1" x14ac:dyDescent="0.25">
      <c r="B75" s="12">
        <f>ROWS($B$4:B75)</f>
        <v>72</v>
      </c>
      <c r="C75" s="30">
        <f ca="1">IF(NilaiDimasukkan,IF(Amortisasi[[#This Row],['#]]&lt;=JangkaPinjaman,IF(ROW()-ROW(Amortisasi[[#Headers],[tanggal pembayaran]])=1,MulaiPinjaman,IF(I74&gt;0,EDATE(C74,1),"")),""),"")</f>
        <v>45405</v>
      </c>
      <c r="D75" s="31">
        <f ca="1">IF(ROW()-ROW(Amortisasi[[#Headers],[saldo 
awal]])=1,JumlahPinjaman,IF(Amortisasi[[#This Row],[tanggal pembayaran]]="",0,INDEX(Amortisasi[], ROW()-4,8)))</f>
        <v>180193455.51106408</v>
      </c>
      <c r="E75" s="31">
        <f ca="1">IF(NilaiDimasukkan,IF(ROW()-ROW(Amortisasi[[#Headers],[bunga]])=1,-IPMT(SukuBunga/12,1,JangkaPinjaman-ROWS($C$4:C75)+1,Amortisasi[[#This Row],[saldo 
awal]]),IFERROR(-IPMT(SukuBunga/12,1,Amortisasi[[#This Row],['#
tersisa]],D76),0)),0)</f>
        <v>749460.90970695519</v>
      </c>
      <c r="F75" s="31">
        <f ca="1">IFERROR(IF(AND(NilaiDimasukkan,Amortisasi[[#This Row],[tanggal pembayaran]]&lt;&gt;""),-PPMT(SukuBunga/12,1,JangkaPinjaman-ROWS($C$4:C75)+1,Amortisasi[[#This Row],[saldo 
awal]]),""),0)</f>
        <v>322837.18139484507</v>
      </c>
      <c r="G75" s="31">
        <f ca="1">IF(Amortisasi[[#This Row],[tanggal pembayaran]]="",0,JumlahPajakProperti)</f>
        <v>375000</v>
      </c>
      <c r="H75" s="31">
        <f ca="1">IF(Amortisasi[[#This Row],[tanggal pembayaran]]="",0,Amortisasi[[#This Row],[bunga]]+Amortisasi[[#This Row],[pokok]]+Amortisasi[[#This Row],[pajak 
properti]])</f>
        <v>1447298.0911018003</v>
      </c>
      <c r="I75" s="31">
        <f ca="1">IF(Amortisasi[[#This Row],[tanggal pembayaran]]="",0,Amortisasi[[#This Row],[saldo 
awal]]-Amortisasi[[#This Row],[pokok]])</f>
        <v>179870618.32966924</v>
      </c>
      <c r="J75" s="13">
        <f ca="1">IF(Amortisasi[[#This Row],[saldo 
akhir]]&gt;0,BarisTerakhir-ROW(),0)</f>
        <v>288</v>
      </c>
    </row>
    <row r="76" spans="2:10" ht="15" customHeight="1" x14ac:dyDescent="0.25">
      <c r="B76" s="12">
        <f>ROWS($B$4:B76)</f>
        <v>73</v>
      </c>
      <c r="C76" s="30">
        <f ca="1">IF(NilaiDimasukkan,IF(Amortisasi[[#This Row],['#]]&lt;=JangkaPinjaman,IF(ROW()-ROW(Amortisasi[[#Headers],[tanggal pembayaran]])=1,MulaiPinjaman,IF(I75&gt;0,EDATE(C75,1),"")),""),"")</f>
        <v>45435</v>
      </c>
      <c r="D76" s="31">
        <f ca="1">IF(ROW()-ROW(Amortisasi[[#Headers],[saldo 
awal]])=1,JumlahPinjaman,IF(Amortisasi[[#This Row],[tanggal pembayaran]]="",0,INDEX(Amortisasi[], ROW()-4,8)))</f>
        <v>179870618.32966924</v>
      </c>
      <c r="E76" s="31">
        <f ca="1">IF(NilaiDimasukkan,IF(ROW()-ROW(Amortisasi[[#Headers],[bunga]])=1,-IPMT(SukuBunga/12,1,JangkaPinjaman-ROWS($C$4:C76)+1,Amortisasi[[#This Row],[saldo 
awal]]),IFERROR(-IPMT(SukuBunga/12,1,Amortisasi[[#This Row],['#
tersisa]],D77),0)),0)</f>
        <v>748110.14997229958</v>
      </c>
      <c r="F76" s="31">
        <f ca="1">IFERROR(IF(AND(NilaiDimasukkan,Amortisasi[[#This Row],[tanggal pembayaran]]&lt;&gt;""),-PPMT(SukuBunga/12,1,JangkaPinjaman-ROWS($C$4:C76)+1,Amortisasi[[#This Row],[saldo 
awal]]),""),0)</f>
        <v>324182.33631732361</v>
      </c>
      <c r="G76" s="31">
        <f ca="1">IF(Amortisasi[[#This Row],[tanggal pembayaran]]="",0,JumlahPajakProperti)</f>
        <v>375000</v>
      </c>
      <c r="H76" s="31">
        <f ca="1">IF(Amortisasi[[#This Row],[tanggal pembayaran]]="",0,Amortisasi[[#This Row],[bunga]]+Amortisasi[[#This Row],[pokok]]+Amortisasi[[#This Row],[pajak 
properti]])</f>
        <v>1447292.4862896232</v>
      </c>
      <c r="I76" s="31">
        <f ca="1">IF(Amortisasi[[#This Row],[tanggal pembayaran]]="",0,Amortisasi[[#This Row],[saldo 
awal]]-Amortisasi[[#This Row],[pokok]])</f>
        <v>179546435.99335191</v>
      </c>
      <c r="J76" s="13">
        <f ca="1">IF(Amortisasi[[#This Row],[saldo 
akhir]]&gt;0,BarisTerakhir-ROW(),0)</f>
        <v>287</v>
      </c>
    </row>
    <row r="77" spans="2:10" ht="15" customHeight="1" x14ac:dyDescent="0.25">
      <c r="B77" s="12">
        <f>ROWS($B$4:B77)</f>
        <v>74</v>
      </c>
      <c r="C77" s="30">
        <f ca="1">IF(NilaiDimasukkan,IF(Amortisasi[[#This Row],['#]]&lt;=JangkaPinjaman,IF(ROW()-ROW(Amortisasi[[#Headers],[tanggal pembayaran]])=1,MulaiPinjaman,IF(I76&gt;0,EDATE(C76,1),"")),""),"")</f>
        <v>45466</v>
      </c>
      <c r="D77" s="31">
        <f ca="1">IF(ROW()-ROW(Amortisasi[[#Headers],[saldo 
awal]])=1,JumlahPinjaman,IF(Amortisasi[[#This Row],[tanggal pembayaran]]="",0,INDEX(Amortisasi[], ROW()-4,8)))</f>
        <v>179546435.99335191</v>
      </c>
      <c r="E77" s="31">
        <f ca="1">IF(NilaiDimasukkan,IF(ROW()-ROW(Amortisasi[[#Headers],[bunga]])=1,-IPMT(SukuBunga/12,1,JangkaPinjaman-ROWS($C$4:C77)+1,Amortisasi[[#This Row],[saldo 
awal]]),IFERROR(-IPMT(SukuBunga/12,1,Amortisasi[[#This Row],['#
tersisa]],D78),0)),0)</f>
        <v>746753.76207208296</v>
      </c>
      <c r="F77" s="31">
        <f ca="1">IFERROR(IF(AND(NilaiDimasukkan,Amortisasi[[#This Row],[tanggal pembayaran]]&lt;&gt;""),-PPMT(SukuBunga/12,1,JangkaPinjaman-ROWS($C$4:C77)+1,Amortisasi[[#This Row],[saldo 
awal]]),""),0)</f>
        <v>325533.09605197905</v>
      </c>
      <c r="G77" s="31">
        <f ca="1">IF(Amortisasi[[#This Row],[tanggal pembayaran]]="",0,JumlahPajakProperti)</f>
        <v>375000</v>
      </c>
      <c r="H77" s="31">
        <f ca="1">IF(Amortisasi[[#This Row],[tanggal pembayaran]]="",0,Amortisasi[[#This Row],[bunga]]+Amortisasi[[#This Row],[pokok]]+Amortisasi[[#This Row],[pajak 
properti]])</f>
        <v>1447286.858124062</v>
      </c>
      <c r="I77" s="31">
        <f ca="1">IF(Amortisasi[[#This Row],[tanggal pembayaran]]="",0,Amortisasi[[#This Row],[saldo 
awal]]-Amortisasi[[#This Row],[pokok]])</f>
        <v>179220902.89729992</v>
      </c>
      <c r="J77" s="13">
        <f ca="1">IF(Amortisasi[[#This Row],[saldo 
akhir]]&gt;0,BarisTerakhir-ROW(),0)</f>
        <v>286</v>
      </c>
    </row>
    <row r="78" spans="2:10" ht="15" customHeight="1" x14ac:dyDescent="0.25">
      <c r="B78" s="12">
        <f>ROWS($B$4:B78)</f>
        <v>75</v>
      </c>
      <c r="C78" s="30">
        <f ca="1">IF(NilaiDimasukkan,IF(Amortisasi[[#This Row],['#]]&lt;=JangkaPinjaman,IF(ROW()-ROW(Amortisasi[[#Headers],[tanggal pembayaran]])=1,MulaiPinjaman,IF(I77&gt;0,EDATE(C77,1),"")),""),"")</f>
        <v>45496</v>
      </c>
      <c r="D78" s="31">
        <f ca="1">IF(ROW()-ROW(Amortisasi[[#Headers],[saldo 
awal]])=1,JumlahPinjaman,IF(Amortisasi[[#This Row],[tanggal pembayaran]]="",0,INDEX(Amortisasi[], ROW()-4,8)))</f>
        <v>179220902.89729992</v>
      </c>
      <c r="E78" s="31">
        <f ca="1">IF(NilaiDimasukkan,IF(ROW()-ROW(Amortisasi[[#Headers],[bunga]])=1,-IPMT(SukuBunga/12,1,JangkaPinjaman-ROWS($C$4:C78)+1,Amortisasi[[#This Row],[saldo 
awal]]),IFERROR(-IPMT(SukuBunga/12,1,Amortisasi[[#This Row],['#
tersisa]],D79),0)),0)</f>
        <v>745391.72255561547</v>
      </c>
      <c r="F78" s="31">
        <f ca="1">IFERROR(IF(AND(NilaiDimasukkan,Amortisasi[[#This Row],[tanggal pembayaran]]&lt;&gt;""),-PPMT(SukuBunga/12,1,JangkaPinjaman-ROWS($C$4:C78)+1,Amortisasi[[#This Row],[saldo 
awal]]),""),0)</f>
        <v>326889.48395219567</v>
      </c>
      <c r="G78" s="31">
        <f ca="1">IF(Amortisasi[[#This Row],[tanggal pembayaran]]="",0,JumlahPajakProperti)</f>
        <v>375000</v>
      </c>
      <c r="H78" s="31">
        <f ca="1">IF(Amortisasi[[#This Row],[tanggal pembayaran]]="",0,Amortisasi[[#This Row],[bunga]]+Amortisasi[[#This Row],[pokok]]+Amortisasi[[#This Row],[pajak 
properti]])</f>
        <v>1447281.2065078111</v>
      </c>
      <c r="I78" s="31">
        <f ca="1">IF(Amortisasi[[#This Row],[tanggal pembayaran]]="",0,Amortisasi[[#This Row],[saldo 
awal]]-Amortisasi[[#This Row],[pokok]])</f>
        <v>178894013.41334772</v>
      </c>
      <c r="J78" s="13">
        <f ca="1">IF(Amortisasi[[#This Row],[saldo 
akhir]]&gt;0,BarisTerakhir-ROW(),0)</f>
        <v>285</v>
      </c>
    </row>
    <row r="79" spans="2:10" ht="15" customHeight="1" x14ac:dyDescent="0.25">
      <c r="B79" s="12">
        <f>ROWS($B$4:B79)</f>
        <v>76</v>
      </c>
      <c r="C79" s="30">
        <f ca="1">IF(NilaiDimasukkan,IF(Amortisasi[[#This Row],['#]]&lt;=JangkaPinjaman,IF(ROW()-ROW(Amortisasi[[#Headers],[tanggal pembayaran]])=1,MulaiPinjaman,IF(I78&gt;0,EDATE(C78,1),"")),""),"")</f>
        <v>45527</v>
      </c>
      <c r="D79" s="31">
        <f ca="1">IF(ROW()-ROW(Amortisasi[[#Headers],[saldo 
awal]])=1,JumlahPinjaman,IF(Amortisasi[[#This Row],[tanggal pembayaran]]="",0,INDEX(Amortisasi[], ROW()-4,8)))</f>
        <v>178894013.41334772</v>
      </c>
      <c r="E79" s="31">
        <f ca="1">IF(NilaiDimasukkan,IF(ROW()-ROW(Amortisasi[[#Headers],[bunga]])=1,-IPMT(SukuBunga/12,1,JangkaPinjaman-ROWS($C$4:C79)+1,Amortisasi[[#This Row],[saldo 
awal]]),IFERROR(-IPMT(SukuBunga/12,1,Amortisasi[[#This Row],['#
tersisa]],D80),0)),0)</f>
        <v>744024.00787449605</v>
      </c>
      <c r="F79" s="31">
        <f ca="1">IFERROR(IF(AND(NilaiDimasukkan,Amortisasi[[#This Row],[tanggal pembayaran]]&lt;&gt;""),-PPMT(SukuBunga/12,1,JangkaPinjaman-ROWS($C$4:C79)+1,Amortisasi[[#This Row],[saldo 
awal]]),""),0)</f>
        <v>328251.5234686631</v>
      </c>
      <c r="G79" s="31">
        <f ca="1">IF(Amortisasi[[#This Row],[tanggal pembayaran]]="",0,JumlahPajakProperti)</f>
        <v>375000</v>
      </c>
      <c r="H79" s="31">
        <f ca="1">IF(Amortisasi[[#This Row],[tanggal pembayaran]]="",0,Amortisasi[[#This Row],[bunga]]+Amortisasi[[#This Row],[pokok]]+Amortisasi[[#This Row],[pajak 
properti]])</f>
        <v>1447275.5313431593</v>
      </c>
      <c r="I79" s="31">
        <f ca="1">IF(Amortisasi[[#This Row],[tanggal pembayaran]]="",0,Amortisasi[[#This Row],[saldo 
awal]]-Amortisasi[[#This Row],[pokok]])</f>
        <v>178565761.88987905</v>
      </c>
      <c r="J79" s="13">
        <f ca="1">IF(Amortisasi[[#This Row],[saldo 
akhir]]&gt;0,BarisTerakhir-ROW(),0)</f>
        <v>284</v>
      </c>
    </row>
    <row r="80" spans="2:10" ht="15" customHeight="1" x14ac:dyDescent="0.25">
      <c r="B80" s="12">
        <f>ROWS($B$4:B80)</f>
        <v>77</v>
      </c>
      <c r="C80" s="30">
        <f ca="1">IF(NilaiDimasukkan,IF(Amortisasi[[#This Row],['#]]&lt;=JangkaPinjaman,IF(ROW()-ROW(Amortisasi[[#Headers],[tanggal pembayaran]])=1,MulaiPinjaman,IF(I79&gt;0,EDATE(C79,1),"")),""),"")</f>
        <v>45558</v>
      </c>
      <c r="D80" s="31">
        <f ca="1">IF(ROW()-ROW(Amortisasi[[#Headers],[saldo 
awal]])=1,JumlahPinjaman,IF(Amortisasi[[#This Row],[tanggal pembayaran]]="",0,INDEX(Amortisasi[], ROW()-4,8)))</f>
        <v>178565761.88987905</v>
      </c>
      <c r="E80" s="31">
        <f ca="1">IF(NilaiDimasukkan,IF(ROW()-ROW(Amortisasi[[#Headers],[bunga]])=1,-IPMT(SukuBunga/12,1,JangkaPinjaman-ROWS($C$4:C80)+1,Amortisasi[[#This Row],[saldo 
awal]]),IFERROR(-IPMT(SukuBunga/12,1,Amortisasi[[#This Row],['#
tersisa]],D81),0)),0)</f>
        <v>742650.59438220528</v>
      </c>
      <c r="F80" s="31">
        <f ca="1">IFERROR(IF(AND(NilaiDimasukkan,Amortisasi[[#This Row],[tanggal pembayaran]]&lt;&gt;""),-PPMT(SukuBunga/12,1,JangkaPinjaman-ROWS($C$4:C80)+1,Amortisasi[[#This Row],[saldo 
awal]]),""),0)</f>
        <v>329619.23814978258</v>
      </c>
      <c r="G80" s="31">
        <f ca="1">IF(Amortisasi[[#This Row],[tanggal pembayaran]]="",0,JumlahPajakProperti)</f>
        <v>375000</v>
      </c>
      <c r="H80" s="31">
        <f ca="1">IF(Amortisasi[[#This Row],[tanggal pembayaran]]="",0,Amortisasi[[#This Row],[bunga]]+Amortisasi[[#This Row],[pokok]]+Amortisasi[[#This Row],[pajak 
properti]])</f>
        <v>1447269.8325319879</v>
      </c>
      <c r="I80" s="31">
        <f ca="1">IF(Amortisasi[[#This Row],[tanggal pembayaran]]="",0,Amortisasi[[#This Row],[saldo 
awal]]-Amortisasi[[#This Row],[pokok]])</f>
        <v>178236142.65172926</v>
      </c>
      <c r="J80" s="13">
        <f ca="1">IF(Amortisasi[[#This Row],[saldo 
akhir]]&gt;0,BarisTerakhir-ROW(),0)</f>
        <v>283</v>
      </c>
    </row>
    <row r="81" spans="2:10" ht="15" customHeight="1" x14ac:dyDescent="0.25">
      <c r="B81" s="12">
        <f>ROWS($B$4:B81)</f>
        <v>78</v>
      </c>
      <c r="C81" s="30">
        <f ca="1">IF(NilaiDimasukkan,IF(Amortisasi[[#This Row],['#]]&lt;=JangkaPinjaman,IF(ROW()-ROW(Amortisasi[[#Headers],[tanggal pembayaran]])=1,MulaiPinjaman,IF(I80&gt;0,EDATE(C80,1),"")),""),"")</f>
        <v>45588</v>
      </c>
      <c r="D81" s="31">
        <f ca="1">IF(ROW()-ROW(Amortisasi[[#Headers],[saldo 
awal]])=1,JumlahPinjaman,IF(Amortisasi[[#This Row],[tanggal pembayaran]]="",0,INDEX(Amortisasi[], ROW()-4,8)))</f>
        <v>178236142.65172926</v>
      </c>
      <c r="E81" s="31">
        <f ca="1">IF(NilaiDimasukkan,IF(ROW()-ROW(Amortisasi[[#Headers],[bunga]])=1,-IPMT(SukuBunga/12,1,JangkaPinjaman-ROWS($C$4:C81)+1,Amortisasi[[#This Row],[saldo 
awal]]),IFERROR(-IPMT(SukuBunga/12,1,Amortisasi[[#This Row],['#
tersisa]],D82),0)),0)</f>
        <v>741271.45833369659</v>
      </c>
      <c r="F81" s="31">
        <f ca="1">IFERROR(IF(AND(NilaiDimasukkan,Amortisasi[[#This Row],[tanggal pembayaran]]&lt;&gt;""),-PPMT(SukuBunga/12,1,JangkaPinjaman-ROWS($C$4:C81)+1,Amortisasi[[#This Row],[saldo 
awal]]),""),0)</f>
        <v>330992.65164207324</v>
      </c>
      <c r="G81" s="31">
        <f ca="1">IF(Amortisasi[[#This Row],[tanggal pembayaran]]="",0,JumlahPajakProperti)</f>
        <v>375000</v>
      </c>
      <c r="H81" s="31">
        <f ca="1">IF(Amortisasi[[#This Row],[tanggal pembayaran]]="",0,Amortisasi[[#This Row],[bunga]]+Amortisasi[[#This Row],[pokok]]+Amortisasi[[#This Row],[pajak 
properti]])</f>
        <v>1447264.1099757699</v>
      </c>
      <c r="I81" s="31">
        <f ca="1">IF(Amortisasi[[#This Row],[tanggal pembayaran]]="",0,Amortisasi[[#This Row],[saldo 
awal]]-Amortisasi[[#This Row],[pokok]])</f>
        <v>177905150.00008717</v>
      </c>
      <c r="J81" s="13">
        <f ca="1">IF(Amortisasi[[#This Row],[saldo 
akhir]]&gt;0,BarisTerakhir-ROW(),0)</f>
        <v>282</v>
      </c>
    </row>
    <row r="82" spans="2:10" ht="15" customHeight="1" x14ac:dyDescent="0.25">
      <c r="B82" s="12">
        <f>ROWS($B$4:B82)</f>
        <v>79</v>
      </c>
      <c r="C82" s="30">
        <f ca="1">IF(NilaiDimasukkan,IF(Amortisasi[[#This Row],['#]]&lt;=JangkaPinjaman,IF(ROW()-ROW(Amortisasi[[#Headers],[tanggal pembayaran]])=1,MulaiPinjaman,IF(I81&gt;0,EDATE(C81,1),"")),""),"")</f>
        <v>45619</v>
      </c>
      <c r="D82" s="31">
        <f ca="1">IF(ROW()-ROW(Amortisasi[[#Headers],[saldo 
awal]])=1,JumlahPinjaman,IF(Amortisasi[[#This Row],[tanggal pembayaran]]="",0,INDEX(Amortisasi[], ROW()-4,8)))</f>
        <v>177905150.00008717</v>
      </c>
      <c r="E82" s="31">
        <f ca="1">IF(NilaiDimasukkan,IF(ROW()-ROW(Amortisasi[[#Headers],[bunga]])=1,-IPMT(SukuBunga/12,1,JangkaPinjaman-ROWS($C$4:C82)+1,Amortisasi[[#This Row],[saldo 
awal]]),IFERROR(-IPMT(SukuBunga/12,1,Amortisasi[[#This Row],['#
tersisa]],D83),0)),0)</f>
        <v>739886.57588498574</v>
      </c>
      <c r="F82" s="31">
        <f ca="1">IFERROR(IF(AND(NilaiDimasukkan,Amortisasi[[#This Row],[tanggal pembayaran]]&lt;&gt;""),-PPMT(SukuBunga/12,1,JangkaPinjaman-ROWS($C$4:C82)+1,Amortisasi[[#This Row],[saldo 
awal]]),""),0)</f>
        <v>332371.78769058187</v>
      </c>
      <c r="G82" s="31">
        <f ca="1">IF(Amortisasi[[#This Row],[tanggal pembayaran]]="",0,JumlahPajakProperti)</f>
        <v>375000</v>
      </c>
      <c r="H82" s="31">
        <f ca="1">IF(Amortisasi[[#This Row],[tanggal pembayaran]]="",0,Amortisasi[[#This Row],[bunga]]+Amortisasi[[#This Row],[pokok]]+Amortisasi[[#This Row],[pajak 
properti]])</f>
        <v>1447258.3635755675</v>
      </c>
      <c r="I82" s="31">
        <f ca="1">IF(Amortisasi[[#This Row],[tanggal pembayaran]]="",0,Amortisasi[[#This Row],[saldo 
awal]]-Amortisasi[[#This Row],[pokok]])</f>
        <v>177572778.21239659</v>
      </c>
      <c r="J82" s="13">
        <f ca="1">IF(Amortisasi[[#This Row],[saldo 
akhir]]&gt;0,BarisTerakhir-ROW(),0)</f>
        <v>281</v>
      </c>
    </row>
    <row r="83" spans="2:10" ht="15" customHeight="1" x14ac:dyDescent="0.25">
      <c r="B83" s="12">
        <f>ROWS($B$4:B83)</f>
        <v>80</v>
      </c>
      <c r="C83" s="30">
        <f ca="1">IF(NilaiDimasukkan,IF(Amortisasi[[#This Row],['#]]&lt;=JangkaPinjaman,IF(ROW()-ROW(Amortisasi[[#Headers],[tanggal pembayaran]])=1,MulaiPinjaman,IF(I82&gt;0,EDATE(C82,1),"")),""),"")</f>
        <v>45649</v>
      </c>
      <c r="D83" s="31">
        <f ca="1">IF(ROW()-ROW(Amortisasi[[#Headers],[saldo 
awal]])=1,JumlahPinjaman,IF(Amortisasi[[#This Row],[tanggal pembayaran]]="",0,INDEX(Amortisasi[], ROW()-4,8)))</f>
        <v>177572778.21239659</v>
      </c>
      <c r="E83" s="31">
        <f ca="1">IF(NilaiDimasukkan,IF(ROW()-ROW(Amortisasi[[#Headers],[bunga]])=1,-IPMT(SukuBunga/12,1,JangkaPinjaman-ROWS($C$4:C83)+1,Amortisasi[[#This Row],[saldo 
awal]]),IFERROR(-IPMT(SukuBunga/12,1,Amortisasi[[#This Row],['#
tersisa]],D84),0)),0)</f>
        <v>738495.92309273873</v>
      </c>
      <c r="F83" s="31">
        <f ca="1">IFERROR(IF(AND(NilaiDimasukkan,Amortisasi[[#This Row],[tanggal pembayaran]]&lt;&gt;""),-PPMT(SukuBunga/12,1,JangkaPinjaman-ROWS($C$4:C83)+1,Amortisasi[[#This Row],[saldo 
awal]]),""),0)</f>
        <v>333756.67013929272</v>
      </c>
      <c r="G83" s="31">
        <f ca="1">IF(Amortisasi[[#This Row],[tanggal pembayaran]]="",0,JumlahPajakProperti)</f>
        <v>375000</v>
      </c>
      <c r="H83" s="31">
        <f ca="1">IF(Amortisasi[[#This Row],[tanggal pembayaran]]="",0,Amortisasi[[#This Row],[bunga]]+Amortisasi[[#This Row],[pokok]]+Amortisasi[[#This Row],[pajak 
properti]])</f>
        <v>1447252.5932320314</v>
      </c>
      <c r="I83" s="31">
        <f ca="1">IF(Amortisasi[[#This Row],[tanggal pembayaran]]="",0,Amortisasi[[#This Row],[saldo 
awal]]-Amortisasi[[#This Row],[pokok]])</f>
        <v>177239021.54225731</v>
      </c>
      <c r="J83" s="13">
        <f ca="1">IF(Amortisasi[[#This Row],[saldo 
akhir]]&gt;0,BarisTerakhir-ROW(),0)</f>
        <v>280</v>
      </c>
    </row>
    <row r="84" spans="2:10" ht="15" customHeight="1" x14ac:dyDescent="0.25">
      <c r="B84" s="12">
        <f>ROWS($B$4:B84)</f>
        <v>81</v>
      </c>
      <c r="C84" s="30">
        <f ca="1">IF(NilaiDimasukkan,IF(Amortisasi[[#This Row],['#]]&lt;=JangkaPinjaman,IF(ROW()-ROW(Amortisasi[[#Headers],[tanggal pembayaran]])=1,MulaiPinjaman,IF(I83&gt;0,EDATE(C83,1),"")),""),"")</f>
        <v>45680</v>
      </c>
      <c r="D84" s="31">
        <f ca="1">IF(ROW()-ROW(Amortisasi[[#Headers],[saldo 
awal]])=1,JumlahPinjaman,IF(Amortisasi[[#This Row],[tanggal pembayaran]]="",0,INDEX(Amortisasi[], ROW()-4,8)))</f>
        <v>177239021.54225731</v>
      </c>
      <c r="E84" s="31">
        <f ca="1">IF(NilaiDimasukkan,IF(ROW()-ROW(Amortisasi[[#Headers],[bunga]])=1,-IPMT(SukuBunga/12,1,JangkaPinjaman-ROWS($C$4:C84)+1,Amortisasi[[#This Row],[saldo 
awal]]),IFERROR(-IPMT(SukuBunga/12,1,Amortisasi[[#This Row],['#
tersisa]],D85),0)),0)</f>
        <v>737099.47591385746</v>
      </c>
      <c r="F84" s="31">
        <f ca="1">IFERROR(IF(AND(NilaiDimasukkan,Amortisasi[[#This Row],[tanggal pembayaran]]&lt;&gt;""),-PPMT(SukuBunga/12,1,JangkaPinjaman-ROWS($C$4:C84)+1,Amortisasi[[#This Row],[saldo 
awal]]),""),0)</f>
        <v>335147.32293153973</v>
      </c>
      <c r="G84" s="31">
        <f ca="1">IF(Amortisasi[[#This Row],[tanggal pembayaran]]="",0,JumlahPajakProperti)</f>
        <v>375000</v>
      </c>
      <c r="H84" s="31">
        <f ca="1">IF(Amortisasi[[#This Row],[tanggal pembayaran]]="",0,Amortisasi[[#This Row],[bunga]]+Amortisasi[[#This Row],[pokok]]+Amortisasi[[#This Row],[pajak 
properti]])</f>
        <v>1447246.7988453973</v>
      </c>
      <c r="I84" s="31">
        <f ca="1">IF(Amortisasi[[#This Row],[tanggal pembayaran]]="",0,Amortisasi[[#This Row],[saldo 
awal]]-Amortisasi[[#This Row],[pokok]])</f>
        <v>176903874.21932578</v>
      </c>
      <c r="J84" s="13">
        <f ca="1">IF(Amortisasi[[#This Row],[saldo 
akhir]]&gt;0,BarisTerakhir-ROW(),0)</f>
        <v>279</v>
      </c>
    </row>
    <row r="85" spans="2:10" ht="15" customHeight="1" x14ac:dyDescent="0.25">
      <c r="B85" s="12">
        <f>ROWS($B$4:B85)</f>
        <v>82</v>
      </c>
      <c r="C85" s="30">
        <f ca="1">IF(NilaiDimasukkan,IF(Amortisasi[[#This Row],['#]]&lt;=JangkaPinjaman,IF(ROW()-ROW(Amortisasi[[#Headers],[tanggal pembayaran]])=1,MulaiPinjaman,IF(I84&gt;0,EDATE(C84,1),"")),""),"")</f>
        <v>45711</v>
      </c>
      <c r="D85" s="31">
        <f ca="1">IF(ROW()-ROW(Amortisasi[[#Headers],[saldo 
awal]])=1,JumlahPinjaman,IF(Amortisasi[[#This Row],[tanggal pembayaran]]="",0,INDEX(Amortisasi[], ROW()-4,8)))</f>
        <v>176903874.21932578</v>
      </c>
      <c r="E85" s="31">
        <f ca="1">IF(NilaiDimasukkan,IF(ROW()-ROW(Amortisasi[[#Headers],[bunga]])=1,-IPMT(SukuBunga/12,1,JangkaPinjaman-ROWS($C$4:C85)+1,Amortisasi[[#This Row],[saldo 
awal]]),IFERROR(-IPMT(SukuBunga/12,1,Amortisasi[[#This Row],['#
tersisa]],D86),0)),0)</f>
        <v>735697.21020506392</v>
      </c>
      <c r="F85" s="31">
        <f ca="1">IFERROR(IF(AND(NilaiDimasukkan,Amortisasi[[#This Row],[tanggal pembayaran]]&lt;&gt;""),-PPMT(SukuBunga/12,1,JangkaPinjaman-ROWS($C$4:C85)+1,Amortisasi[[#This Row],[saldo 
awal]]),""),0)</f>
        <v>336543.77011042123</v>
      </c>
      <c r="G85" s="31">
        <f ca="1">IF(Amortisasi[[#This Row],[tanggal pembayaran]]="",0,JumlahPajakProperti)</f>
        <v>375000</v>
      </c>
      <c r="H85" s="31">
        <f ca="1">IF(Amortisasi[[#This Row],[tanggal pembayaran]]="",0,Amortisasi[[#This Row],[bunga]]+Amortisasi[[#This Row],[pokok]]+Amortisasi[[#This Row],[pajak 
properti]])</f>
        <v>1447240.980315485</v>
      </c>
      <c r="I85" s="31">
        <f ca="1">IF(Amortisasi[[#This Row],[tanggal pembayaran]]="",0,Amortisasi[[#This Row],[saldo 
awal]]-Amortisasi[[#This Row],[pokok]])</f>
        <v>176567330.44921535</v>
      </c>
      <c r="J85" s="13">
        <f ca="1">IF(Amortisasi[[#This Row],[saldo 
akhir]]&gt;0,BarisTerakhir-ROW(),0)</f>
        <v>278</v>
      </c>
    </row>
    <row r="86" spans="2:10" ht="15" customHeight="1" x14ac:dyDescent="0.25">
      <c r="B86" s="12">
        <f>ROWS($B$4:B86)</f>
        <v>83</v>
      </c>
      <c r="C86" s="30">
        <f ca="1">IF(NilaiDimasukkan,IF(Amortisasi[[#This Row],['#]]&lt;=JangkaPinjaman,IF(ROW()-ROW(Amortisasi[[#Headers],[tanggal pembayaran]])=1,MulaiPinjaman,IF(I85&gt;0,EDATE(C85,1),"")),""),"")</f>
        <v>45739</v>
      </c>
      <c r="D86" s="31">
        <f ca="1">IF(ROW()-ROW(Amortisasi[[#Headers],[saldo 
awal]])=1,JumlahPinjaman,IF(Amortisasi[[#This Row],[tanggal pembayaran]]="",0,INDEX(Amortisasi[], ROW()-4,8)))</f>
        <v>176567330.44921535</v>
      </c>
      <c r="E86" s="31">
        <f ca="1">IF(NilaiDimasukkan,IF(ROW()-ROW(Amortisasi[[#Headers],[bunga]])=1,-IPMT(SukuBunga/12,1,JangkaPinjaman-ROWS($C$4:C86)+1,Amortisasi[[#This Row],[saldo 
awal]]),IFERROR(-IPMT(SukuBunga/12,1,Amortisasi[[#This Row],['#
tersisa]],D87),0)),0)</f>
        <v>734289.10172248399</v>
      </c>
      <c r="F86" s="31">
        <f ca="1">IFERROR(IF(AND(NilaiDimasukkan,Amortisasi[[#This Row],[tanggal pembayaran]]&lt;&gt;""),-PPMT(SukuBunga/12,1,JangkaPinjaman-ROWS($C$4:C86)+1,Amortisasi[[#This Row],[saldo 
awal]]),""),0)</f>
        <v>337946.03581921454</v>
      </c>
      <c r="G86" s="31">
        <f ca="1">IF(Amortisasi[[#This Row],[tanggal pembayaran]]="",0,JumlahPajakProperti)</f>
        <v>375000</v>
      </c>
      <c r="H86" s="31">
        <f ca="1">IF(Amortisasi[[#This Row],[tanggal pembayaran]]="",0,Amortisasi[[#This Row],[bunga]]+Amortisasi[[#This Row],[pokok]]+Amortisasi[[#This Row],[pajak 
properti]])</f>
        <v>1447235.1375416985</v>
      </c>
      <c r="I86" s="31">
        <f ca="1">IF(Amortisasi[[#This Row],[tanggal pembayaran]]="",0,Amortisasi[[#This Row],[saldo 
awal]]-Amortisasi[[#This Row],[pokok]])</f>
        <v>176229384.41339615</v>
      </c>
      <c r="J86" s="13">
        <f ca="1">IF(Amortisasi[[#This Row],[saldo 
akhir]]&gt;0,BarisTerakhir-ROW(),0)</f>
        <v>277</v>
      </c>
    </row>
    <row r="87" spans="2:10" ht="15" customHeight="1" x14ac:dyDescent="0.25">
      <c r="B87" s="12">
        <f>ROWS($B$4:B87)</f>
        <v>84</v>
      </c>
      <c r="C87" s="30">
        <f ca="1">IF(NilaiDimasukkan,IF(Amortisasi[[#This Row],['#]]&lt;=JangkaPinjaman,IF(ROW()-ROW(Amortisasi[[#Headers],[tanggal pembayaran]])=1,MulaiPinjaman,IF(I86&gt;0,EDATE(C86,1),"")),""),"")</f>
        <v>45770</v>
      </c>
      <c r="D87" s="31">
        <f ca="1">IF(ROW()-ROW(Amortisasi[[#Headers],[saldo 
awal]])=1,JumlahPinjaman,IF(Amortisasi[[#This Row],[tanggal pembayaran]]="",0,INDEX(Amortisasi[], ROW()-4,8)))</f>
        <v>176229384.41339615</v>
      </c>
      <c r="E87" s="31">
        <f ca="1">IF(NilaiDimasukkan,IF(ROW()-ROW(Amortisasi[[#Headers],[bunga]])=1,-IPMT(SukuBunga/12,1,JangkaPinjaman-ROWS($C$4:C87)+1,Amortisasi[[#This Row],[saldo 
awal]]),IFERROR(-IPMT(SukuBunga/12,1,Amortisasi[[#This Row],['#
tersisa]],D88),0)),0)</f>
        <v>732875.12612122647</v>
      </c>
      <c r="F87" s="31">
        <f ca="1">IFERROR(IF(AND(NilaiDimasukkan,Amortisasi[[#This Row],[tanggal pembayaran]]&lt;&gt;""),-PPMT(SukuBunga/12,1,JangkaPinjaman-ROWS($C$4:C87)+1,Amortisasi[[#This Row],[saldo 
awal]]),""),0)</f>
        <v>339354.1443017947</v>
      </c>
      <c r="G87" s="31">
        <f ca="1">IF(Amortisasi[[#This Row],[tanggal pembayaran]]="",0,JumlahPajakProperti)</f>
        <v>375000</v>
      </c>
      <c r="H87" s="31">
        <f ca="1">IF(Amortisasi[[#This Row],[tanggal pembayaran]]="",0,Amortisasi[[#This Row],[bunga]]+Amortisasi[[#This Row],[pokok]]+Amortisasi[[#This Row],[pajak 
properti]])</f>
        <v>1447229.2704230212</v>
      </c>
      <c r="I87" s="31">
        <f ca="1">IF(Amortisasi[[#This Row],[tanggal pembayaran]]="",0,Amortisasi[[#This Row],[saldo 
awal]]-Amortisasi[[#This Row],[pokok]])</f>
        <v>175890030.26909435</v>
      </c>
      <c r="J87" s="13">
        <f ca="1">IF(Amortisasi[[#This Row],[saldo 
akhir]]&gt;0,BarisTerakhir-ROW(),0)</f>
        <v>276</v>
      </c>
    </row>
    <row r="88" spans="2:10" ht="15" customHeight="1" x14ac:dyDescent="0.25">
      <c r="B88" s="12">
        <f>ROWS($B$4:B88)</f>
        <v>85</v>
      </c>
      <c r="C88" s="30">
        <f ca="1">IF(NilaiDimasukkan,IF(Amortisasi[[#This Row],['#]]&lt;=JangkaPinjaman,IF(ROW()-ROW(Amortisasi[[#Headers],[tanggal pembayaran]])=1,MulaiPinjaman,IF(I87&gt;0,EDATE(C87,1),"")),""),"")</f>
        <v>45800</v>
      </c>
      <c r="D88" s="31">
        <f ca="1">IF(ROW()-ROW(Amortisasi[[#Headers],[saldo 
awal]])=1,JumlahPinjaman,IF(Amortisasi[[#This Row],[tanggal pembayaran]]="",0,INDEX(Amortisasi[], ROW()-4,8)))</f>
        <v>175890030.26909435</v>
      </c>
      <c r="E88" s="31">
        <f ca="1">IF(NilaiDimasukkan,IF(ROW()-ROW(Amortisasi[[#Headers],[bunga]])=1,-IPMT(SukuBunga/12,1,JangkaPinjaman-ROWS($C$4:C88)+1,Amortisasi[[#This Row],[saldo 
awal]]),IFERROR(-IPMT(SukuBunga/12,1,Amortisasi[[#This Row],['#
tersisa]],D89),0)),0)</f>
        <v>731455.25895496365</v>
      </c>
      <c r="F88" s="31">
        <f ca="1">IFERROR(IF(AND(NilaiDimasukkan,Amortisasi[[#This Row],[tanggal pembayaran]]&lt;&gt;""),-PPMT(SukuBunga/12,1,JangkaPinjaman-ROWS($C$4:C88)+1,Amortisasi[[#This Row],[saldo 
awal]]),""),0)</f>
        <v>340768.11990305211</v>
      </c>
      <c r="G88" s="31">
        <f ca="1">IF(Amortisasi[[#This Row],[tanggal pembayaran]]="",0,JumlahPajakProperti)</f>
        <v>375000</v>
      </c>
      <c r="H88" s="31">
        <f ca="1">IF(Amortisasi[[#This Row],[tanggal pembayaran]]="",0,Amortisasi[[#This Row],[bunga]]+Amortisasi[[#This Row],[pokok]]+Amortisasi[[#This Row],[pajak 
properti]])</f>
        <v>1447223.3788580159</v>
      </c>
      <c r="I88" s="31">
        <f ca="1">IF(Amortisasi[[#This Row],[tanggal pembayaran]]="",0,Amortisasi[[#This Row],[saldo 
awal]]-Amortisasi[[#This Row],[pokok]])</f>
        <v>175549262.14919129</v>
      </c>
      <c r="J88" s="13">
        <f ca="1">IF(Amortisasi[[#This Row],[saldo 
akhir]]&gt;0,BarisTerakhir-ROW(),0)</f>
        <v>275</v>
      </c>
    </row>
    <row r="89" spans="2:10" ht="15" customHeight="1" x14ac:dyDescent="0.25">
      <c r="B89" s="12">
        <f>ROWS($B$4:B89)</f>
        <v>86</v>
      </c>
      <c r="C89" s="30">
        <f ca="1">IF(NilaiDimasukkan,IF(Amortisasi[[#This Row],['#]]&lt;=JangkaPinjaman,IF(ROW()-ROW(Amortisasi[[#Headers],[tanggal pembayaran]])=1,MulaiPinjaman,IF(I88&gt;0,EDATE(C88,1),"")),""),"")</f>
        <v>45831</v>
      </c>
      <c r="D89" s="31">
        <f ca="1">IF(ROW()-ROW(Amortisasi[[#Headers],[saldo 
awal]])=1,JumlahPinjaman,IF(Amortisasi[[#This Row],[tanggal pembayaran]]="",0,INDEX(Amortisasi[], ROW()-4,8)))</f>
        <v>175549262.14919129</v>
      </c>
      <c r="E89" s="31">
        <f ca="1">IF(NilaiDimasukkan,IF(ROW()-ROW(Amortisasi[[#Headers],[bunga]])=1,-IPMT(SukuBunga/12,1,JangkaPinjaman-ROWS($C$4:C89)+1,Amortisasi[[#This Row],[saldo 
awal]]),IFERROR(-IPMT(SukuBunga/12,1,Amortisasi[[#This Row],['#
tersisa]],D90),0)),0)</f>
        <v>730029.47567550826</v>
      </c>
      <c r="F89" s="31">
        <f ca="1">IFERROR(IF(AND(NilaiDimasukkan,Amortisasi[[#This Row],[tanggal pembayaran]]&lt;&gt;""),-PPMT(SukuBunga/12,1,JangkaPinjaman-ROWS($C$4:C89)+1,Amortisasi[[#This Row],[saldo 
awal]]),""),0)</f>
        <v>342187.98706931475</v>
      </c>
      <c r="G89" s="31">
        <f ca="1">IF(Amortisasi[[#This Row],[tanggal pembayaran]]="",0,JumlahPajakProperti)</f>
        <v>375000</v>
      </c>
      <c r="H89" s="31">
        <f ca="1">IF(Amortisasi[[#This Row],[tanggal pembayaran]]="",0,Amortisasi[[#This Row],[bunga]]+Amortisasi[[#This Row],[pokok]]+Amortisasi[[#This Row],[pajak 
properti]])</f>
        <v>1447217.462744823</v>
      </c>
      <c r="I89" s="31">
        <f ca="1">IF(Amortisasi[[#This Row],[tanggal pembayaran]]="",0,Amortisasi[[#This Row],[saldo 
awal]]-Amortisasi[[#This Row],[pokok]])</f>
        <v>175207074.16212198</v>
      </c>
      <c r="J89" s="13">
        <f ca="1">IF(Amortisasi[[#This Row],[saldo 
akhir]]&gt;0,BarisTerakhir-ROW(),0)</f>
        <v>274</v>
      </c>
    </row>
    <row r="90" spans="2:10" ht="15" customHeight="1" x14ac:dyDescent="0.25">
      <c r="B90" s="12">
        <f>ROWS($B$4:B90)</f>
        <v>87</v>
      </c>
      <c r="C90" s="30">
        <f ca="1">IF(NilaiDimasukkan,IF(Amortisasi[[#This Row],['#]]&lt;=JangkaPinjaman,IF(ROW()-ROW(Amortisasi[[#Headers],[tanggal pembayaran]])=1,MulaiPinjaman,IF(I89&gt;0,EDATE(C89,1),"")),""),"")</f>
        <v>45861</v>
      </c>
      <c r="D90" s="31">
        <f ca="1">IF(ROW()-ROW(Amortisasi[[#Headers],[saldo 
awal]])=1,JumlahPinjaman,IF(Amortisasi[[#This Row],[tanggal pembayaran]]="",0,INDEX(Amortisasi[], ROW()-4,8)))</f>
        <v>175207074.16212198</v>
      </c>
      <c r="E90" s="31">
        <f ca="1">IF(NilaiDimasukkan,IF(ROW()-ROW(Amortisasi[[#Headers],[bunga]])=1,-IPMT(SukuBunga/12,1,JangkaPinjaman-ROWS($C$4:C90)+1,Amortisasi[[#This Row],[saldo 
awal]]),IFERROR(-IPMT(SukuBunga/12,1,Amortisasi[[#This Row],['#
tersisa]],D91),0)),0)</f>
        <v>728597.75163238845</v>
      </c>
      <c r="F90" s="31">
        <f ca="1">IFERROR(IF(AND(NilaiDimasukkan,Amortisasi[[#This Row],[tanggal pembayaran]]&lt;&gt;""),-PPMT(SukuBunga/12,1,JangkaPinjaman-ROWS($C$4:C90)+1,Amortisasi[[#This Row],[saldo 
awal]]),""),0)</f>
        <v>343613.77034877037</v>
      </c>
      <c r="G90" s="31">
        <f ca="1">IF(Amortisasi[[#This Row],[tanggal pembayaran]]="",0,JumlahPajakProperti)</f>
        <v>375000</v>
      </c>
      <c r="H90" s="31">
        <f ca="1">IF(Amortisasi[[#This Row],[tanggal pembayaran]]="",0,Amortisasi[[#This Row],[bunga]]+Amortisasi[[#This Row],[pokok]]+Amortisasi[[#This Row],[pajak 
properti]])</f>
        <v>1447211.5219811588</v>
      </c>
      <c r="I90" s="31">
        <f ca="1">IF(Amortisasi[[#This Row],[tanggal pembayaran]]="",0,Amortisasi[[#This Row],[saldo 
awal]]-Amortisasi[[#This Row],[pokok]])</f>
        <v>174863460.39177322</v>
      </c>
      <c r="J90" s="13">
        <f ca="1">IF(Amortisasi[[#This Row],[saldo 
akhir]]&gt;0,BarisTerakhir-ROW(),0)</f>
        <v>273</v>
      </c>
    </row>
    <row r="91" spans="2:10" ht="15" customHeight="1" x14ac:dyDescent="0.25">
      <c r="B91" s="12">
        <f>ROWS($B$4:B91)</f>
        <v>88</v>
      </c>
      <c r="C91" s="30">
        <f ca="1">IF(NilaiDimasukkan,IF(Amortisasi[[#This Row],['#]]&lt;=JangkaPinjaman,IF(ROW()-ROW(Amortisasi[[#Headers],[tanggal pembayaran]])=1,MulaiPinjaman,IF(I90&gt;0,EDATE(C90,1),"")),""),"")</f>
        <v>45892</v>
      </c>
      <c r="D91" s="31">
        <f ca="1">IF(ROW()-ROW(Amortisasi[[#Headers],[saldo 
awal]])=1,JumlahPinjaman,IF(Amortisasi[[#This Row],[tanggal pembayaran]]="",0,INDEX(Amortisasi[], ROW()-4,8)))</f>
        <v>174863460.39177322</v>
      </c>
      <c r="E91" s="31">
        <f ca="1">IF(NilaiDimasukkan,IF(ROW()-ROW(Amortisasi[[#Headers],[bunga]])=1,-IPMT(SukuBunga/12,1,JangkaPinjaman-ROWS($C$4:C91)+1,Amortisasi[[#This Row],[saldo 
awal]]),IFERROR(-IPMT(SukuBunga/12,1,Amortisasi[[#This Row],['#
tersisa]],D92),0)),0)</f>
        <v>727160.06207242224</v>
      </c>
      <c r="F91" s="31">
        <f ca="1">IFERROR(IF(AND(NilaiDimasukkan,Amortisasi[[#This Row],[tanggal pembayaran]]&lt;&gt;""),-PPMT(SukuBunga/12,1,JangkaPinjaman-ROWS($C$4:C91)+1,Amortisasi[[#This Row],[saldo 
awal]]),""),0)</f>
        <v>345045.49439189018</v>
      </c>
      <c r="G91" s="31">
        <f ca="1">IF(Amortisasi[[#This Row],[tanggal pembayaran]]="",0,JumlahPajakProperti)</f>
        <v>375000</v>
      </c>
      <c r="H91" s="31">
        <f ca="1">IF(Amortisasi[[#This Row],[tanggal pembayaran]]="",0,Amortisasi[[#This Row],[bunga]]+Amortisasi[[#This Row],[pokok]]+Amortisasi[[#This Row],[pajak 
properti]])</f>
        <v>1447205.5564643124</v>
      </c>
      <c r="I91" s="31">
        <f ca="1">IF(Amortisasi[[#This Row],[tanggal pembayaran]]="",0,Amortisasi[[#This Row],[saldo 
awal]]-Amortisasi[[#This Row],[pokok]])</f>
        <v>174518414.89738134</v>
      </c>
      <c r="J91" s="13">
        <f ca="1">IF(Amortisasi[[#This Row],[saldo 
akhir]]&gt;0,BarisTerakhir-ROW(),0)</f>
        <v>272</v>
      </c>
    </row>
    <row r="92" spans="2:10" ht="15" customHeight="1" x14ac:dyDescent="0.25">
      <c r="B92" s="12">
        <f>ROWS($B$4:B92)</f>
        <v>89</v>
      </c>
      <c r="C92" s="30">
        <f ca="1">IF(NilaiDimasukkan,IF(Amortisasi[[#This Row],['#]]&lt;=JangkaPinjaman,IF(ROW()-ROW(Amortisasi[[#Headers],[tanggal pembayaran]])=1,MulaiPinjaman,IF(I91&gt;0,EDATE(C91,1),"")),""),"")</f>
        <v>45923</v>
      </c>
      <c r="D92" s="31">
        <f ca="1">IF(ROW()-ROW(Amortisasi[[#Headers],[saldo 
awal]])=1,JumlahPinjaman,IF(Amortisasi[[#This Row],[tanggal pembayaran]]="",0,INDEX(Amortisasi[], ROW()-4,8)))</f>
        <v>174518414.89738134</v>
      </c>
      <c r="E92" s="31">
        <f ca="1">IF(NilaiDimasukkan,IF(ROW()-ROW(Amortisasi[[#Headers],[bunga]])=1,-IPMT(SukuBunga/12,1,JangkaPinjaman-ROWS($C$4:C92)+1,Amortisasi[[#This Row],[saldo 
awal]]),IFERROR(-IPMT(SukuBunga/12,1,Amortisasi[[#This Row],['#
tersisa]],D93),0)),0)</f>
        <v>725716.38213928952</v>
      </c>
      <c r="F92" s="31">
        <f ca="1">IFERROR(IF(AND(NilaiDimasukkan,Amortisasi[[#This Row],[tanggal pembayaran]]&lt;&gt;""),-PPMT(SukuBunga/12,1,JangkaPinjaman-ROWS($C$4:C92)+1,Amortisasi[[#This Row],[saldo 
awal]]),""),0)</f>
        <v>346483.18395185639</v>
      </c>
      <c r="G92" s="31">
        <f ca="1">IF(Amortisasi[[#This Row],[tanggal pembayaran]]="",0,JumlahPajakProperti)</f>
        <v>375000</v>
      </c>
      <c r="H92" s="31">
        <f ca="1">IF(Amortisasi[[#This Row],[tanggal pembayaran]]="",0,Amortisasi[[#This Row],[bunga]]+Amortisasi[[#This Row],[pokok]]+Amortisasi[[#This Row],[pajak 
properti]])</f>
        <v>1447199.5660911459</v>
      </c>
      <c r="I92" s="31">
        <f ca="1">IF(Amortisasi[[#This Row],[tanggal pembayaran]]="",0,Amortisasi[[#This Row],[saldo 
awal]]-Amortisasi[[#This Row],[pokok]])</f>
        <v>174171931.71342948</v>
      </c>
      <c r="J92" s="13">
        <f ca="1">IF(Amortisasi[[#This Row],[saldo 
akhir]]&gt;0,BarisTerakhir-ROW(),0)</f>
        <v>271</v>
      </c>
    </row>
    <row r="93" spans="2:10" ht="15" customHeight="1" x14ac:dyDescent="0.25">
      <c r="B93" s="12">
        <f>ROWS($B$4:B93)</f>
        <v>90</v>
      </c>
      <c r="C93" s="30">
        <f ca="1">IF(NilaiDimasukkan,IF(Amortisasi[[#This Row],['#]]&lt;=JangkaPinjaman,IF(ROW()-ROW(Amortisasi[[#Headers],[tanggal pembayaran]])=1,MulaiPinjaman,IF(I92&gt;0,EDATE(C92,1),"")),""),"")</f>
        <v>45953</v>
      </c>
      <c r="D93" s="31">
        <f ca="1">IF(ROW()-ROW(Amortisasi[[#Headers],[saldo 
awal]])=1,JumlahPinjaman,IF(Amortisasi[[#This Row],[tanggal pembayaran]]="",0,INDEX(Amortisasi[], ROW()-4,8)))</f>
        <v>174171931.71342948</v>
      </c>
      <c r="E93" s="31">
        <f ca="1">IF(NilaiDimasukkan,IF(ROW()-ROW(Amortisasi[[#Headers],[bunga]])=1,-IPMT(SukuBunga/12,1,JangkaPinjaman-ROWS($C$4:C93)+1,Amortisasi[[#This Row],[saldo 
awal]]),IFERROR(-IPMT(SukuBunga/12,1,Amortisasi[[#This Row],['#
tersisa]],D94),0)),0)</f>
        <v>724266.68687310209</v>
      </c>
      <c r="F93" s="31">
        <f ca="1">IFERROR(IF(AND(NilaiDimasukkan,Amortisasi[[#This Row],[tanggal pembayaran]]&lt;&gt;""),-PPMT(SukuBunga/12,1,JangkaPinjaman-ROWS($C$4:C93)+1,Amortisasi[[#This Row],[saldo 
awal]]),""),0)</f>
        <v>347926.86388498917</v>
      </c>
      <c r="G93" s="31">
        <f ca="1">IF(Amortisasi[[#This Row],[tanggal pembayaran]]="",0,JumlahPajakProperti)</f>
        <v>375000</v>
      </c>
      <c r="H93" s="31">
        <f ca="1">IF(Amortisasi[[#This Row],[tanggal pembayaran]]="",0,Amortisasi[[#This Row],[bunga]]+Amortisasi[[#This Row],[pokok]]+Amortisasi[[#This Row],[pajak 
properti]])</f>
        <v>1447193.5507580913</v>
      </c>
      <c r="I93" s="31">
        <f ca="1">IF(Amortisasi[[#This Row],[tanggal pembayaran]]="",0,Amortisasi[[#This Row],[saldo 
awal]]-Amortisasi[[#This Row],[pokok]])</f>
        <v>173824004.8495445</v>
      </c>
      <c r="J93" s="13">
        <f ca="1">IF(Amortisasi[[#This Row],[saldo 
akhir]]&gt;0,BarisTerakhir-ROW(),0)</f>
        <v>270</v>
      </c>
    </row>
    <row r="94" spans="2:10" ht="15" customHeight="1" x14ac:dyDescent="0.25">
      <c r="B94" s="12">
        <f>ROWS($B$4:B94)</f>
        <v>91</v>
      </c>
      <c r="C94" s="30">
        <f ca="1">IF(NilaiDimasukkan,IF(Amortisasi[[#This Row],['#]]&lt;=JangkaPinjaman,IF(ROW()-ROW(Amortisasi[[#Headers],[tanggal pembayaran]])=1,MulaiPinjaman,IF(I93&gt;0,EDATE(C93,1),"")),""),"")</f>
        <v>45984</v>
      </c>
      <c r="D94" s="31">
        <f ca="1">IF(ROW()-ROW(Amortisasi[[#Headers],[saldo 
awal]])=1,JumlahPinjaman,IF(Amortisasi[[#This Row],[tanggal pembayaran]]="",0,INDEX(Amortisasi[], ROW()-4,8)))</f>
        <v>173824004.8495445</v>
      </c>
      <c r="E94" s="31">
        <f ca="1">IF(NilaiDimasukkan,IF(ROW()-ROW(Amortisasi[[#Headers],[bunga]])=1,-IPMT(SukuBunga/12,1,JangkaPinjaman-ROWS($C$4:C94)+1,Amortisasi[[#This Row],[saldo 
awal]]),IFERROR(-IPMT(SukuBunga/12,1,Amortisasi[[#This Row],['#
tersisa]],D95),0)),0)</f>
        <v>722810.95120997215</v>
      </c>
      <c r="F94" s="31">
        <f ca="1">IFERROR(IF(AND(NilaiDimasukkan,Amortisasi[[#This Row],[tanggal pembayaran]]&lt;&gt;""),-PPMT(SukuBunga/12,1,JangkaPinjaman-ROWS($C$4:C94)+1,Amortisasi[[#This Row],[saldo 
awal]]),""),0)</f>
        <v>349376.55915117654</v>
      </c>
      <c r="G94" s="31">
        <f ca="1">IF(Amortisasi[[#This Row],[tanggal pembayaran]]="",0,JumlahPajakProperti)</f>
        <v>375000</v>
      </c>
      <c r="H94" s="31">
        <f ca="1">IF(Amortisasi[[#This Row],[tanggal pembayaran]]="",0,Amortisasi[[#This Row],[bunga]]+Amortisasi[[#This Row],[pokok]]+Amortisasi[[#This Row],[pajak 
properti]])</f>
        <v>1447187.5103611487</v>
      </c>
      <c r="I94" s="31">
        <f ca="1">IF(Amortisasi[[#This Row],[tanggal pembayaran]]="",0,Amortisasi[[#This Row],[saldo 
awal]]-Amortisasi[[#This Row],[pokok]])</f>
        <v>173474628.29039332</v>
      </c>
      <c r="J94" s="13">
        <f ca="1">IF(Amortisasi[[#This Row],[saldo 
akhir]]&gt;0,BarisTerakhir-ROW(),0)</f>
        <v>269</v>
      </c>
    </row>
    <row r="95" spans="2:10" ht="15" customHeight="1" x14ac:dyDescent="0.25">
      <c r="B95" s="12">
        <f>ROWS($B$4:B95)</f>
        <v>92</v>
      </c>
      <c r="C95" s="30">
        <f ca="1">IF(NilaiDimasukkan,IF(Amortisasi[[#This Row],['#]]&lt;=JangkaPinjaman,IF(ROW()-ROW(Amortisasi[[#Headers],[tanggal pembayaran]])=1,MulaiPinjaman,IF(I94&gt;0,EDATE(C94,1),"")),""),"")</f>
        <v>46014</v>
      </c>
      <c r="D95" s="31">
        <f ca="1">IF(ROW()-ROW(Amortisasi[[#Headers],[saldo 
awal]])=1,JumlahPinjaman,IF(Amortisasi[[#This Row],[tanggal pembayaran]]="",0,INDEX(Amortisasi[], ROW()-4,8)))</f>
        <v>173474628.29039332</v>
      </c>
      <c r="E95" s="31">
        <f ca="1">IF(NilaiDimasukkan,IF(ROW()-ROW(Amortisasi[[#Headers],[bunga]])=1,-IPMT(SukuBunga/12,1,JangkaPinjaman-ROWS($C$4:C95)+1,Amortisasi[[#This Row],[saldo 
awal]]),IFERROR(-IPMT(SukuBunga/12,1,Amortisasi[[#This Row],['#
tersisa]],D96),0)),0)</f>
        <v>721349.14998157916</v>
      </c>
      <c r="F95" s="31">
        <f ca="1">IFERROR(IF(AND(NilaiDimasukkan,Amortisasi[[#This Row],[tanggal pembayaran]]&lt;&gt;""),-PPMT(SukuBunga/12,1,JangkaPinjaman-ROWS($C$4:C95)+1,Amortisasi[[#This Row],[saldo 
awal]]),""),0)</f>
        <v>350832.29481430654</v>
      </c>
      <c r="G95" s="31">
        <f ca="1">IF(Amortisasi[[#This Row],[tanggal pembayaran]]="",0,JumlahPajakProperti)</f>
        <v>375000</v>
      </c>
      <c r="H95" s="31">
        <f ca="1">IF(Amortisasi[[#This Row],[tanggal pembayaran]]="",0,Amortisasi[[#This Row],[bunga]]+Amortisasi[[#This Row],[pokok]]+Amortisasi[[#This Row],[pajak 
properti]])</f>
        <v>1447181.4447958856</v>
      </c>
      <c r="I95" s="31">
        <f ca="1">IF(Amortisasi[[#This Row],[tanggal pembayaran]]="",0,Amortisasi[[#This Row],[saldo 
awal]]-Amortisasi[[#This Row],[pokok]])</f>
        <v>173123795.995579</v>
      </c>
      <c r="J95" s="13">
        <f ca="1">IF(Amortisasi[[#This Row],[saldo 
akhir]]&gt;0,BarisTerakhir-ROW(),0)</f>
        <v>268</v>
      </c>
    </row>
    <row r="96" spans="2:10" ht="15" customHeight="1" x14ac:dyDescent="0.25">
      <c r="B96" s="12">
        <f>ROWS($B$4:B96)</f>
        <v>93</v>
      </c>
      <c r="C96" s="30">
        <f ca="1">IF(NilaiDimasukkan,IF(Amortisasi[[#This Row],['#]]&lt;=JangkaPinjaman,IF(ROW()-ROW(Amortisasi[[#Headers],[tanggal pembayaran]])=1,MulaiPinjaman,IF(I95&gt;0,EDATE(C95,1),"")),""),"")</f>
        <v>46045</v>
      </c>
      <c r="D96" s="31">
        <f ca="1">IF(ROW()-ROW(Amortisasi[[#Headers],[saldo 
awal]])=1,JumlahPinjaman,IF(Amortisasi[[#This Row],[tanggal pembayaran]]="",0,INDEX(Amortisasi[], ROW()-4,8)))</f>
        <v>173123795.995579</v>
      </c>
      <c r="E96" s="31">
        <f ca="1">IF(NilaiDimasukkan,IF(ROW()-ROW(Amortisasi[[#Headers],[bunga]])=1,-IPMT(SukuBunga/12,1,JangkaPinjaman-ROWS($C$4:C96)+1,Amortisasi[[#This Row],[saldo 
awal]]),IFERROR(-IPMT(SukuBunga/12,1,Amortisasi[[#This Row],['#
tersisa]],D97),0)),0)</f>
        <v>719881.25791473466</v>
      </c>
      <c r="F96" s="31">
        <f ca="1">IFERROR(IF(AND(NilaiDimasukkan,Amortisasi[[#This Row],[tanggal pembayaran]]&lt;&gt;""),-PPMT(SukuBunga/12,1,JangkaPinjaman-ROWS($C$4:C96)+1,Amortisasi[[#This Row],[saldo 
awal]]),""),0)</f>
        <v>352294.09604269947</v>
      </c>
      <c r="G96" s="31">
        <f ca="1">IF(Amortisasi[[#This Row],[tanggal pembayaran]]="",0,JumlahPajakProperti)</f>
        <v>375000</v>
      </c>
      <c r="H96" s="31">
        <f ca="1">IF(Amortisasi[[#This Row],[tanggal pembayaran]]="",0,Amortisasi[[#This Row],[bunga]]+Amortisasi[[#This Row],[pokok]]+Amortisasi[[#This Row],[pajak 
properti]])</f>
        <v>1447175.3539574342</v>
      </c>
      <c r="I96" s="31">
        <f ca="1">IF(Amortisasi[[#This Row],[tanggal pembayaran]]="",0,Amortisasi[[#This Row],[saldo 
awal]]-Amortisasi[[#This Row],[pokok]])</f>
        <v>172771501.89953631</v>
      </c>
      <c r="J96" s="13">
        <f ca="1">IF(Amortisasi[[#This Row],[saldo 
akhir]]&gt;0,BarisTerakhir-ROW(),0)</f>
        <v>267</v>
      </c>
    </row>
    <row r="97" spans="2:10" ht="15" customHeight="1" x14ac:dyDescent="0.25">
      <c r="B97" s="12">
        <f>ROWS($B$4:B97)</f>
        <v>94</v>
      </c>
      <c r="C97" s="30">
        <f ca="1">IF(NilaiDimasukkan,IF(Amortisasi[[#This Row],['#]]&lt;=JangkaPinjaman,IF(ROW()-ROW(Amortisasi[[#Headers],[tanggal pembayaran]])=1,MulaiPinjaman,IF(I96&gt;0,EDATE(C96,1),"")),""),"")</f>
        <v>46076</v>
      </c>
      <c r="D97" s="31">
        <f ca="1">IF(ROW()-ROW(Amortisasi[[#Headers],[saldo 
awal]])=1,JumlahPinjaman,IF(Amortisasi[[#This Row],[tanggal pembayaran]]="",0,INDEX(Amortisasi[], ROW()-4,8)))</f>
        <v>172771501.89953631</v>
      </c>
      <c r="E97" s="31">
        <f ca="1">IF(NilaiDimasukkan,IF(ROW()-ROW(Amortisasi[[#Headers],[bunga]])=1,-IPMT(SukuBunga/12,1,JangkaPinjaman-ROWS($C$4:C97)+1,Amortisasi[[#This Row],[saldo 
awal]]),IFERROR(-IPMT(SukuBunga/12,1,Amortisasi[[#This Row],['#
tersisa]],D98),0)),0)</f>
        <v>718407.2496309448</v>
      </c>
      <c r="F97" s="31">
        <f ca="1">IFERROR(IF(AND(NilaiDimasukkan,Amortisasi[[#This Row],[tanggal pembayaran]]&lt;&gt;""),-PPMT(SukuBunga/12,1,JangkaPinjaman-ROWS($C$4:C97)+1,Amortisasi[[#This Row],[saldo 
awal]]),""),0)</f>
        <v>353761.98810954409</v>
      </c>
      <c r="G97" s="31">
        <f ca="1">IF(Amortisasi[[#This Row],[tanggal pembayaran]]="",0,JumlahPajakProperti)</f>
        <v>375000</v>
      </c>
      <c r="H97" s="31">
        <f ca="1">IF(Amortisasi[[#This Row],[tanggal pembayaran]]="",0,Amortisasi[[#This Row],[bunga]]+Amortisasi[[#This Row],[pokok]]+Amortisasi[[#This Row],[pajak 
properti]])</f>
        <v>1447169.237740489</v>
      </c>
      <c r="I97" s="31">
        <f ca="1">IF(Amortisasi[[#This Row],[tanggal pembayaran]]="",0,Amortisasi[[#This Row],[saldo 
awal]]-Amortisasi[[#This Row],[pokok]])</f>
        <v>172417739.91142675</v>
      </c>
      <c r="J97" s="13">
        <f ca="1">IF(Amortisasi[[#This Row],[saldo 
akhir]]&gt;0,BarisTerakhir-ROW(),0)</f>
        <v>266</v>
      </c>
    </row>
    <row r="98" spans="2:10" ht="15" customHeight="1" x14ac:dyDescent="0.25">
      <c r="B98" s="12">
        <f>ROWS($B$4:B98)</f>
        <v>95</v>
      </c>
      <c r="C98" s="30">
        <f ca="1">IF(NilaiDimasukkan,IF(Amortisasi[[#This Row],['#]]&lt;=JangkaPinjaman,IF(ROW()-ROW(Amortisasi[[#Headers],[tanggal pembayaran]])=1,MulaiPinjaman,IF(I97&gt;0,EDATE(C97,1),"")),""),"")</f>
        <v>46104</v>
      </c>
      <c r="D98" s="31">
        <f ca="1">IF(ROW()-ROW(Amortisasi[[#Headers],[saldo 
awal]])=1,JumlahPinjaman,IF(Amortisasi[[#This Row],[tanggal pembayaran]]="",0,INDEX(Amortisasi[], ROW()-4,8)))</f>
        <v>172417739.91142675</v>
      </c>
      <c r="E98" s="31">
        <f ca="1">IF(NilaiDimasukkan,IF(ROW()-ROW(Amortisasi[[#Headers],[bunga]])=1,-IPMT(SukuBunga/12,1,JangkaPinjaman-ROWS($C$4:C98)+1,Amortisasi[[#This Row],[saldo 
awal]]),IFERROR(-IPMT(SukuBunga/12,1,Amortisasi[[#This Row],['#
tersisa]],D99),0)),0)</f>
        <v>716927.0996459726</v>
      </c>
      <c r="F98" s="31">
        <f ca="1">IFERROR(IF(AND(NilaiDimasukkan,Amortisasi[[#This Row],[tanggal pembayaran]]&lt;&gt;""),-PPMT(SukuBunga/12,1,JangkaPinjaman-ROWS($C$4:C98)+1,Amortisasi[[#This Row],[saldo 
awal]]),""),0)</f>
        <v>355235.99639333395</v>
      </c>
      <c r="G98" s="31">
        <f ca="1">IF(Amortisasi[[#This Row],[tanggal pembayaran]]="",0,JumlahPajakProperti)</f>
        <v>375000</v>
      </c>
      <c r="H98" s="31">
        <f ca="1">IF(Amortisasi[[#This Row],[tanggal pembayaran]]="",0,Amortisasi[[#This Row],[bunga]]+Amortisasi[[#This Row],[pokok]]+Amortisasi[[#This Row],[pajak 
properti]])</f>
        <v>1447163.0960393066</v>
      </c>
      <c r="I98" s="31">
        <f ca="1">IF(Amortisasi[[#This Row],[tanggal pembayaran]]="",0,Amortisasi[[#This Row],[saldo 
awal]]-Amortisasi[[#This Row],[pokok]])</f>
        <v>172062503.91503343</v>
      </c>
      <c r="J98" s="13">
        <f ca="1">IF(Amortisasi[[#This Row],[saldo 
akhir]]&gt;0,BarisTerakhir-ROW(),0)</f>
        <v>265</v>
      </c>
    </row>
    <row r="99" spans="2:10" ht="15" customHeight="1" x14ac:dyDescent="0.25">
      <c r="B99" s="12">
        <f>ROWS($B$4:B99)</f>
        <v>96</v>
      </c>
      <c r="C99" s="30">
        <f ca="1">IF(NilaiDimasukkan,IF(Amortisasi[[#This Row],['#]]&lt;=JangkaPinjaman,IF(ROW()-ROW(Amortisasi[[#Headers],[tanggal pembayaran]])=1,MulaiPinjaman,IF(I98&gt;0,EDATE(C98,1),"")),""),"")</f>
        <v>46135</v>
      </c>
      <c r="D99" s="31">
        <f ca="1">IF(ROW()-ROW(Amortisasi[[#Headers],[saldo 
awal]])=1,JumlahPinjaman,IF(Amortisasi[[#This Row],[tanggal pembayaran]]="",0,INDEX(Amortisasi[], ROW()-4,8)))</f>
        <v>172062503.91503343</v>
      </c>
      <c r="E99" s="31">
        <f ca="1">IF(NilaiDimasukkan,IF(ROW()-ROW(Amortisasi[[#Headers],[bunga]])=1,-IPMT(SukuBunga/12,1,JangkaPinjaman-ROWS($C$4:C99)+1,Amortisasi[[#This Row],[saldo 
awal]]),IFERROR(-IPMT(SukuBunga/12,1,Amortisasi[[#This Row],['#
tersisa]],D100),0)),0)</f>
        <v>715440.7823693963</v>
      </c>
      <c r="F99" s="31">
        <f ca="1">IFERROR(IF(AND(NilaiDimasukkan,Amortisasi[[#This Row],[tanggal pembayaran]]&lt;&gt;""),-PPMT(SukuBunga/12,1,JangkaPinjaman-ROWS($C$4:C99)+1,Amortisasi[[#This Row],[saldo 
awal]]),""),0)</f>
        <v>356716.14637830597</v>
      </c>
      <c r="G99" s="31">
        <f ca="1">IF(Amortisasi[[#This Row],[tanggal pembayaran]]="",0,JumlahPajakProperti)</f>
        <v>375000</v>
      </c>
      <c r="H99" s="31">
        <f ca="1">IF(Amortisasi[[#This Row],[tanggal pembayaran]]="",0,Amortisasi[[#This Row],[bunga]]+Amortisasi[[#This Row],[pokok]]+Amortisasi[[#This Row],[pajak 
properti]])</f>
        <v>1447156.9287477024</v>
      </c>
      <c r="I99" s="31">
        <f ca="1">IF(Amortisasi[[#This Row],[tanggal pembayaran]]="",0,Amortisasi[[#This Row],[saldo 
awal]]-Amortisasi[[#This Row],[pokok]])</f>
        <v>171705787.76865512</v>
      </c>
      <c r="J99" s="13">
        <f ca="1">IF(Amortisasi[[#This Row],[saldo 
akhir]]&gt;0,BarisTerakhir-ROW(),0)</f>
        <v>264</v>
      </c>
    </row>
    <row r="100" spans="2:10" ht="15" customHeight="1" x14ac:dyDescent="0.25">
      <c r="B100" s="12">
        <f>ROWS($B$4:B100)</f>
        <v>97</v>
      </c>
      <c r="C100" s="30">
        <f ca="1">IF(NilaiDimasukkan,IF(Amortisasi[[#This Row],['#]]&lt;=JangkaPinjaman,IF(ROW()-ROW(Amortisasi[[#Headers],[tanggal pembayaran]])=1,MulaiPinjaman,IF(I99&gt;0,EDATE(C99,1),"")),""),"")</f>
        <v>46165</v>
      </c>
      <c r="D100" s="31">
        <f ca="1">IF(ROW()-ROW(Amortisasi[[#Headers],[saldo 
awal]])=1,JumlahPinjaman,IF(Amortisasi[[#This Row],[tanggal pembayaran]]="",0,INDEX(Amortisasi[], ROW()-4,8)))</f>
        <v>171705787.76865512</v>
      </c>
      <c r="E100" s="31">
        <f ca="1">IF(NilaiDimasukkan,IF(ROW()-ROW(Amortisasi[[#Headers],[bunga]])=1,-IPMT(SukuBunga/12,1,JangkaPinjaman-ROWS($C$4:C100)+1,Amortisasi[[#This Row],[saldo 
awal]]),IFERROR(-IPMT(SukuBunga/12,1,Amortisasi[[#This Row],['#
tersisa]],D101),0)),0)</f>
        <v>713948.27210416773</v>
      </c>
      <c r="F100" s="31">
        <f ca="1">IFERROR(IF(AND(NilaiDimasukkan,Amortisasi[[#This Row],[tanggal pembayaran]]&lt;&gt;""),-PPMT(SukuBunga/12,1,JangkaPinjaman-ROWS($C$4:C100)+1,Amortisasi[[#This Row],[saldo 
awal]]),""),0)</f>
        <v>358202.46365488227</v>
      </c>
      <c r="G100" s="31">
        <f ca="1">IF(Amortisasi[[#This Row],[tanggal pembayaran]]="",0,JumlahPajakProperti)</f>
        <v>375000</v>
      </c>
      <c r="H100" s="31">
        <f ca="1">IF(Amortisasi[[#This Row],[tanggal pembayaran]]="",0,Amortisasi[[#This Row],[bunga]]+Amortisasi[[#This Row],[pokok]]+Amortisasi[[#This Row],[pajak 
properti]])</f>
        <v>1447150.7357590501</v>
      </c>
      <c r="I100" s="31">
        <f ca="1">IF(Amortisasi[[#This Row],[tanggal pembayaran]]="",0,Amortisasi[[#This Row],[saldo 
awal]]-Amortisasi[[#This Row],[pokok]])</f>
        <v>171347585.30500025</v>
      </c>
      <c r="J100" s="13">
        <f ca="1">IF(Amortisasi[[#This Row],[saldo 
akhir]]&gt;0,BarisTerakhir-ROW(),0)</f>
        <v>263</v>
      </c>
    </row>
    <row r="101" spans="2:10" ht="15" customHeight="1" x14ac:dyDescent="0.25">
      <c r="B101" s="12">
        <f>ROWS($B$4:B101)</f>
        <v>98</v>
      </c>
      <c r="C101" s="30">
        <f ca="1">IF(NilaiDimasukkan,IF(Amortisasi[[#This Row],['#]]&lt;=JangkaPinjaman,IF(ROW()-ROW(Amortisasi[[#Headers],[tanggal pembayaran]])=1,MulaiPinjaman,IF(I100&gt;0,EDATE(C100,1),"")),""),"")</f>
        <v>46196</v>
      </c>
      <c r="D101" s="31">
        <f ca="1">IF(ROW()-ROW(Amortisasi[[#Headers],[saldo 
awal]])=1,JumlahPinjaman,IF(Amortisasi[[#This Row],[tanggal pembayaran]]="",0,INDEX(Amortisasi[], ROW()-4,8)))</f>
        <v>171347585.30500025</v>
      </c>
      <c r="E101" s="31">
        <f ca="1">IF(NilaiDimasukkan,IF(ROW()-ROW(Amortisasi[[#Headers],[bunga]])=1,-IPMT(SukuBunga/12,1,JangkaPinjaman-ROWS($C$4:C101)+1,Amortisasi[[#This Row],[saldo 
awal]]),IFERROR(-IPMT(SukuBunga/12,1,Amortisasi[[#This Row],['#
tersisa]],D102),0)),0)</f>
        <v>712449.54304616724</v>
      </c>
      <c r="F101" s="31">
        <f ca="1">IFERROR(IF(AND(NilaiDimasukkan,Amortisasi[[#This Row],[tanggal pembayaran]]&lt;&gt;""),-PPMT(SukuBunga/12,1,JangkaPinjaman-ROWS($C$4:C101)+1,Amortisasi[[#This Row],[saldo 
awal]]),""),0)</f>
        <v>359694.9739201109</v>
      </c>
      <c r="G101" s="31">
        <f ca="1">IF(Amortisasi[[#This Row],[tanggal pembayaran]]="",0,JumlahPajakProperti)</f>
        <v>375000</v>
      </c>
      <c r="H101" s="31">
        <f ca="1">IF(Amortisasi[[#This Row],[tanggal pembayaran]]="",0,Amortisasi[[#This Row],[bunga]]+Amortisasi[[#This Row],[pokok]]+Amortisasi[[#This Row],[pajak 
properti]])</f>
        <v>1447144.5169662782</v>
      </c>
      <c r="I101" s="31">
        <f ca="1">IF(Amortisasi[[#This Row],[tanggal pembayaran]]="",0,Amortisasi[[#This Row],[saldo 
awal]]-Amortisasi[[#This Row],[pokok]])</f>
        <v>170987890.33108014</v>
      </c>
      <c r="J101" s="13">
        <f ca="1">IF(Amortisasi[[#This Row],[saldo 
akhir]]&gt;0,BarisTerakhir-ROW(),0)</f>
        <v>262</v>
      </c>
    </row>
    <row r="102" spans="2:10" ht="15" customHeight="1" x14ac:dyDescent="0.25">
      <c r="B102" s="12">
        <f>ROWS($B$4:B102)</f>
        <v>99</v>
      </c>
      <c r="C102" s="30">
        <f ca="1">IF(NilaiDimasukkan,IF(Amortisasi[[#This Row],['#]]&lt;=JangkaPinjaman,IF(ROW()-ROW(Amortisasi[[#Headers],[tanggal pembayaran]])=1,MulaiPinjaman,IF(I101&gt;0,EDATE(C101,1),"")),""),"")</f>
        <v>46226</v>
      </c>
      <c r="D102" s="31">
        <f ca="1">IF(ROW()-ROW(Amortisasi[[#Headers],[saldo 
awal]])=1,JumlahPinjaman,IF(Amortisasi[[#This Row],[tanggal pembayaran]]="",0,INDEX(Amortisasi[], ROW()-4,8)))</f>
        <v>170987890.33108014</v>
      </c>
      <c r="E102" s="31">
        <f ca="1">IF(NilaiDimasukkan,IF(ROW()-ROW(Amortisasi[[#Headers],[bunga]])=1,-IPMT(SukuBunga/12,1,JangkaPinjaman-ROWS($C$4:C102)+1,Amortisasi[[#This Row],[saldo 
awal]]),IFERROR(-IPMT(SukuBunga/12,1,Amortisasi[[#This Row],['#
tersisa]],D103),0)),0)</f>
        <v>710944.56928375852</v>
      </c>
      <c r="F102" s="31">
        <f ca="1">IFERROR(IF(AND(NilaiDimasukkan,Amortisasi[[#This Row],[tanggal pembayaran]]&lt;&gt;""),-PPMT(SukuBunga/12,1,JangkaPinjaman-ROWS($C$4:C102)+1,Amortisasi[[#This Row],[saldo 
awal]]),""),0)</f>
        <v>361193.70297811151</v>
      </c>
      <c r="G102" s="31">
        <f ca="1">IF(Amortisasi[[#This Row],[tanggal pembayaran]]="",0,JumlahPajakProperti)</f>
        <v>375000</v>
      </c>
      <c r="H102" s="31">
        <f ca="1">IF(Amortisasi[[#This Row],[tanggal pembayaran]]="",0,Amortisasi[[#This Row],[bunga]]+Amortisasi[[#This Row],[pokok]]+Amortisasi[[#This Row],[pajak 
properti]])</f>
        <v>1447138.2722618701</v>
      </c>
      <c r="I102" s="31">
        <f ca="1">IF(Amortisasi[[#This Row],[tanggal pembayaran]]="",0,Amortisasi[[#This Row],[saldo 
awal]]-Amortisasi[[#This Row],[pokok]])</f>
        <v>170626696.62810203</v>
      </c>
      <c r="J102" s="13">
        <f ca="1">IF(Amortisasi[[#This Row],[saldo 
akhir]]&gt;0,BarisTerakhir-ROW(),0)</f>
        <v>261</v>
      </c>
    </row>
    <row r="103" spans="2:10" ht="15" customHeight="1" x14ac:dyDescent="0.25">
      <c r="B103" s="12">
        <f>ROWS($B$4:B103)</f>
        <v>100</v>
      </c>
      <c r="C103" s="30">
        <f ca="1">IF(NilaiDimasukkan,IF(Amortisasi[[#This Row],['#]]&lt;=JangkaPinjaman,IF(ROW()-ROW(Amortisasi[[#Headers],[tanggal pembayaran]])=1,MulaiPinjaman,IF(I102&gt;0,EDATE(C102,1),"")),""),"")</f>
        <v>46257</v>
      </c>
      <c r="D103" s="31">
        <f ca="1">IF(ROW()-ROW(Amortisasi[[#Headers],[saldo 
awal]])=1,JumlahPinjaman,IF(Amortisasi[[#This Row],[tanggal pembayaran]]="",0,INDEX(Amortisasi[], ROW()-4,8)))</f>
        <v>170626696.62810203</v>
      </c>
      <c r="E103" s="31">
        <f ca="1">IF(NilaiDimasukkan,IF(ROW()-ROW(Amortisasi[[#Headers],[bunga]])=1,-IPMT(SukuBunga/12,1,JangkaPinjaman-ROWS($C$4:C103)+1,Amortisasi[[#This Row],[saldo 
awal]]),IFERROR(-IPMT(SukuBunga/12,1,Amortisasi[[#This Row],['#
tersisa]],D104),0)),0)</f>
        <v>709433.32479733962</v>
      </c>
      <c r="F103" s="31">
        <f ca="1">IFERROR(IF(AND(NilaiDimasukkan,Amortisasi[[#This Row],[tanggal pembayaran]]&lt;&gt;""),-PPMT(SukuBunga/12,1,JangkaPinjaman-ROWS($C$4:C103)+1,Amortisasi[[#This Row],[saldo 
awal]]),""),0)</f>
        <v>362698.67674052017</v>
      </c>
      <c r="G103" s="31">
        <f ca="1">IF(Amortisasi[[#This Row],[tanggal pembayaran]]="",0,JumlahPajakProperti)</f>
        <v>375000</v>
      </c>
      <c r="H103" s="31">
        <f ca="1">IF(Amortisasi[[#This Row],[tanggal pembayaran]]="",0,Amortisasi[[#This Row],[bunga]]+Amortisasi[[#This Row],[pokok]]+Amortisasi[[#This Row],[pajak 
properti]])</f>
        <v>1447132.0015378599</v>
      </c>
      <c r="I103" s="31">
        <f ca="1">IF(Amortisasi[[#This Row],[tanggal pembayaran]]="",0,Amortisasi[[#This Row],[saldo 
awal]]-Amortisasi[[#This Row],[pokok]])</f>
        <v>170263997.95136151</v>
      </c>
      <c r="J103" s="13">
        <f ca="1">IF(Amortisasi[[#This Row],[saldo 
akhir]]&gt;0,BarisTerakhir-ROW(),0)</f>
        <v>260</v>
      </c>
    </row>
    <row r="104" spans="2:10" ht="15" customHeight="1" x14ac:dyDescent="0.25">
      <c r="B104" s="12">
        <f>ROWS($B$4:B104)</f>
        <v>101</v>
      </c>
      <c r="C104" s="30">
        <f ca="1">IF(NilaiDimasukkan,IF(Amortisasi[[#This Row],['#]]&lt;=JangkaPinjaman,IF(ROW()-ROW(Amortisasi[[#Headers],[tanggal pembayaran]])=1,MulaiPinjaman,IF(I103&gt;0,EDATE(C103,1),"")),""),"")</f>
        <v>46288</v>
      </c>
      <c r="D104" s="31">
        <f ca="1">IF(ROW()-ROW(Amortisasi[[#Headers],[saldo 
awal]])=1,JumlahPinjaman,IF(Amortisasi[[#This Row],[tanggal pembayaran]]="",0,INDEX(Amortisasi[], ROW()-4,8)))</f>
        <v>170263997.95136151</v>
      </c>
      <c r="E104" s="31">
        <f ca="1">IF(NilaiDimasukkan,IF(ROW()-ROW(Amortisasi[[#Headers],[bunga]])=1,-IPMT(SukuBunga/12,1,JangkaPinjaman-ROWS($C$4:C104)+1,Amortisasi[[#This Row],[saldo 
awal]]),IFERROR(-IPMT(SukuBunga/12,1,Amortisasi[[#This Row],['#
tersisa]],D105),0)),0)</f>
        <v>707915.783458894</v>
      </c>
      <c r="F104" s="31">
        <f ca="1">IFERROR(IF(AND(NilaiDimasukkan,Amortisasi[[#This Row],[tanggal pembayaran]]&lt;&gt;""),-PPMT(SukuBunga/12,1,JangkaPinjaman-ROWS($C$4:C104)+1,Amortisasi[[#This Row],[saldo 
awal]]),""),0)</f>
        <v>364209.92122693913</v>
      </c>
      <c r="G104" s="31">
        <f ca="1">IF(Amortisasi[[#This Row],[tanggal pembayaran]]="",0,JumlahPajakProperti)</f>
        <v>375000</v>
      </c>
      <c r="H104" s="31">
        <f ca="1">IF(Amortisasi[[#This Row],[tanggal pembayaran]]="",0,Amortisasi[[#This Row],[bunga]]+Amortisasi[[#This Row],[pokok]]+Amortisasi[[#This Row],[pajak 
properti]])</f>
        <v>1447125.7046858331</v>
      </c>
      <c r="I104" s="31">
        <f ca="1">IF(Amortisasi[[#This Row],[tanggal pembayaran]]="",0,Amortisasi[[#This Row],[saldo 
awal]]-Amortisasi[[#This Row],[pokok]])</f>
        <v>169899788.03013456</v>
      </c>
      <c r="J104" s="13">
        <f ca="1">IF(Amortisasi[[#This Row],[saldo 
akhir]]&gt;0,BarisTerakhir-ROW(),0)</f>
        <v>259</v>
      </c>
    </row>
    <row r="105" spans="2:10" ht="15" customHeight="1" x14ac:dyDescent="0.25">
      <c r="B105" s="12">
        <f>ROWS($B$4:B105)</f>
        <v>102</v>
      </c>
      <c r="C105" s="30">
        <f ca="1">IF(NilaiDimasukkan,IF(Amortisasi[[#This Row],['#]]&lt;=JangkaPinjaman,IF(ROW()-ROW(Amortisasi[[#Headers],[tanggal pembayaran]])=1,MulaiPinjaman,IF(I104&gt;0,EDATE(C104,1),"")),""),"")</f>
        <v>46318</v>
      </c>
      <c r="D105" s="31">
        <f ca="1">IF(ROW()-ROW(Amortisasi[[#Headers],[saldo 
awal]])=1,JumlahPinjaman,IF(Amortisasi[[#This Row],[tanggal pembayaran]]="",0,INDEX(Amortisasi[], ROW()-4,8)))</f>
        <v>169899788.03013456</v>
      </c>
      <c r="E105" s="31">
        <f ca="1">IF(NilaiDimasukkan,IF(ROW()-ROW(Amortisasi[[#Headers],[bunga]])=1,-IPMT(SukuBunga/12,1,JangkaPinjaman-ROWS($C$4:C105)+1,Amortisasi[[#This Row],[saldo 
awal]]),IFERROR(-IPMT(SukuBunga/12,1,Amortisasi[[#This Row],['#
tersisa]],D106),0)),0)</f>
        <v>706391.91903153819</v>
      </c>
      <c r="F105" s="31">
        <f ca="1">IFERROR(IF(AND(NilaiDimasukkan,Amortisasi[[#This Row],[tanggal pembayaran]]&lt;&gt;""),-PPMT(SukuBunga/12,1,JangkaPinjaman-ROWS($C$4:C105)+1,Amortisasi[[#This Row],[saldo 
awal]]),""),0)</f>
        <v>365727.46256538469</v>
      </c>
      <c r="G105" s="31">
        <f ca="1">IF(Amortisasi[[#This Row],[tanggal pembayaran]]="",0,JumlahPajakProperti)</f>
        <v>375000</v>
      </c>
      <c r="H105" s="31">
        <f ca="1">IF(Amortisasi[[#This Row],[tanggal pembayaran]]="",0,Amortisasi[[#This Row],[bunga]]+Amortisasi[[#This Row],[pokok]]+Amortisasi[[#This Row],[pajak 
properti]])</f>
        <v>1447119.3815969229</v>
      </c>
      <c r="I105" s="31">
        <f ca="1">IF(Amortisasi[[#This Row],[tanggal pembayaran]]="",0,Amortisasi[[#This Row],[saldo 
awal]]-Amortisasi[[#This Row],[pokok]])</f>
        <v>169534060.56756917</v>
      </c>
      <c r="J105" s="13">
        <f ca="1">IF(Amortisasi[[#This Row],[saldo 
akhir]]&gt;0,BarisTerakhir-ROW(),0)</f>
        <v>258</v>
      </c>
    </row>
    <row r="106" spans="2:10" ht="15" customHeight="1" x14ac:dyDescent="0.25">
      <c r="B106" s="12">
        <f>ROWS($B$4:B106)</f>
        <v>103</v>
      </c>
      <c r="C106" s="30">
        <f ca="1">IF(NilaiDimasukkan,IF(Amortisasi[[#This Row],['#]]&lt;=JangkaPinjaman,IF(ROW()-ROW(Amortisasi[[#Headers],[tanggal pembayaran]])=1,MulaiPinjaman,IF(I105&gt;0,EDATE(C105,1),"")),""),"")</f>
        <v>46349</v>
      </c>
      <c r="D106" s="31">
        <f ca="1">IF(ROW()-ROW(Amortisasi[[#Headers],[saldo 
awal]])=1,JumlahPinjaman,IF(Amortisasi[[#This Row],[tanggal pembayaran]]="",0,INDEX(Amortisasi[], ROW()-4,8)))</f>
        <v>169534060.56756917</v>
      </c>
      <c r="E106" s="31">
        <f ca="1">IF(NilaiDimasukkan,IF(ROW()-ROW(Amortisasi[[#Headers],[bunga]])=1,-IPMT(SukuBunga/12,1,JangkaPinjaman-ROWS($C$4:C106)+1,Amortisasi[[#This Row],[saldo 
awal]]),IFERROR(-IPMT(SukuBunga/12,1,Amortisasi[[#This Row],['#
tersisa]],D107),0)),0)</f>
        <v>704861.70516906842</v>
      </c>
      <c r="F106" s="31">
        <f ca="1">IFERROR(IF(AND(NilaiDimasukkan,Amortisasi[[#This Row],[tanggal pembayaran]]&lt;&gt;""),-PPMT(SukuBunga/12,1,JangkaPinjaman-ROWS($C$4:C106)+1,Amortisasi[[#This Row],[saldo 
awal]]),""),0)</f>
        <v>367251.32699274039</v>
      </c>
      <c r="G106" s="31">
        <f ca="1">IF(Amortisasi[[#This Row],[tanggal pembayaran]]="",0,JumlahPajakProperti)</f>
        <v>375000</v>
      </c>
      <c r="H106" s="31">
        <f ca="1">IF(Amortisasi[[#This Row],[tanggal pembayaran]]="",0,Amortisasi[[#This Row],[bunga]]+Amortisasi[[#This Row],[pokok]]+Amortisasi[[#This Row],[pajak 
properti]])</f>
        <v>1447113.0321618088</v>
      </c>
      <c r="I106" s="31">
        <f ca="1">IF(Amortisasi[[#This Row],[tanggal pembayaran]]="",0,Amortisasi[[#This Row],[saldo 
awal]]-Amortisasi[[#This Row],[pokok]])</f>
        <v>169166809.24057642</v>
      </c>
      <c r="J106" s="13">
        <f ca="1">IF(Amortisasi[[#This Row],[saldo 
akhir]]&gt;0,BarisTerakhir-ROW(),0)</f>
        <v>257</v>
      </c>
    </row>
    <row r="107" spans="2:10" ht="15" customHeight="1" x14ac:dyDescent="0.25">
      <c r="B107" s="12">
        <f>ROWS($B$4:B107)</f>
        <v>104</v>
      </c>
      <c r="C107" s="30">
        <f ca="1">IF(NilaiDimasukkan,IF(Amortisasi[[#This Row],['#]]&lt;=JangkaPinjaman,IF(ROW()-ROW(Amortisasi[[#Headers],[tanggal pembayaran]])=1,MulaiPinjaman,IF(I106&gt;0,EDATE(C106,1),"")),""),"")</f>
        <v>46379</v>
      </c>
      <c r="D107" s="31">
        <f ca="1">IF(ROW()-ROW(Amortisasi[[#Headers],[saldo 
awal]])=1,JumlahPinjaman,IF(Amortisasi[[#This Row],[tanggal pembayaran]]="",0,INDEX(Amortisasi[], ROW()-4,8)))</f>
        <v>169166809.24057642</v>
      </c>
      <c r="E107" s="31">
        <f ca="1">IF(NilaiDimasukkan,IF(ROW()-ROW(Amortisasi[[#Headers],[bunga]])=1,-IPMT(SukuBunga/12,1,JangkaPinjaman-ROWS($C$4:C107)+1,Amortisasi[[#This Row],[saldo 
awal]]),IFERROR(-IPMT(SukuBunga/12,1,Amortisasi[[#This Row],['#
tersisa]],D108),0)),0)</f>
        <v>703325.11541550502</v>
      </c>
      <c r="F107" s="31">
        <f ca="1">IFERROR(IF(AND(NilaiDimasukkan,Amortisasi[[#This Row],[tanggal pembayaran]]&lt;&gt;""),-PPMT(SukuBunga/12,1,JangkaPinjaman-ROWS($C$4:C107)+1,Amortisasi[[#This Row],[saldo 
awal]]),""),0)</f>
        <v>368781.5408552101</v>
      </c>
      <c r="G107" s="31">
        <f ca="1">IF(Amortisasi[[#This Row],[tanggal pembayaran]]="",0,JumlahPajakProperti)</f>
        <v>375000</v>
      </c>
      <c r="H107" s="31">
        <f ca="1">IF(Amortisasi[[#This Row],[tanggal pembayaran]]="",0,Amortisasi[[#This Row],[bunga]]+Amortisasi[[#This Row],[pokok]]+Amortisasi[[#This Row],[pajak 
properti]])</f>
        <v>1447106.6562707152</v>
      </c>
      <c r="I107" s="31">
        <f ca="1">IF(Amortisasi[[#This Row],[tanggal pembayaran]]="",0,Amortisasi[[#This Row],[saldo 
awal]]-Amortisasi[[#This Row],[pokok]])</f>
        <v>168798027.69972122</v>
      </c>
      <c r="J107" s="13">
        <f ca="1">IF(Amortisasi[[#This Row],[saldo 
akhir]]&gt;0,BarisTerakhir-ROW(),0)</f>
        <v>256</v>
      </c>
    </row>
    <row r="108" spans="2:10" ht="15" customHeight="1" x14ac:dyDescent="0.25">
      <c r="B108" s="12">
        <f>ROWS($B$4:B108)</f>
        <v>105</v>
      </c>
      <c r="C108" s="30">
        <f ca="1">IF(NilaiDimasukkan,IF(Amortisasi[[#This Row],['#]]&lt;=JangkaPinjaman,IF(ROW()-ROW(Amortisasi[[#Headers],[tanggal pembayaran]])=1,MulaiPinjaman,IF(I107&gt;0,EDATE(C107,1),"")),""),"")</f>
        <v>46410</v>
      </c>
      <c r="D108" s="31">
        <f ca="1">IF(ROW()-ROW(Amortisasi[[#Headers],[saldo 
awal]])=1,JumlahPinjaman,IF(Amortisasi[[#This Row],[tanggal pembayaran]]="",0,INDEX(Amortisasi[], ROW()-4,8)))</f>
        <v>168798027.69972122</v>
      </c>
      <c r="E108" s="31">
        <f ca="1">IF(NilaiDimasukkan,IF(ROW()-ROW(Amortisasi[[#Headers],[bunga]])=1,-IPMT(SukuBunga/12,1,JangkaPinjaman-ROWS($C$4:C108)+1,Amortisasi[[#This Row],[saldo 
awal]]),IFERROR(-IPMT(SukuBunga/12,1,Amortisasi[[#This Row],['#
tersisa]],D109),0)),0)</f>
        <v>701782.12320463522</v>
      </c>
      <c r="F108" s="31">
        <f ca="1">IFERROR(IF(AND(NilaiDimasukkan,Amortisasi[[#This Row],[tanggal pembayaran]]&lt;&gt;""),-PPMT(SukuBunga/12,1,JangkaPinjaman-ROWS($C$4:C108)+1,Amortisasi[[#This Row],[saldo 
awal]]),""),0)</f>
        <v>370318.1306087735</v>
      </c>
      <c r="G108" s="31">
        <f ca="1">IF(Amortisasi[[#This Row],[tanggal pembayaran]]="",0,JumlahPajakProperti)</f>
        <v>375000</v>
      </c>
      <c r="H108" s="31">
        <f ca="1">IF(Amortisasi[[#This Row],[tanggal pembayaran]]="",0,Amortisasi[[#This Row],[bunga]]+Amortisasi[[#This Row],[pokok]]+Amortisasi[[#This Row],[pajak 
properti]])</f>
        <v>1447100.2538134088</v>
      </c>
      <c r="I108" s="31">
        <f ca="1">IF(Amortisasi[[#This Row],[tanggal pembayaran]]="",0,Amortisasi[[#This Row],[saldo 
awal]]-Amortisasi[[#This Row],[pokok]])</f>
        <v>168427709.56911245</v>
      </c>
      <c r="J108" s="13">
        <f ca="1">IF(Amortisasi[[#This Row],[saldo 
akhir]]&gt;0,BarisTerakhir-ROW(),0)</f>
        <v>255</v>
      </c>
    </row>
    <row r="109" spans="2:10" ht="15" customHeight="1" x14ac:dyDescent="0.25">
      <c r="B109" s="12">
        <f>ROWS($B$4:B109)</f>
        <v>106</v>
      </c>
      <c r="C109" s="30">
        <f ca="1">IF(NilaiDimasukkan,IF(Amortisasi[[#This Row],['#]]&lt;=JangkaPinjaman,IF(ROW()-ROW(Amortisasi[[#Headers],[tanggal pembayaran]])=1,MulaiPinjaman,IF(I108&gt;0,EDATE(C108,1),"")),""),"")</f>
        <v>46441</v>
      </c>
      <c r="D109" s="31">
        <f ca="1">IF(ROW()-ROW(Amortisasi[[#Headers],[saldo 
awal]])=1,JumlahPinjaman,IF(Amortisasi[[#This Row],[tanggal pembayaran]]="",0,INDEX(Amortisasi[], ROW()-4,8)))</f>
        <v>168427709.56911245</v>
      </c>
      <c r="E109" s="31">
        <f ca="1">IF(NilaiDimasukkan,IF(ROW()-ROW(Amortisasi[[#Headers],[bunga]])=1,-IPMT(SukuBunga/12,1,JangkaPinjaman-ROWS($C$4:C109)+1,Amortisasi[[#This Row],[saldo 
awal]]),IFERROR(-IPMT(SukuBunga/12,1,Amortisasi[[#This Row],['#
tersisa]],D110),0)),0)</f>
        <v>700232.70185955334</v>
      </c>
      <c r="F109" s="31">
        <f ca="1">IFERROR(IF(AND(NilaiDimasukkan,Amortisasi[[#This Row],[tanggal pembayaran]]&lt;&gt;""),-PPMT(SukuBunga/12,1,JangkaPinjaman-ROWS($C$4:C109)+1,Amortisasi[[#This Row],[saldo 
awal]]),""),0)</f>
        <v>371861.12281964347</v>
      </c>
      <c r="G109" s="31">
        <f ca="1">IF(Amortisasi[[#This Row],[tanggal pembayaran]]="",0,JumlahPajakProperti)</f>
        <v>375000</v>
      </c>
      <c r="H109" s="31">
        <f ca="1">IF(Amortisasi[[#This Row],[tanggal pembayaran]]="",0,Amortisasi[[#This Row],[bunga]]+Amortisasi[[#This Row],[pokok]]+Amortisasi[[#This Row],[pajak 
properti]])</f>
        <v>1447093.8246791968</v>
      </c>
      <c r="I109" s="31">
        <f ca="1">IF(Amortisasi[[#This Row],[tanggal pembayaran]]="",0,Amortisasi[[#This Row],[saldo 
awal]]-Amortisasi[[#This Row],[pokok]])</f>
        <v>168055848.44629282</v>
      </c>
      <c r="J109" s="13">
        <f ca="1">IF(Amortisasi[[#This Row],[saldo 
akhir]]&gt;0,BarisTerakhir-ROW(),0)</f>
        <v>254</v>
      </c>
    </row>
    <row r="110" spans="2:10" ht="15" customHeight="1" x14ac:dyDescent="0.25">
      <c r="B110" s="12">
        <f>ROWS($B$4:B110)</f>
        <v>107</v>
      </c>
      <c r="C110" s="30">
        <f ca="1">IF(NilaiDimasukkan,IF(Amortisasi[[#This Row],['#]]&lt;=JangkaPinjaman,IF(ROW()-ROW(Amortisasi[[#Headers],[tanggal pembayaran]])=1,MulaiPinjaman,IF(I109&gt;0,EDATE(C109,1),"")),""),"")</f>
        <v>46469</v>
      </c>
      <c r="D110" s="31">
        <f ca="1">IF(ROW()-ROW(Amortisasi[[#Headers],[saldo 
awal]])=1,JumlahPinjaman,IF(Amortisasi[[#This Row],[tanggal pembayaran]]="",0,INDEX(Amortisasi[], ROW()-4,8)))</f>
        <v>168055848.44629282</v>
      </c>
      <c r="E110" s="31">
        <f ca="1">IF(NilaiDimasukkan,IF(ROW()-ROW(Amortisasi[[#Headers],[bunga]])=1,-IPMT(SukuBunga/12,1,JangkaPinjaman-ROWS($C$4:C110)+1,Amortisasi[[#This Row],[saldo 
awal]]),IFERROR(-IPMT(SukuBunga/12,1,Amortisasi[[#This Row],['#
tersisa]],D111),0)),0)</f>
        <v>698676.82459220046</v>
      </c>
      <c r="F110" s="31">
        <f ca="1">IFERROR(IF(AND(NilaiDimasukkan,Amortisasi[[#This Row],[tanggal pembayaran]]&lt;&gt;""),-PPMT(SukuBunga/12,1,JangkaPinjaman-ROWS($C$4:C110)+1,Amortisasi[[#This Row],[saldo 
awal]]),""),0)</f>
        <v>373410.54416472529</v>
      </c>
      <c r="G110" s="31">
        <f ca="1">IF(Amortisasi[[#This Row],[tanggal pembayaran]]="",0,JumlahPajakProperti)</f>
        <v>375000</v>
      </c>
      <c r="H110" s="31">
        <f ca="1">IF(Amortisasi[[#This Row],[tanggal pembayaran]]="",0,Amortisasi[[#This Row],[bunga]]+Amortisasi[[#This Row],[pokok]]+Amortisasi[[#This Row],[pajak 
properti]])</f>
        <v>1447087.3687569257</v>
      </c>
      <c r="I110" s="31">
        <f ca="1">IF(Amortisasi[[#This Row],[tanggal pembayaran]]="",0,Amortisasi[[#This Row],[saldo 
awal]]-Amortisasi[[#This Row],[pokok]])</f>
        <v>167682437.9021281</v>
      </c>
      <c r="J110" s="13">
        <f ca="1">IF(Amortisasi[[#This Row],[saldo 
akhir]]&gt;0,BarisTerakhir-ROW(),0)</f>
        <v>253</v>
      </c>
    </row>
    <row r="111" spans="2:10" ht="15" customHeight="1" x14ac:dyDescent="0.25">
      <c r="B111" s="12">
        <f>ROWS($B$4:B111)</f>
        <v>108</v>
      </c>
      <c r="C111" s="30">
        <f ca="1">IF(NilaiDimasukkan,IF(Amortisasi[[#This Row],['#]]&lt;=JangkaPinjaman,IF(ROW()-ROW(Amortisasi[[#Headers],[tanggal pembayaran]])=1,MulaiPinjaman,IF(I110&gt;0,EDATE(C110,1),"")),""),"")</f>
        <v>46500</v>
      </c>
      <c r="D111" s="31">
        <f ca="1">IF(ROW()-ROW(Amortisasi[[#Headers],[saldo 
awal]])=1,JumlahPinjaman,IF(Amortisasi[[#This Row],[tanggal pembayaran]]="",0,INDEX(Amortisasi[], ROW()-4,8)))</f>
        <v>167682437.9021281</v>
      </c>
      <c r="E111" s="31">
        <f ca="1">IF(NilaiDimasukkan,IF(ROW()-ROW(Amortisasi[[#Headers],[bunga]])=1,-IPMT(SukuBunga/12,1,JangkaPinjaman-ROWS($C$4:C111)+1,Amortisasi[[#This Row],[saldo 
awal]]),IFERROR(-IPMT(SukuBunga/12,1,Amortisasi[[#This Row],['#
tersisa]],D112),0)),0)</f>
        <v>697114.46450290014</v>
      </c>
      <c r="F111" s="31">
        <f ca="1">IFERROR(IF(AND(NilaiDimasukkan,Amortisasi[[#This Row],[tanggal pembayaran]]&lt;&gt;""),-PPMT(SukuBunga/12,1,JangkaPinjaman-ROWS($C$4:C111)+1,Amortisasi[[#This Row],[saldo 
awal]]),""),0)</f>
        <v>374966.42143207847</v>
      </c>
      <c r="G111" s="31">
        <f ca="1">IF(Amortisasi[[#This Row],[tanggal pembayaran]]="",0,JumlahPajakProperti)</f>
        <v>375000</v>
      </c>
      <c r="H111" s="31">
        <f ca="1">IF(Amortisasi[[#This Row],[tanggal pembayaran]]="",0,Amortisasi[[#This Row],[bunga]]+Amortisasi[[#This Row],[pokok]]+Amortisasi[[#This Row],[pajak 
properti]])</f>
        <v>1447080.8859349787</v>
      </c>
      <c r="I111" s="31">
        <f ca="1">IF(Amortisasi[[#This Row],[tanggal pembayaran]]="",0,Amortisasi[[#This Row],[saldo 
awal]]-Amortisasi[[#This Row],[pokok]])</f>
        <v>167307471.48069602</v>
      </c>
      <c r="J111" s="13">
        <f ca="1">IF(Amortisasi[[#This Row],[saldo 
akhir]]&gt;0,BarisTerakhir-ROW(),0)</f>
        <v>252</v>
      </c>
    </row>
    <row r="112" spans="2:10" ht="15" customHeight="1" x14ac:dyDescent="0.25">
      <c r="B112" s="12">
        <f>ROWS($B$4:B112)</f>
        <v>109</v>
      </c>
      <c r="C112" s="30">
        <f ca="1">IF(NilaiDimasukkan,IF(Amortisasi[[#This Row],['#]]&lt;=JangkaPinjaman,IF(ROW()-ROW(Amortisasi[[#Headers],[tanggal pembayaran]])=1,MulaiPinjaman,IF(I111&gt;0,EDATE(C111,1),"")),""),"")</f>
        <v>46530</v>
      </c>
      <c r="D112" s="31">
        <f ca="1">IF(ROW()-ROW(Amortisasi[[#Headers],[saldo 
awal]])=1,JumlahPinjaman,IF(Amortisasi[[#This Row],[tanggal pembayaran]]="",0,INDEX(Amortisasi[], ROW()-4,8)))</f>
        <v>167307471.48069602</v>
      </c>
      <c r="E112" s="31">
        <f ca="1">IF(NilaiDimasukkan,IF(ROW()-ROW(Amortisasi[[#Headers],[bunga]])=1,-IPMT(SukuBunga/12,1,JangkaPinjaman-ROWS($C$4:C112)+1,Amortisasi[[#This Row],[saldo 
awal]]),IFERROR(-IPMT(SukuBunga/12,1,Amortisasi[[#This Row],['#
tersisa]],D113),0)),0)</f>
        <v>695545.59457989433</v>
      </c>
      <c r="F112" s="31">
        <f ca="1">IFERROR(IF(AND(NilaiDimasukkan,Amortisasi[[#This Row],[tanggal pembayaran]]&lt;&gt;""),-PPMT(SukuBunga/12,1,JangkaPinjaman-ROWS($C$4:C112)+1,Amortisasi[[#This Row],[saldo 
awal]]),""),0)</f>
        <v>376528.78152137867</v>
      </c>
      <c r="G112" s="31">
        <f ca="1">IF(Amortisasi[[#This Row],[tanggal pembayaran]]="",0,JumlahPajakProperti)</f>
        <v>375000</v>
      </c>
      <c r="H112" s="31">
        <f ca="1">IF(Amortisasi[[#This Row],[tanggal pembayaran]]="",0,Amortisasi[[#This Row],[bunga]]+Amortisasi[[#This Row],[pokok]]+Amortisasi[[#This Row],[pajak 
properti]])</f>
        <v>1447074.3761012731</v>
      </c>
      <c r="I112" s="31">
        <f ca="1">IF(Amortisasi[[#This Row],[tanggal pembayaran]]="",0,Amortisasi[[#This Row],[saldo 
awal]]-Amortisasi[[#This Row],[pokok]])</f>
        <v>166930942.69917464</v>
      </c>
      <c r="J112" s="13">
        <f ca="1">IF(Amortisasi[[#This Row],[saldo 
akhir]]&gt;0,BarisTerakhir-ROW(),0)</f>
        <v>251</v>
      </c>
    </row>
    <row r="113" spans="2:10" ht="15" customHeight="1" x14ac:dyDescent="0.25">
      <c r="B113" s="12">
        <f>ROWS($B$4:B113)</f>
        <v>110</v>
      </c>
      <c r="C113" s="30">
        <f ca="1">IF(NilaiDimasukkan,IF(Amortisasi[[#This Row],['#]]&lt;=JangkaPinjaman,IF(ROW()-ROW(Amortisasi[[#Headers],[tanggal pembayaran]])=1,MulaiPinjaman,IF(I112&gt;0,EDATE(C112,1),"")),""),"")</f>
        <v>46561</v>
      </c>
      <c r="D113" s="31">
        <f ca="1">IF(ROW()-ROW(Amortisasi[[#Headers],[saldo 
awal]])=1,JumlahPinjaman,IF(Amortisasi[[#This Row],[tanggal pembayaran]]="",0,INDEX(Amortisasi[], ROW()-4,8)))</f>
        <v>166930942.69917464</v>
      </c>
      <c r="E113" s="31">
        <f ca="1">IF(NilaiDimasukkan,IF(ROW()-ROW(Amortisasi[[#Headers],[bunga]])=1,-IPMT(SukuBunga/12,1,JangkaPinjaman-ROWS($C$4:C113)+1,Amortisasi[[#This Row],[saldo 
awal]]),IFERROR(-IPMT(SukuBunga/12,1,Amortisasi[[#This Row],['#
tersisa]],D114),0)),0)</f>
        <v>693970.18769887614</v>
      </c>
      <c r="F113" s="31">
        <f ca="1">IFERROR(IF(AND(NilaiDimasukkan,Amortisasi[[#This Row],[tanggal pembayaran]]&lt;&gt;""),-PPMT(SukuBunga/12,1,JangkaPinjaman-ROWS($C$4:C113)+1,Amortisasi[[#This Row],[saldo 
awal]]),""),0)</f>
        <v>378097.65144438448</v>
      </c>
      <c r="G113" s="31">
        <f ca="1">IF(Amortisasi[[#This Row],[tanggal pembayaran]]="",0,JumlahPajakProperti)</f>
        <v>375000</v>
      </c>
      <c r="H113" s="31">
        <f ca="1">IF(Amortisasi[[#This Row],[tanggal pembayaran]]="",0,Amortisasi[[#This Row],[bunga]]+Amortisasi[[#This Row],[pokok]]+Amortisasi[[#This Row],[pajak 
properti]])</f>
        <v>1447067.8391432606</v>
      </c>
      <c r="I113" s="31">
        <f ca="1">IF(Amortisasi[[#This Row],[tanggal pembayaran]]="",0,Amortisasi[[#This Row],[saldo 
awal]]-Amortisasi[[#This Row],[pokok]])</f>
        <v>166552845.04773027</v>
      </c>
      <c r="J113" s="13">
        <f ca="1">IF(Amortisasi[[#This Row],[saldo 
akhir]]&gt;0,BarisTerakhir-ROW(),0)</f>
        <v>250</v>
      </c>
    </row>
    <row r="114" spans="2:10" ht="15" customHeight="1" x14ac:dyDescent="0.25">
      <c r="B114" s="12">
        <f>ROWS($B$4:B114)</f>
        <v>111</v>
      </c>
      <c r="C114" s="30">
        <f ca="1">IF(NilaiDimasukkan,IF(Amortisasi[[#This Row],['#]]&lt;=JangkaPinjaman,IF(ROW()-ROW(Amortisasi[[#Headers],[tanggal pembayaran]])=1,MulaiPinjaman,IF(I113&gt;0,EDATE(C113,1),"")),""),"")</f>
        <v>46591</v>
      </c>
      <c r="D114" s="31">
        <f ca="1">IF(ROW()-ROW(Amortisasi[[#Headers],[saldo 
awal]])=1,JumlahPinjaman,IF(Amortisasi[[#This Row],[tanggal pembayaran]]="",0,INDEX(Amortisasi[], ROW()-4,8)))</f>
        <v>166552845.04773027</v>
      </c>
      <c r="E114" s="31">
        <f ca="1">IF(NilaiDimasukkan,IF(ROW()-ROW(Amortisasi[[#Headers],[bunga]])=1,-IPMT(SukuBunga/12,1,JangkaPinjaman-ROWS($C$4:C114)+1,Amortisasi[[#This Row],[saldo 
awal]]),IFERROR(-IPMT(SukuBunga/12,1,Amortisasi[[#This Row],['#
tersisa]],D115),0)),0)</f>
        <v>692388.21662252024</v>
      </c>
      <c r="F114" s="31">
        <f ca="1">IFERROR(IF(AND(NilaiDimasukkan,Amortisasi[[#This Row],[tanggal pembayaran]]&lt;&gt;""),-PPMT(SukuBunga/12,1,JangkaPinjaman-ROWS($C$4:C114)+1,Amortisasi[[#This Row],[saldo 
awal]]),""),0)</f>
        <v>379673.05832540267</v>
      </c>
      <c r="G114" s="31">
        <f ca="1">IF(Amortisasi[[#This Row],[tanggal pembayaran]]="",0,JumlahPajakProperti)</f>
        <v>375000</v>
      </c>
      <c r="H114" s="31">
        <f ca="1">IF(Amortisasi[[#This Row],[tanggal pembayaran]]="",0,Amortisasi[[#This Row],[bunga]]+Amortisasi[[#This Row],[pokok]]+Amortisasi[[#This Row],[pajak 
properti]])</f>
        <v>1447061.2749479229</v>
      </c>
      <c r="I114" s="31">
        <f ca="1">IF(Amortisasi[[#This Row],[tanggal pembayaran]]="",0,Amortisasi[[#This Row],[saldo 
awal]]-Amortisasi[[#This Row],[pokok]])</f>
        <v>166173171.98940486</v>
      </c>
      <c r="J114" s="13">
        <f ca="1">IF(Amortisasi[[#This Row],[saldo 
akhir]]&gt;0,BarisTerakhir-ROW(),0)</f>
        <v>249</v>
      </c>
    </row>
    <row r="115" spans="2:10" ht="15" customHeight="1" x14ac:dyDescent="0.25">
      <c r="B115" s="12">
        <f>ROWS($B$4:B115)</f>
        <v>112</v>
      </c>
      <c r="C115" s="30">
        <f ca="1">IF(NilaiDimasukkan,IF(Amortisasi[[#This Row],['#]]&lt;=JangkaPinjaman,IF(ROW()-ROW(Amortisasi[[#Headers],[tanggal pembayaran]])=1,MulaiPinjaman,IF(I114&gt;0,EDATE(C114,1),"")),""),"")</f>
        <v>46622</v>
      </c>
      <c r="D115" s="31">
        <f ca="1">IF(ROW()-ROW(Amortisasi[[#Headers],[saldo 
awal]])=1,JumlahPinjaman,IF(Amortisasi[[#This Row],[tanggal pembayaran]]="",0,INDEX(Amortisasi[], ROW()-4,8)))</f>
        <v>166173171.98940486</v>
      </c>
      <c r="E115" s="31">
        <f ca="1">IF(NilaiDimasukkan,IF(ROW()-ROW(Amortisasi[[#Headers],[bunga]])=1,-IPMT(SukuBunga/12,1,JangkaPinjaman-ROWS($C$4:C115)+1,Amortisasi[[#This Row],[saldo 
awal]]),IFERROR(-IPMT(SukuBunga/12,1,Amortisasi[[#This Row],['#
tersisa]],D116),0)),0)</f>
        <v>690799.6540000129</v>
      </c>
      <c r="F115" s="31">
        <f ca="1">IFERROR(IF(AND(NilaiDimasukkan,Amortisasi[[#This Row],[tanggal pembayaran]]&lt;&gt;""),-PPMT(SukuBunga/12,1,JangkaPinjaman-ROWS($C$4:C115)+1,Amortisasi[[#This Row],[saldo 
awal]]),""),0)</f>
        <v>381255.02940175857</v>
      </c>
      <c r="G115" s="31">
        <f ca="1">IF(Amortisasi[[#This Row],[tanggal pembayaran]]="",0,JumlahPajakProperti)</f>
        <v>375000</v>
      </c>
      <c r="H115" s="31">
        <f ca="1">IF(Amortisasi[[#This Row],[tanggal pembayaran]]="",0,Amortisasi[[#This Row],[bunga]]+Amortisasi[[#This Row],[pokok]]+Amortisasi[[#This Row],[pajak 
properti]])</f>
        <v>1447054.6834017714</v>
      </c>
      <c r="I115" s="31">
        <f ca="1">IF(Amortisasi[[#This Row],[tanggal pembayaran]]="",0,Amortisasi[[#This Row],[saldo 
awal]]-Amortisasi[[#This Row],[pokok]])</f>
        <v>165791916.96000311</v>
      </c>
      <c r="J115" s="13">
        <f ca="1">IF(Amortisasi[[#This Row],[saldo 
akhir]]&gt;0,BarisTerakhir-ROW(),0)</f>
        <v>248</v>
      </c>
    </row>
    <row r="116" spans="2:10" ht="15" customHeight="1" x14ac:dyDescent="0.25">
      <c r="B116" s="12">
        <f>ROWS($B$4:B116)</f>
        <v>113</v>
      </c>
      <c r="C116" s="30">
        <f ca="1">IF(NilaiDimasukkan,IF(Amortisasi[[#This Row],['#]]&lt;=JangkaPinjaman,IF(ROW()-ROW(Amortisasi[[#Headers],[tanggal pembayaran]])=1,MulaiPinjaman,IF(I115&gt;0,EDATE(C115,1),"")),""),"")</f>
        <v>46653</v>
      </c>
      <c r="D116" s="31">
        <f ca="1">IF(ROW()-ROW(Amortisasi[[#Headers],[saldo 
awal]])=1,JumlahPinjaman,IF(Amortisasi[[#This Row],[tanggal pembayaran]]="",0,INDEX(Amortisasi[], ROW()-4,8)))</f>
        <v>165791916.96000311</v>
      </c>
      <c r="E116" s="31">
        <f ca="1">IF(NilaiDimasukkan,IF(ROW()-ROW(Amortisasi[[#Headers],[bunga]])=1,-IPMT(SukuBunga/12,1,JangkaPinjaman-ROWS($C$4:C116)+1,Amortisasi[[#This Row],[saldo 
awal]]),IFERROR(-IPMT(SukuBunga/12,1,Amortisasi[[#This Row],['#
tersisa]],D117),0)),0)</f>
        <v>689204.47236657853</v>
      </c>
      <c r="F116" s="31">
        <f ca="1">IFERROR(IF(AND(NilaiDimasukkan,Amortisasi[[#This Row],[tanggal pembayaran]]&lt;&gt;""),-PPMT(SukuBunga/12,1,JangkaPinjaman-ROWS($C$4:C116)+1,Amortisasi[[#This Row],[saldo 
awal]]),""),0)</f>
        <v>382843.59202426585</v>
      </c>
      <c r="G116" s="31">
        <f ca="1">IF(Amortisasi[[#This Row],[tanggal pembayaran]]="",0,JumlahPajakProperti)</f>
        <v>375000</v>
      </c>
      <c r="H116" s="31">
        <f ca="1">IF(Amortisasi[[#This Row],[tanggal pembayaran]]="",0,Amortisasi[[#This Row],[bunga]]+Amortisasi[[#This Row],[pokok]]+Amortisasi[[#This Row],[pajak 
properti]])</f>
        <v>1447048.0643908444</v>
      </c>
      <c r="I116" s="31">
        <f ca="1">IF(Amortisasi[[#This Row],[tanggal pembayaran]]="",0,Amortisasi[[#This Row],[saldo 
awal]]-Amortisasi[[#This Row],[pokok]])</f>
        <v>165409073.36797884</v>
      </c>
      <c r="J116" s="13">
        <f ca="1">IF(Amortisasi[[#This Row],[saldo 
akhir]]&gt;0,BarisTerakhir-ROW(),0)</f>
        <v>247</v>
      </c>
    </row>
    <row r="117" spans="2:10" ht="15" customHeight="1" x14ac:dyDescent="0.25">
      <c r="B117" s="12">
        <f>ROWS($B$4:B117)</f>
        <v>114</v>
      </c>
      <c r="C117" s="30">
        <f ca="1">IF(NilaiDimasukkan,IF(Amortisasi[[#This Row],['#]]&lt;=JangkaPinjaman,IF(ROW()-ROW(Amortisasi[[#Headers],[tanggal pembayaran]])=1,MulaiPinjaman,IF(I116&gt;0,EDATE(C116,1),"")),""),"")</f>
        <v>46683</v>
      </c>
      <c r="D117" s="31">
        <f ca="1">IF(ROW()-ROW(Amortisasi[[#Headers],[saldo 
awal]])=1,JumlahPinjaman,IF(Amortisasi[[#This Row],[tanggal pembayaran]]="",0,INDEX(Amortisasi[], ROW()-4,8)))</f>
        <v>165409073.36797884</v>
      </c>
      <c r="E117" s="31">
        <f ca="1">IF(NilaiDimasukkan,IF(ROW()-ROW(Amortisasi[[#Headers],[bunga]])=1,-IPMT(SukuBunga/12,1,JangkaPinjaman-ROWS($C$4:C117)+1,Amortisasi[[#This Row],[saldo 
awal]]),IFERROR(-IPMT(SukuBunga/12,1,Amortisasi[[#This Row],['#
tersisa]],D118),0)),0)</f>
        <v>687602.64414300467</v>
      </c>
      <c r="F117" s="31">
        <f ca="1">IFERROR(IF(AND(NilaiDimasukkan,Amortisasi[[#This Row],[tanggal pembayaran]]&lt;&gt;""),-PPMT(SukuBunga/12,1,JangkaPinjaman-ROWS($C$4:C117)+1,Amortisasi[[#This Row],[saldo 
awal]]),""),0)</f>
        <v>384438.77365770034</v>
      </c>
      <c r="G117" s="31">
        <f ca="1">IF(Amortisasi[[#This Row],[tanggal pembayaran]]="",0,JumlahPajakProperti)</f>
        <v>375000</v>
      </c>
      <c r="H117" s="31">
        <f ca="1">IF(Amortisasi[[#This Row],[tanggal pembayaran]]="",0,Amortisasi[[#This Row],[bunga]]+Amortisasi[[#This Row],[pokok]]+Amortisasi[[#This Row],[pajak 
properti]])</f>
        <v>1447041.4178007049</v>
      </c>
      <c r="I117" s="31">
        <f ca="1">IF(Amortisasi[[#This Row],[tanggal pembayaran]]="",0,Amortisasi[[#This Row],[saldo 
awal]]-Amortisasi[[#This Row],[pokok]])</f>
        <v>165024634.59432113</v>
      </c>
      <c r="J117" s="13">
        <f ca="1">IF(Amortisasi[[#This Row],[saldo 
akhir]]&gt;0,BarisTerakhir-ROW(),0)</f>
        <v>246</v>
      </c>
    </row>
    <row r="118" spans="2:10" ht="15" customHeight="1" x14ac:dyDescent="0.25">
      <c r="B118" s="12">
        <f>ROWS($B$4:B118)</f>
        <v>115</v>
      </c>
      <c r="C118" s="30">
        <f ca="1">IF(NilaiDimasukkan,IF(Amortisasi[[#This Row],['#]]&lt;=JangkaPinjaman,IF(ROW()-ROW(Amortisasi[[#Headers],[tanggal pembayaran]])=1,MulaiPinjaman,IF(I117&gt;0,EDATE(C117,1),"")),""),"")</f>
        <v>46714</v>
      </c>
      <c r="D118" s="31">
        <f ca="1">IF(ROW()-ROW(Amortisasi[[#Headers],[saldo 
awal]])=1,JumlahPinjaman,IF(Amortisasi[[#This Row],[tanggal pembayaran]]="",0,INDEX(Amortisasi[], ROW()-4,8)))</f>
        <v>165024634.59432113</v>
      </c>
      <c r="E118" s="31">
        <f ca="1">IF(NilaiDimasukkan,IF(ROW()-ROW(Amortisasi[[#Headers],[bunga]])=1,-IPMT(SukuBunga/12,1,JangkaPinjaman-ROWS($C$4:C118)+1,Amortisasi[[#This Row],[saldo 
awal]]),IFERROR(-IPMT(SukuBunga/12,1,Amortisasi[[#This Row],['#
tersisa]],D119),0)),0)</f>
        <v>685994.14163516613</v>
      </c>
      <c r="F118" s="31">
        <f ca="1">IFERROR(IF(AND(NilaiDimasukkan,Amortisasi[[#This Row],[tanggal pembayaran]]&lt;&gt;""),-PPMT(SukuBunga/12,1,JangkaPinjaman-ROWS($C$4:C118)+1,Amortisasi[[#This Row],[saldo 
awal]]),""),0)</f>
        <v>386040.60188127396</v>
      </c>
      <c r="G118" s="31">
        <f ca="1">IF(Amortisasi[[#This Row],[tanggal pembayaran]]="",0,JumlahPajakProperti)</f>
        <v>375000</v>
      </c>
      <c r="H118" s="31">
        <f ca="1">IF(Amortisasi[[#This Row],[tanggal pembayaran]]="",0,Amortisasi[[#This Row],[bunga]]+Amortisasi[[#This Row],[pokok]]+Amortisasi[[#This Row],[pajak 
properti]])</f>
        <v>1447034.74351644</v>
      </c>
      <c r="I118" s="31">
        <f ca="1">IF(Amortisasi[[#This Row],[tanggal pembayaran]]="",0,Amortisasi[[#This Row],[saldo 
awal]]-Amortisasi[[#This Row],[pokok]])</f>
        <v>164638593.99243987</v>
      </c>
      <c r="J118" s="13">
        <f ca="1">IF(Amortisasi[[#This Row],[saldo 
akhir]]&gt;0,BarisTerakhir-ROW(),0)</f>
        <v>245</v>
      </c>
    </row>
    <row r="119" spans="2:10" ht="15" customHeight="1" x14ac:dyDescent="0.25">
      <c r="B119" s="12">
        <f>ROWS($B$4:B119)</f>
        <v>116</v>
      </c>
      <c r="C119" s="30">
        <f ca="1">IF(NilaiDimasukkan,IF(Amortisasi[[#This Row],['#]]&lt;=JangkaPinjaman,IF(ROW()-ROW(Amortisasi[[#Headers],[tanggal pembayaran]])=1,MulaiPinjaman,IF(I118&gt;0,EDATE(C118,1),"")),""),"")</f>
        <v>46744</v>
      </c>
      <c r="D119" s="31">
        <f ca="1">IF(ROW()-ROW(Amortisasi[[#Headers],[saldo 
awal]])=1,JumlahPinjaman,IF(Amortisasi[[#This Row],[tanggal pembayaran]]="",0,INDEX(Amortisasi[], ROW()-4,8)))</f>
        <v>164638593.99243987</v>
      </c>
      <c r="E119" s="31">
        <f ca="1">IF(NilaiDimasukkan,IF(ROW()-ROW(Amortisasi[[#Headers],[bunga]])=1,-IPMT(SukuBunga/12,1,JangkaPinjaman-ROWS($C$4:C119)+1,Amortisasi[[#This Row],[saldo 
awal]]),IFERROR(-IPMT(SukuBunga/12,1,Amortisasi[[#This Row],['#
tersisa]],D120),0)),0)</f>
        <v>684378.93703354488</v>
      </c>
      <c r="F119" s="31">
        <f ca="1">IFERROR(IF(AND(NilaiDimasukkan,Amortisasi[[#This Row],[tanggal pembayaran]]&lt;&gt;""),-PPMT(SukuBunga/12,1,JangkaPinjaman-ROWS($C$4:C119)+1,Amortisasi[[#This Row],[saldo 
awal]]),""),0)</f>
        <v>387649.10438911273</v>
      </c>
      <c r="G119" s="31">
        <f ca="1">IF(Amortisasi[[#This Row],[tanggal pembayaran]]="",0,JumlahPajakProperti)</f>
        <v>375000</v>
      </c>
      <c r="H119" s="31">
        <f ca="1">IF(Amortisasi[[#This Row],[tanggal pembayaran]]="",0,Amortisasi[[#This Row],[bunga]]+Amortisasi[[#This Row],[pokok]]+Amortisasi[[#This Row],[pajak 
properti]])</f>
        <v>1447028.0414226577</v>
      </c>
      <c r="I119" s="31">
        <f ca="1">IF(Amortisasi[[#This Row],[tanggal pembayaran]]="",0,Amortisasi[[#This Row],[saldo 
awal]]-Amortisasi[[#This Row],[pokok]])</f>
        <v>164250944.88805076</v>
      </c>
      <c r="J119" s="13">
        <f ca="1">IF(Amortisasi[[#This Row],[saldo 
akhir]]&gt;0,BarisTerakhir-ROW(),0)</f>
        <v>244</v>
      </c>
    </row>
    <row r="120" spans="2:10" ht="15" customHeight="1" x14ac:dyDescent="0.25">
      <c r="B120" s="12">
        <f>ROWS($B$4:B120)</f>
        <v>117</v>
      </c>
      <c r="C120" s="30">
        <f ca="1">IF(NilaiDimasukkan,IF(Amortisasi[[#This Row],['#]]&lt;=JangkaPinjaman,IF(ROW()-ROW(Amortisasi[[#Headers],[tanggal pembayaran]])=1,MulaiPinjaman,IF(I119&gt;0,EDATE(C119,1),"")),""),"")</f>
        <v>46775</v>
      </c>
      <c r="D120" s="31">
        <f ca="1">IF(ROW()-ROW(Amortisasi[[#Headers],[saldo 
awal]])=1,JumlahPinjaman,IF(Amortisasi[[#This Row],[tanggal pembayaran]]="",0,INDEX(Amortisasi[], ROW()-4,8)))</f>
        <v>164250944.88805076</v>
      </c>
      <c r="E120" s="31">
        <f ca="1">IF(NilaiDimasukkan,IF(ROW()-ROW(Amortisasi[[#Headers],[bunga]])=1,-IPMT(SukuBunga/12,1,JangkaPinjaman-ROWS($C$4:C120)+1,Amortisasi[[#This Row],[saldo 
awal]]),IFERROR(-IPMT(SukuBunga/12,1,Amortisasi[[#This Row],['#
tersisa]],D121),0)),0)</f>
        <v>682757.00241275004</v>
      </c>
      <c r="F120" s="31">
        <f ca="1">IFERROR(IF(AND(NilaiDimasukkan,Amortisasi[[#This Row],[tanggal pembayaran]]&lt;&gt;""),-PPMT(SukuBunga/12,1,JangkaPinjaman-ROWS($C$4:C120)+1,Amortisasi[[#This Row],[saldo 
awal]]),""),0)</f>
        <v>389264.30899073393</v>
      </c>
      <c r="G120" s="31">
        <f ca="1">IF(Amortisasi[[#This Row],[tanggal pembayaran]]="",0,JumlahPajakProperti)</f>
        <v>375000</v>
      </c>
      <c r="H120" s="31">
        <f ca="1">IF(Amortisasi[[#This Row],[tanggal pembayaran]]="",0,Amortisasi[[#This Row],[bunga]]+Amortisasi[[#This Row],[pokok]]+Amortisasi[[#This Row],[pajak 
properti]])</f>
        <v>1447021.3114034841</v>
      </c>
      <c r="I120" s="31">
        <f ca="1">IF(Amortisasi[[#This Row],[tanggal pembayaran]]="",0,Amortisasi[[#This Row],[saldo 
awal]]-Amortisasi[[#This Row],[pokok]])</f>
        <v>163861680.57906002</v>
      </c>
      <c r="J120" s="13">
        <f ca="1">IF(Amortisasi[[#This Row],[saldo 
akhir]]&gt;0,BarisTerakhir-ROW(),0)</f>
        <v>243</v>
      </c>
    </row>
    <row r="121" spans="2:10" ht="15" customHeight="1" x14ac:dyDescent="0.25">
      <c r="B121" s="12">
        <f>ROWS($B$4:B121)</f>
        <v>118</v>
      </c>
      <c r="C121" s="30">
        <f ca="1">IF(NilaiDimasukkan,IF(Amortisasi[[#This Row],['#]]&lt;=JangkaPinjaman,IF(ROW()-ROW(Amortisasi[[#Headers],[tanggal pembayaran]])=1,MulaiPinjaman,IF(I120&gt;0,EDATE(C120,1),"")),""),"")</f>
        <v>46806</v>
      </c>
      <c r="D121" s="31">
        <f ca="1">IF(ROW()-ROW(Amortisasi[[#Headers],[saldo 
awal]])=1,JumlahPinjaman,IF(Amortisasi[[#This Row],[tanggal pembayaran]]="",0,INDEX(Amortisasi[], ROW()-4,8)))</f>
        <v>163861680.57906002</v>
      </c>
      <c r="E121" s="31">
        <f ca="1">IF(NilaiDimasukkan,IF(ROW()-ROW(Amortisasi[[#Headers],[bunga]])=1,-IPMT(SukuBunga/12,1,JangkaPinjaman-ROWS($C$4:C121)+1,Amortisasi[[#This Row],[saldo 
awal]]),IFERROR(-IPMT(SukuBunga/12,1,Amortisasi[[#This Row],['#
tersisa]],D122),0)),0)</f>
        <v>681128.30973103538</v>
      </c>
      <c r="F121" s="31">
        <f ca="1">IFERROR(IF(AND(NilaiDimasukkan,Amortisasi[[#This Row],[tanggal pembayaran]]&lt;&gt;""),-PPMT(SukuBunga/12,1,JangkaPinjaman-ROWS($C$4:C121)+1,Amortisasi[[#This Row],[saldo 
awal]]),""),0)</f>
        <v>390886.24361152877</v>
      </c>
      <c r="G121" s="31">
        <f ca="1">IF(Amortisasi[[#This Row],[tanggal pembayaran]]="",0,JumlahPajakProperti)</f>
        <v>375000</v>
      </c>
      <c r="H121" s="31">
        <f ca="1">IF(Amortisasi[[#This Row],[tanggal pembayaran]]="",0,Amortisasi[[#This Row],[bunga]]+Amortisasi[[#This Row],[pokok]]+Amortisasi[[#This Row],[pajak 
properti]])</f>
        <v>1447014.553342564</v>
      </c>
      <c r="I121" s="31">
        <f ca="1">IF(Amortisasi[[#This Row],[tanggal pembayaran]]="",0,Amortisasi[[#This Row],[saldo 
awal]]-Amortisasi[[#This Row],[pokok]])</f>
        <v>163470794.3354485</v>
      </c>
      <c r="J121" s="13">
        <f ca="1">IF(Amortisasi[[#This Row],[saldo 
akhir]]&gt;0,BarisTerakhir-ROW(),0)</f>
        <v>242</v>
      </c>
    </row>
    <row r="122" spans="2:10" ht="15" customHeight="1" x14ac:dyDescent="0.25">
      <c r="B122" s="12">
        <f>ROWS($B$4:B122)</f>
        <v>119</v>
      </c>
      <c r="C122" s="30">
        <f ca="1">IF(NilaiDimasukkan,IF(Amortisasi[[#This Row],['#]]&lt;=JangkaPinjaman,IF(ROW()-ROW(Amortisasi[[#Headers],[tanggal pembayaran]])=1,MulaiPinjaman,IF(I121&gt;0,EDATE(C121,1),"")),""),"")</f>
        <v>46835</v>
      </c>
      <c r="D122" s="31">
        <f ca="1">IF(ROW()-ROW(Amortisasi[[#Headers],[saldo 
awal]])=1,JumlahPinjaman,IF(Amortisasi[[#This Row],[tanggal pembayaran]]="",0,INDEX(Amortisasi[], ROW()-4,8)))</f>
        <v>163470794.3354485</v>
      </c>
      <c r="E122" s="31">
        <f ca="1">IF(NilaiDimasukkan,IF(ROW()-ROW(Amortisasi[[#Headers],[bunga]])=1,-IPMT(SukuBunga/12,1,JangkaPinjaman-ROWS($C$4:C122)+1,Amortisasi[[#This Row],[saldo 
awal]]),IFERROR(-IPMT(SukuBunga/12,1,Amortisasi[[#This Row],['#
tersisa]],D123),0)),0)</f>
        <v>679492.83082981361</v>
      </c>
      <c r="F122" s="31">
        <f ca="1">IFERROR(IF(AND(NilaiDimasukkan,Amortisasi[[#This Row],[tanggal pembayaran]]&lt;&gt;""),-PPMT(SukuBunga/12,1,JangkaPinjaman-ROWS($C$4:C122)+1,Amortisasi[[#This Row],[saldo 
awal]]),""),0)</f>
        <v>392514.93629324355</v>
      </c>
      <c r="G122" s="31">
        <f ca="1">IF(Amortisasi[[#This Row],[tanggal pembayaran]]="",0,JumlahPajakProperti)</f>
        <v>375000</v>
      </c>
      <c r="H122" s="31">
        <f ca="1">IF(Amortisasi[[#This Row],[tanggal pembayaran]]="",0,Amortisasi[[#This Row],[bunga]]+Amortisasi[[#This Row],[pokok]]+Amortisasi[[#This Row],[pajak 
properti]])</f>
        <v>1447007.767123057</v>
      </c>
      <c r="I122" s="31">
        <f ca="1">IF(Amortisasi[[#This Row],[tanggal pembayaran]]="",0,Amortisasi[[#This Row],[saldo 
awal]]-Amortisasi[[#This Row],[pokok]])</f>
        <v>163078279.39915526</v>
      </c>
      <c r="J122" s="13">
        <f ca="1">IF(Amortisasi[[#This Row],[saldo 
akhir]]&gt;0,BarisTerakhir-ROW(),0)</f>
        <v>241</v>
      </c>
    </row>
    <row r="123" spans="2:10" ht="15" customHeight="1" x14ac:dyDescent="0.25">
      <c r="B123" s="12">
        <f>ROWS($B$4:B123)</f>
        <v>120</v>
      </c>
      <c r="C123" s="30">
        <f ca="1">IF(NilaiDimasukkan,IF(Amortisasi[[#This Row],['#]]&lt;=JangkaPinjaman,IF(ROW()-ROW(Amortisasi[[#Headers],[tanggal pembayaran]])=1,MulaiPinjaman,IF(I122&gt;0,EDATE(C122,1),"")),""),"")</f>
        <v>46866</v>
      </c>
      <c r="D123" s="31">
        <f ca="1">IF(ROW()-ROW(Amortisasi[[#Headers],[saldo 
awal]])=1,JumlahPinjaman,IF(Amortisasi[[#This Row],[tanggal pembayaran]]="",0,INDEX(Amortisasi[], ROW()-4,8)))</f>
        <v>163078279.39915526</v>
      </c>
      <c r="E123" s="31">
        <f ca="1">IF(NilaiDimasukkan,IF(ROW()-ROW(Amortisasi[[#Headers],[bunga]])=1,-IPMT(SukuBunga/12,1,JangkaPinjaman-ROWS($C$4:C123)+1,Amortisasi[[#This Row],[saldo 
awal]]),IFERROR(-IPMT(SukuBunga/12,1,Amortisasi[[#This Row],['#
tersisa]],D124),0)),0)</f>
        <v>677850.53743317001</v>
      </c>
      <c r="F123" s="31">
        <f ca="1">IFERROR(IF(AND(NilaiDimasukkan,Amortisasi[[#This Row],[tanggal pembayaran]]&lt;&gt;""),-PPMT(SukuBunga/12,1,JangkaPinjaman-ROWS($C$4:C123)+1,Amortisasi[[#This Row],[saldo 
awal]]),""),0)</f>
        <v>394150.41519446531</v>
      </c>
      <c r="G123" s="31">
        <f ca="1">IF(Amortisasi[[#This Row],[tanggal pembayaran]]="",0,JumlahPajakProperti)</f>
        <v>375000</v>
      </c>
      <c r="H123" s="31">
        <f ca="1">IF(Amortisasi[[#This Row],[tanggal pembayaran]]="",0,Amortisasi[[#This Row],[bunga]]+Amortisasi[[#This Row],[pokok]]+Amortisasi[[#This Row],[pajak 
properti]])</f>
        <v>1447000.9526276353</v>
      </c>
      <c r="I123" s="31">
        <f ca="1">IF(Amortisasi[[#This Row],[tanggal pembayaran]]="",0,Amortisasi[[#This Row],[saldo 
awal]]-Amortisasi[[#This Row],[pokok]])</f>
        <v>162684128.98396081</v>
      </c>
      <c r="J123" s="13">
        <f ca="1">IF(Amortisasi[[#This Row],[saldo 
akhir]]&gt;0,BarisTerakhir-ROW(),0)</f>
        <v>240</v>
      </c>
    </row>
    <row r="124" spans="2:10" ht="15" customHeight="1" x14ac:dyDescent="0.25">
      <c r="B124" s="12">
        <f>ROWS($B$4:B124)</f>
        <v>121</v>
      </c>
      <c r="C124" s="30">
        <f ca="1">IF(NilaiDimasukkan,IF(Amortisasi[[#This Row],['#]]&lt;=JangkaPinjaman,IF(ROW()-ROW(Amortisasi[[#Headers],[tanggal pembayaran]])=1,MulaiPinjaman,IF(I123&gt;0,EDATE(C123,1),"")),""),"")</f>
        <v>46896</v>
      </c>
      <c r="D124" s="31">
        <f ca="1">IF(ROW()-ROW(Amortisasi[[#Headers],[saldo 
awal]])=1,JumlahPinjaman,IF(Amortisasi[[#This Row],[tanggal pembayaran]]="",0,INDEX(Amortisasi[], ROW()-4,8)))</f>
        <v>162684128.98396081</v>
      </c>
      <c r="E124" s="31">
        <f ca="1">IF(NilaiDimasukkan,IF(ROW()-ROW(Amortisasi[[#Headers],[bunga]])=1,-IPMT(SukuBunga/12,1,JangkaPinjaman-ROWS($C$4:C124)+1,Amortisasi[[#This Row],[saldo 
awal]]),IFERROR(-IPMT(SukuBunga/12,1,Amortisasi[[#This Row],['#
tersisa]],D125),0)),0)</f>
        <v>676201.40114737372</v>
      </c>
      <c r="F124" s="31">
        <f ca="1">IFERROR(IF(AND(NilaiDimasukkan,Amortisasi[[#This Row],[tanggal pembayaran]]&lt;&gt;""),-PPMT(SukuBunga/12,1,JangkaPinjaman-ROWS($C$4:C124)+1,Amortisasi[[#This Row],[saldo 
awal]]),""),0)</f>
        <v>395792.70859110897</v>
      </c>
      <c r="G124" s="31">
        <f ca="1">IF(Amortisasi[[#This Row],[tanggal pembayaran]]="",0,JumlahPajakProperti)</f>
        <v>375000</v>
      </c>
      <c r="H124" s="31">
        <f ca="1">IF(Amortisasi[[#This Row],[tanggal pembayaran]]="",0,Amortisasi[[#This Row],[bunga]]+Amortisasi[[#This Row],[pokok]]+Amortisasi[[#This Row],[pajak 
properti]])</f>
        <v>1446994.1097384826</v>
      </c>
      <c r="I124" s="31">
        <f ca="1">IF(Amortisasi[[#This Row],[tanggal pembayaran]]="",0,Amortisasi[[#This Row],[saldo 
awal]]-Amortisasi[[#This Row],[pokok]])</f>
        <v>162288336.2753697</v>
      </c>
      <c r="J124" s="13">
        <f ca="1">IF(Amortisasi[[#This Row],[saldo 
akhir]]&gt;0,BarisTerakhir-ROW(),0)</f>
        <v>239</v>
      </c>
    </row>
    <row r="125" spans="2:10" ht="15" customHeight="1" x14ac:dyDescent="0.25">
      <c r="B125" s="12">
        <f>ROWS($B$4:B125)</f>
        <v>122</v>
      </c>
      <c r="C125" s="30">
        <f ca="1">IF(NilaiDimasukkan,IF(Amortisasi[[#This Row],['#]]&lt;=JangkaPinjaman,IF(ROW()-ROW(Amortisasi[[#Headers],[tanggal pembayaran]])=1,MulaiPinjaman,IF(I124&gt;0,EDATE(C124,1),"")),""),"")</f>
        <v>46927</v>
      </c>
      <c r="D125" s="31">
        <f ca="1">IF(ROW()-ROW(Amortisasi[[#Headers],[saldo 
awal]])=1,JumlahPinjaman,IF(Amortisasi[[#This Row],[tanggal pembayaran]]="",0,INDEX(Amortisasi[], ROW()-4,8)))</f>
        <v>162288336.2753697</v>
      </c>
      <c r="E125" s="31">
        <f ca="1">IF(NilaiDimasukkan,IF(ROW()-ROW(Amortisasi[[#Headers],[bunga]])=1,-IPMT(SukuBunga/12,1,JangkaPinjaman-ROWS($C$4:C125)+1,Amortisasi[[#This Row],[saldo 
awal]]),IFERROR(-IPMT(SukuBunga/12,1,Amortisasi[[#This Row],['#
tersisa]],D126),0)),0)</f>
        <v>674545.39346038667</v>
      </c>
      <c r="F125" s="31">
        <f ca="1">IFERROR(IF(AND(NilaiDimasukkan,Amortisasi[[#This Row],[tanggal pembayaran]]&lt;&gt;""),-PPMT(SukuBunga/12,1,JangkaPinjaman-ROWS($C$4:C125)+1,Amortisasi[[#This Row],[saldo 
awal]]),""),0)</f>
        <v>397441.8448769052</v>
      </c>
      <c r="G125" s="31">
        <f ca="1">IF(Amortisasi[[#This Row],[tanggal pembayaran]]="",0,JumlahPajakProperti)</f>
        <v>375000</v>
      </c>
      <c r="H125" s="31">
        <f ca="1">IF(Amortisasi[[#This Row],[tanggal pembayaran]]="",0,Amortisasi[[#This Row],[bunga]]+Amortisasi[[#This Row],[pokok]]+Amortisasi[[#This Row],[pajak 
properti]])</f>
        <v>1446987.2383372919</v>
      </c>
      <c r="I125" s="31">
        <f ca="1">IF(Amortisasi[[#This Row],[tanggal pembayaran]]="",0,Amortisasi[[#This Row],[saldo 
awal]]-Amortisasi[[#This Row],[pokok]])</f>
        <v>161890894.43049279</v>
      </c>
      <c r="J125" s="13">
        <f ca="1">IF(Amortisasi[[#This Row],[saldo 
akhir]]&gt;0,BarisTerakhir-ROW(),0)</f>
        <v>238</v>
      </c>
    </row>
    <row r="126" spans="2:10" ht="15" customHeight="1" x14ac:dyDescent="0.25">
      <c r="B126" s="12">
        <f>ROWS($B$4:B126)</f>
        <v>123</v>
      </c>
      <c r="C126" s="30">
        <f ca="1">IF(NilaiDimasukkan,IF(Amortisasi[[#This Row],['#]]&lt;=JangkaPinjaman,IF(ROW()-ROW(Amortisasi[[#Headers],[tanggal pembayaran]])=1,MulaiPinjaman,IF(I125&gt;0,EDATE(C125,1),"")),""),"")</f>
        <v>46957</v>
      </c>
      <c r="D126" s="31">
        <f ca="1">IF(ROW()-ROW(Amortisasi[[#Headers],[saldo 
awal]])=1,JumlahPinjaman,IF(Amortisasi[[#This Row],[tanggal pembayaran]]="",0,INDEX(Amortisasi[], ROW()-4,8)))</f>
        <v>161890894.43049279</v>
      </c>
      <c r="E126" s="31">
        <f ca="1">IF(NilaiDimasukkan,IF(ROW()-ROW(Amortisasi[[#Headers],[bunga]])=1,-IPMT(SukuBunga/12,1,JangkaPinjaman-ROWS($C$4:C126)+1,Amortisasi[[#This Row],[saldo 
awal]]),IFERROR(-IPMT(SukuBunga/12,1,Amortisasi[[#This Row],['#
tersisa]],D127),0)),0)</f>
        <v>672882.48574137036</v>
      </c>
      <c r="F126" s="31">
        <f ca="1">IFERROR(IF(AND(NilaiDimasukkan,Amortisasi[[#This Row],[tanggal pembayaran]]&lt;&gt;""),-PPMT(SukuBunga/12,1,JangkaPinjaman-ROWS($C$4:C126)+1,Amortisasi[[#This Row],[saldo 
awal]]),""),0)</f>
        <v>399097.85256389232</v>
      </c>
      <c r="G126" s="31">
        <f ca="1">IF(Amortisasi[[#This Row],[tanggal pembayaran]]="",0,JumlahPajakProperti)</f>
        <v>375000</v>
      </c>
      <c r="H126" s="31">
        <f ca="1">IF(Amortisasi[[#This Row],[tanggal pembayaran]]="",0,Amortisasi[[#This Row],[bunga]]+Amortisasi[[#This Row],[pokok]]+Amortisasi[[#This Row],[pajak 
properti]])</f>
        <v>1446980.3383052626</v>
      </c>
      <c r="I126" s="31">
        <f ca="1">IF(Amortisasi[[#This Row],[tanggal pembayaran]]="",0,Amortisasi[[#This Row],[saldo 
awal]]-Amortisasi[[#This Row],[pokok]])</f>
        <v>161491796.5779289</v>
      </c>
      <c r="J126" s="13">
        <f ca="1">IF(Amortisasi[[#This Row],[saldo 
akhir]]&gt;0,BarisTerakhir-ROW(),0)</f>
        <v>237</v>
      </c>
    </row>
    <row r="127" spans="2:10" ht="15" customHeight="1" x14ac:dyDescent="0.25">
      <c r="B127" s="12">
        <f>ROWS($B$4:B127)</f>
        <v>124</v>
      </c>
      <c r="C127" s="30">
        <f ca="1">IF(NilaiDimasukkan,IF(Amortisasi[[#This Row],['#]]&lt;=JangkaPinjaman,IF(ROW()-ROW(Amortisasi[[#Headers],[tanggal pembayaran]])=1,MulaiPinjaman,IF(I126&gt;0,EDATE(C126,1),"")),""),"")</f>
        <v>46988</v>
      </c>
      <c r="D127" s="31">
        <f ca="1">IF(ROW()-ROW(Amortisasi[[#Headers],[saldo 
awal]])=1,JumlahPinjaman,IF(Amortisasi[[#This Row],[tanggal pembayaran]]="",0,INDEX(Amortisasi[], ROW()-4,8)))</f>
        <v>161491796.5779289</v>
      </c>
      <c r="E127" s="31">
        <f ca="1">IF(NilaiDimasukkan,IF(ROW()-ROW(Amortisasi[[#Headers],[bunga]])=1,-IPMT(SukuBunga/12,1,JangkaPinjaman-ROWS($C$4:C127)+1,Amortisasi[[#This Row],[saldo 
awal]]),IFERROR(-IPMT(SukuBunga/12,1,Amortisasi[[#This Row],['#
tersisa]],D128),0)),0)</f>
        <v>671212.64924019168</v>
      </c>
      <c r="F127" s="31">
        <f ca="1">IFERROR(IF(AND(NilaiDimasukkan,Amortisasi[[#This Row],[tanggal pembayaran]]&lt;&gt;""),-PPMT(SukuBunga/12,1,JangkaPinjaman-ROWS($C$4:C127)+1,Amortisasi[[#This Row],[saldo 
awal]]),""),0)</f>
        <v>400760.76028290857</v>
      </c>
      <c r="G127" s="31">
        <f ca="1">IF(Amortisasi[[#This Row],[tanggal pembayaran]]="",0,JumlahPajakProperti)</f>
        <v>375000</v>
      </c>
      <c r="H127" s="31">
        <f ca="1">IF(Amortisasi[[#This Row],[tanggal pembayaran]]="",0,Amortisasi[[#This Row],[bunga]]+Amortisasi[[#This Row],[pokok]]+Amortisasi[[#This Row],[pajak 
properti]])</f>
        <v>1446973.4095231001</v>
      </c>
      <c r="I127" s="31">
        <f ca="1">IF(Amortisasi[[#This Row],[tanggal pembayaran]]="",0,Amortisasi[[#This Row],[saldo 
awal]]-Amortisasi[[#This Row],[pokok]])</f>
        <v>161091035.817646</v>
      </c>
      <c r="J127" s="13">
        <f ca="1">IF(Amortisasi[[#This Row],[saldo 
akhir]]&gt;0,BarisTerakhir-ROW(),0)</f>
        <v>236</v>
      </c>
    </row>
    <row r="128" spans="2:10" ht="15" customHeight="1" x14ac:dyDescent="0.25">
      <c r="B128" s="12">
        <f>ROWS($B$4:B128)</f>
        <v>125</v>
      </c>
      <c r="C128" s="30">
        <f ca="1">IF(NilaiDimasukkan,IF(Amortisasi[[#This Row],['#]]&lt;=JangkaPinjaman,IF(ROW()-ROW(Amortisasi[[#Headers],[tanggal pembayaran]])=1,MulaiPinjaman,IF(I127&gt;0,EDATE(C127,1),"")),""),"")</f>
        <v>47019</v>
      </c>
      <c r="D128" s="31">
        <f ca="1">IF(ROW()-ROW(Amortisasi[[#Headers],[saldo 
awal]])=1,JumlahPinjaman,IF(Amortisasi[[#This Row],[tanggal pembayaran]]="",0,INDEX(Amortisasi[], ROW()-4,8)))</f>
        <v>161091035.817646</v>
      </c>
      <c r="E128" s="31">
        <f ca="1">IF(NilaiDimasukkan,IF(ROW()-ROW(Amortisasi[[#Headers],[bunga]])=1,-IPMT(SukuBunga/12,1,JangkaPinjaman-ROWS($C$4:C128)+1,Amortisasi[[#This Row],[saldo 
awal]]),IFERROR(-IPMT(SukuBunga/12,1,Amortisasi[[#This Row],['#
tersisa]],D129),0)),0)</f>
        <v>669535.85508692462</v>
      </c>
      <c r="F128" s="31">
        <f ca="1">IFERROR(IF(AND(NilaiDimasukkan,Amortisasi[[#This Row],[tanggal pembayaran]]&lt;&gt;""),-PPMT(SukuBunga/12,1,JangkaPinjaman-ROWS($C$4:C128)+1,Amortisasi[[#This Row],[saldo 
awal]]),""),0)</f>
        <v>402430.59678408748</v>
      </c>
      <c r="G128" s="31">
        <f ca="1">IF(Amortisasi[[#This Row],[tanggal pembayaran]]="",0,JumlahPajakProperti)</f>
        <v>375000</v>
      </c>
      <c r="H128" s="31">
        <f ca="1">IF(Amortisasi[[#This Row],[tanggal pembayaran]]="",0,Amortisasi[[#This Row],[bunga]]+Amortisasi[[#This Row],[pokok]]+Amortisasi[[#This Row],[pajak 
properti]])</f>
        <v>1446966.4518710121</v>
      </c>
      <c r="I128" s="31">
        <f ca="1">IF(Amortisasi[[#This Row],[tanggal pembayaran]]="",0,Amortisasi[[#This Row],[saldo 
awal]]-Amortisasi[[#This Row],[pokok]])</f>
        <v>160688605.22086191</v>
      </c>
      <c r="J128" s="13">
        <f ca="1">IF(Amortisasi[[#This Row],[saldo 
akhir]]&gt;0,BarisTerakhir-ROW(),0)</f>
        <v>235</v>
      </c>
    </row>
    <row r="129" spans="2:10" ht="15" customHeight="1" x14ac:dyDescent="0.25">
      <c r="B129" s="12">
        <f>ROWS($B$4:B129)</f>
        <v>126</v>
      </c>
      <c r="C129" s="30">
        <f ca="1">IF(NilaiDimasukkan,IF(Amortisasi[[#This Row],['#]]&lt;=JangkaPinjaman,IF(ROW()-ROW(Amortisasi[[#Headers],[tanggal pembayaran]])=1,MulaiPinjaman,IF(I128&gt;0,EDATE(C128,1),"")),""),"")</f>
        <v>47049</v>
      </c>
      <c r="D129" s="31">
        <f ca="1">IF(ROW()-ROW(Amortisasi[[#Headers],[saldo 
awal]])=1,JumlahPinjaman,IF(Amortisasi[[#This Row],[tanggal pembayaran]]="",0,INDEX(Amortisasi[], ROW()-4,8)))</f>
        <v>160688605.22086191</v>
      </c>
      <c r="E129" s="31">
        <f ca="1">IF(NilaiDimasukkan,IF(ROW()-ROW(Amortisasi[[#Headers],[bunga]])=1,-IPMT(SukuBunga/12,1,JangkaPinjaman-ROWS($C$4:C129)+1,Amortisasi[[#This Row],[saldo 
awal]]),IFERROR(-IPMT(SukuBunga/12,1,Amortisasi[[#This Row],['#
tersisa]],D130),0)),0)</f>
        <v>667852.0742913523</v>
      </c>
      <c r="F129" s="31">
        <f ca="1">IFERROR(IF(AND(NilaiDimasukkan,Amortisasi[[#This Row],[tanggal pembayaran]]&lt;&gt;""),-PPMT(SukuBunga/12,1,JangkaPinjaman-ROWS($C$4:C129)+1,Amortisasi[[#This Row],[saldo 
awal]]),""),0)</f>
        <v>404107.39093735436</v>
      </c>
      <c r="G129" s="31">
        <f ca="1">IF(Amortisasi[[#This Row],[tanggal pembayaran]]="",0,JumlahPajakProperti)</f>
        <v>375000</v>
      </c>
      <c r="H129" s="31">
        <f ca="1">IF(Amortisasi[[#This Row],[tanggal pembayaran]]="",0,Amortisasi[[#This Row],[bunga]]+Amortisasi[[#This Row],[pokok]]+Amortisasi[[#This Row],[pajak 
properti]])</f>
        <v>1446959.4652287066</v>
      </c>
      <c r="I129" s="31">
        <f ca="1">IF(Amortisasi[[#This Row],[tanggal pembayaran]]="",0,Amortisasi[[#This Row],[saldo 
awal]]-Amortisasi[[#This Row],[pokok]])</f>
        <v>160284497.82992455</v>
      </c>
      <c r="J129" s="13">
        <f ca="1">IF(Amortisasi[[#This Row],[saldo 
akhir]]&gt;0,BarisTerakhir-ROW(),0)</f>
        <v>234</v>
      </c>
    </row>
    <row r="130" spans="2:10" ht="15" customHeight="1" x14ac:dyDescent="0.25">
      <c r="B130" s="12">
        <f>ROWS($B$4:B130)</f>
        <v>127</v>
      </c>
      <c r="C130" s="30">
        <f ca="1">IF(NilaiDimasukkan,IF(Amortisasi[[#This Row],['#]]&lt;=JangkaPinjaman,IF(ROW()-ROW(Amortisasi[[#Headers],[tanggal pembayaran]])=1,MulaiPinjaman,IF(I129&gt;0,EDATE(C129,1),"")),""),"")</f>
        <v>47080</v>
      </c>
      <c r="D130" s="31">
        <f ca="1">IF(ROW()-ROW(Amortisasi[[#Headers],[saldo 
awal]])=1,JumlahPinjaman,IF(Amortisasi[[#This Row],[tanggal pembayaran]]="",0,INDEX(Amortisasi[], ROW()-4,8)))</f>
        <v>160284497.82992455</v>
      </c>
      <c r="E130" s="31">
        <f ca="1">IF(NilaiDimasukkan,IF(ROW()-ROW(Amortisasi[[#Headers],[bunga]])=1,-IPMT(SukuBunga/12,1,JangkaPinjaman-ROWS($C$4:C130)+1,Amortisasi[[#This Row],[saldo 
awal]]),IFERROR(-IPMT(SukuBunga/12,1,Amortisasi[[#This Row],['#
tersisa]],D131),0)),0)</f>
        <v>666161.27774246503</v>
      </c>
      <c r="F130" s="31">
        <f ca="1">IFERROR(IF(AND(NilaiDimasukkan,Amortisasi[[#This Row],[tanggal pembayaran]]&lt;&gt;""),-PPMT(SukuBunga/12,1,JangkaPinjaman-ROWS($C$4:C130)+1,Amortisasi[[#This Row],[saldo 
awal]]),""),0)</f>
        <v>405791.17173292674</v>
      </c>
      <c r="G130" s="31">
        <f ca="1">IF(Amortisasi[[#This Row],[tanggal pembayaran]]="",0,JumlahPajakProperti)</f>
        <v>375000</v>
      </c>
      <c r="H130" s="31">
        <f ca="1">IF(Amortisasi[[#This Row],[tanggal pembayaran]]="",0,Amortisasi[[#This Row],[bunga]]+Amortisasi[[#This Row],[pokok]]+Amortisasi[[#This Row],[pajak 
properti]])</f>
        <v>1446952.4494753918</v>
      </c>
      <c r="I130" s="31">
        <f ca="1">IF(Amortisasi[[#This Row],[tanggal pembayaran]]="",0,Amortisasi[[#This Row],[saldo 
awal]]-Amortisasi[[#This Row],[pokok]])</f>
        <v>159878706.65819162</v>
      </c>
      <c r="J130" s="13">
        <f ca="1">IF(Amortisasi[[#This Row],[saldo 
akhir]]&gt;0,BarisTerakhir-ROW(),0)</f>
        <v>233</v>
      </c>
    </row>
    <row r="131" spans="2:10" ht="15" customHeight="1" x14ac:dyDescent="0.25">
      <c r="B131" s="12">
        <f>ROWS($B$4:B131)</f>
        <v>128</v>
      </c>
      <c r="C131" s="30">
        <f ca="1">IF(NilaiDimasukkan,IF(Amortisasi[[#This Row],['#]]&lt;=JangkaPinjaman,IF(ROW()-ROW(Amortisasi[[#Headers],[tanggal pembayaran]])=1,MulaiPinjaman,IF(I130&gt;0,EDATE(C130,1),"")),""),"")</f>
        <v>47110</v>
      </c>
      <c r="D131" s="31">
        <f ca="1">IF(ROW()-ROW(Amortisasi[[#Headers],[saldo 
awal]])=1,JumlahPinjaman,IF(Amortisasi[[#This Row],[tanggal pembayaran]]="",0,INDEX(Amortisasi[], ROW()-4,8)))</f>
        <v>159878706.65819162</v>
      </c>
      <c r="E131" s="31">
        <f ca="1">IF(NilaiDimasukkan,IF(ROW()-ROW(Amortisasi[[#Headers],[bunga]])=1,-IPMT(SukuBunga/12,1,JangkaPinjaman-ROWS($C$4:C131)+1,Amortisasi[[#This Row],[saldo 
awal]]),IFERROR(-IPMT(SukuBunga/12,1,Amortisasi[[#This Row],['#
tersisa]],D132),0)),0)</f>
        <v>664463.43620795757</v>
      </c>
      <c r="F131" s="31">
        <f ca="1">IFERROR(IF(AND(NilaiDimasukkan,Amortisasi[[#This Row],[tanggal pembayaran]]&lt;&gt;""),-PPMT(SukuBunga/12,1,JangkaPinjaman-ROWS($C$4:C131)+1,Amortisasi[[#This Row],[saldo 
awal]]),""),0)</f>
        <v>407481.9682818139</v>
      </c>
      <c r="G131" s="31">
        <f ca="1">IF(Amortisasi[[#This Row],[tanggal pembayaran]]="",0,JumlahPajakProperti)</f>
        <v>375000</v>
      </c>
      <c r="H131" s="31">
        <f ca="1">IF(Amortisasi[[#This Row],[tanggal pembayaran]]="",0,Amortisasi[[#This Row],[bunga]]+Amortisasi[[#This Row],[pokok]]+Amortisasi[[#This Row],[pajak 
properti]])</f>
        <v>1446945.4044897715</v>
      </c>
      <c r="I131" s="31">
        <f ca="1">IF(Amortisasi[[#This Row],[tanggal pembayaran]]="",0,Amortisasi[[#This Row],[saldo 
awal]]-Amortisasi[[#This Row],[pokok]])</f>
        <v>159471224.68990982</v>
      </c>
      <c r="J131" s="13">
        <f ca="1">IF(Amortisasi[[#This Row],[saldo 
akhir]]&gt;0,BarisTerakhir-ROW(),0)</f>
        <v>232</v>
      </c>
    </row>
    <row r="132" spans="2:10" ht="15" customHeight="1" x14ac:dyDescent="0.25">
      <c r="B132" s="12">
        <f>ROWS($B$4:B132)</f>
        <v>129</v>
      </c>
      <c r="C132" s="30">
        <f ca="1">IF(NilaiDimasukkan,IF(Amortisasi[[#This Row],['#]]&lt;=JangkaPinjaman,IF(ROW()-ROW(Amortisasi[[#Headers],[tanggal pembayaran]])=1,MulaiPinjaman,IF(I131&gt;0,EDATE(C131,1),"")),""),"")</f>
        <v>47141</v>
      </c>
      <c r="D132" s="31">
        <f ca="1">IF(ROW()-ROW(Amortisasi[[#Headers],[saldo 
awal]])=1,JumlahPinjaman,IF(Amortisasi[[#This Row],[tanggal pembayaran]]="",0,INDEX(Amortisasi[], ROW()-4,8)))</f>
        <v>159471224.68990982</v>
      </c>
      <c r="E132" s="31">
        <f ca="1">IF(NilaiDimasukkan,IF(ROW()-ROW(Amortisasi[[#Headers],[bunga]])=1,-IPMT(SukuBunga/12,1,JangkaPinjaman-ROWS($C$4:C132)+1,Amortisasi[[#This Row],[saldo 
awal]]),IFERROR(-IPMT(SukuBunga/12,1,Amortisasi[[#This Row],['#
tersisa]],D133),0)),0)</f>
        <v>662758.52033372282</v>
      </c>
      <c r="F132" s="31">
        <f ca="1">IFERROR(IF(AND(NilaiDimasukkan,Amortisasi[[#This Row],[tanggal pembayaran]]&lt;&gt;""),-PPMT(SukuBunga/12,1,JangkaPinjaman-ROWS($C$4:C132)+1,Amortisasi[[#This Row],[saldo 
awal]]),""),0)</f>
        <v>409179.80981632147</v>
      </c>
      <c r="G132" s="31">
        <f ca="1">IF(Amortisasi[[#This Row],[tanggal pembayaran]]="",0,JumlahPajakProperti)</f>
        <v>375000</v>
      </c>
      <c r="H132" s="31">
        <f ca="1">IF(Amortisasi[[#This Row],[tanggal pembayaran]]="",0,Amortisasi[[#This Row],[bunga]]+Amortisasi[[#This Row],[pokok]]+Amortisasi[[#This Row],[pajak 
properti]])</f>
        <v>1446938.3301500443</v>
      </c>
      <c r="I132" s="31">
        <f ca="1">IF(Amortisasi[[#This Row],[tanggal pembayaran]]="",0,Amortisasi[[#This Row],[saldo 
awal]]-Amortisasi[[#This Row],[pokok]])</f>
        <v>159062044.88009349</v>
      </c>
      <c r="J132" s="13">
        <f ca="1">IF(Amortisasi[[#This Row],[saldo 
akhir]]&gt;0,BarisTerakhir-ROW(),0)</f>
        <v>231</v>
      </c>
    </row>
    <row r="133" spans="2:10" ht="15" customHeight="1" x14ac:dyDescent="0.25">
      <c r="B133" s="12">
        <f>ROWS($B$4:B133)</f>
        <v>130</v>
      </c>
      <c r="C133" s="30">
        <f ca="1">IF(NilaiDimasukkan,IF(Amortisasi[[#This Row],['#]]&lt;=JangkaPinjaman,IF(ROW()-ROW(Amortisasi[[#Headers],[tanggal pembayaran]])=1,MulaiPinjaman,IF(I132&gt;0,EDATE(C132,1),"")),""),"")</f>
        <v>47172</v>
      </c>
      <c r="D133" s="31">
        <f ca="1">IF(ROW()-ROW(Amortisasi[[#Headers],[saldo 
awal]])=1,JumlahPinjaman,IF(Amortisasi[[#This Row],[tanggal pembayaran]]="",0,INDEX(Amortisasi[], ROW()-4,8)))</f>
        <v>159062044.88009349</v>
      </c>
      <c r="E133" s="31">
        <f ca="1">IF(NilaiDimasukkan,IF(ROW()-ROW(Amortisasi[[#Headers],[bunga]])=1,-IPMT(SukuBunga/12,1,JangkaPinjaman-ROWS($C$4:C133)+1,Amortisasi[[#This Row],[saldo 
awal]]),IFERROR(-IPMT(SukuBunga/12,1,Amortisasi[[#This Row],['#
tersisa]],D134),0)),0)</f>
        <v>661046.50064334553</v>
      </c>
      <c r="F133" s="31">
        <f ca="1">IFERROR(IF(AND(NilaiDimasukkan,Amortisasi[[#This Row],[tanggal pembayaran]]&lt;&gt;""),-PPMT(SukuBunga/12,1,JangkaPinjaman-ROWS($C$4:C133)+1,Amortisasi[[#This Row],[saldo 
awal]]),""),0)</f>
        <v>410884.72569055599</v>
      </c>
      <c r="G133" s="31">
        <f ca="1">IF(Amortisasi[[#This Row],[tanggal pembayaran]]="",0,JumlahPajakProperti)</f>
        <v>375000</v>
      </c>
      <c r="H133" s="31">
        <f ca="1">IF(Amortisasi[[#This Row],[tanggal pembayaran]]="",0,Amortisasi[[#This Row],[bunga]]+Amortisasi[[#This Row],[pokok]]+Amortisasi[[#This Row],[pajak 
properti]])</f>
        <v>1446931.2263339015</v>
      </c>
      <c r="I133" s="31">
        <f ca="1">IF(Amortisasi[[#This Row],[tanggal pembayaran]]="",0,Amortisasi[[#This Row],[saldo 
awal]]-Amortisasi[[#This Row],[pokok]])</f>
        <v>158651160.15440294</v>
      </c>
      <c r="J133" s="13">
        <f ca="1">IF(Amortisasi[[#This Row],[saldo 
akhir]]&gt;0,BarisTerakhir-ROW(),0)</f>
        <v>230</v>
      </c>
    </row>
    <row r="134" spans="2:10" ht="15" customHeight="1" x14ac:dyDescent="0.25">
      <c r="B134" s="12">
        <f>ROWS($B$4:B134)</f>
        <v>131</v>
      </c>
      <c r="C134" s="30">
        <f ca="1">IF(NilaiDimasukkan,IF(Amortisasi[[#This Row],['#]]&lt;=JangkaPinjaman,IF(ROW()-ROW(Amortisasi[[#Headers],[tanggal pembayaran]])=1,MulaiPinjaman,IF(I133&gt;0,EDATE(C133,1),"")),""),"")</f>
        <v>47200</v>
      </c>
      <c r="D134" s="31">
        <f ca="1">IF(ROW()-ROW(Amortisasi[[#Headers],[saldo 
awal]])=1,JumlahPinjaman,IF(Amortisasi[[#This Row],[tanggal pembayaran]]="",0,INDEX(Amortisasi[], ROW()-4,8)))</f>
        <v>158651160.15440294</v>
      </c>
      <c r="E134" s="31">
        <f ca="1">IF(NilaiDimasukkan,IF(ROW()-ROW(Amortisasi[[#Headers],[bunga]])=1,-IPMT(SukuBunga/12,1,JangkaPinjaman-ROWS($C$4:C134)+1,Amortisasi[[#This Row],[saldo 
awal]]),IFERROR(-IPMT(SukuBunga/12,1,Amortisasi[[#This Row],['#
tersisa]],D135),0)),0)</f>
        <v>659327.3475375917</v>
      </c>
      <c r="F134" s="31">
        <f ca="1">IFERROR(IF(AND(NilaiDimasukkan,Amortisasi[[#This Row],[tanggal pembayaran]]&lt;&gt;""),-PPMT(SukuBunga/12,1,JangkaPinjaman-ROWS($C$4:C134)+1,Amortisasi[[#This Row],[saldo 
awal]]),""),0)</f>
        <v>412596.7453809334</v>
      </c>
      <c r="G134" s="31">
        <f ca="1">IF(Amortisasi[[#This Row],[tanggal pembayaran]]="",0,JumlahPajakProperti)</f>
        <v>375000</v>
      </c>
      <c r="H134" s="31">
        <f ca="1">IF(Amortisasi[[#This Row],[tanggal pembayaran]]="",0,Amortisasi[[#This Row],[bunga]]+Amortisasi[[#This Row],[pokok]]+Amortisasi[[#This Row],[pajak 
properti]])</f>
        <v>1446924.092918525</v>
      </c>
      <c r="I134" s="31">
        <f ca="1">IF(Amortisasi[[#This Row],[tanggal pembayaran]]="",0,Amortisasi[[#This Row],[saldo 
awal]]-Amortisasi[[#This Row],[pokok]])</f>
        <v>158238563.409022</v>
      </c>
      <c r="J134" s="13">
        <f ca="1">IF(Amortisasi[[#This Row],[saldo 
akhir]]&gt;0,BarisTerakhir-ROW(),0)</f>
        <v>229</v>
      </c>
    </row>
    <row r="135" spans="2:10" ht="15" customHeight="1" x14ac:dyDescent="0.25">
      <c r="B135" s="12">
        <f>ROWS($B$4:B135)</f>
        <v>132</v>
      </c>
      <c r="C135" s="30">
        <f ca="1">IF(NilaiDimasukkan,IF(Amortisasi[[#This Row],['#]]&lt;=JangkaPinjaman,IF(ROW()-ROW(Amortisasi[[#Headers],[tanggal pembayaran]])=1,MulaiPinjaman,IF(I134&gt;0,EDATE(C134,1),"")),""),"")</f>
        <v>47231</v>
      </c>
      <c r="D135" s="31">
        <f ca="1">IF(ROW()-ROW(Amortisasi[[#Headers],[saldo 
awal]])=1,JumlahPinjaman,IF(Amortisasi[[#This Row],[tanggal pembayaran]]="",0,INDEX(Amortisasi[], ROW()-4,8)))</f>
        <v>158238563.409022</v>
      </c>
      <c r="E135" s="31">
        <f ca="1">IF(NilaiDimasukkan,IF(ROW()-ROW(Amortisasi[[#Headers],[bunga]])=1,-IPMT(SukuBunga/12,1,JangkaPinjaman-ROWS($C$4:C135)+1,Amortisasi[[#This Row],[saldo 
awal]]),IFERROR(-IPMT(SukuBunga/12,1,Amortisasi[[#This Row],['#
tersisa]],D136),0)),0)</f>
        <v>657601.03129389719</v>
      </c>
      <c r="F135" s="31">
        <f ca="1">IFERROR(IF(AND(NilaiDimasukkan,Amortisasi[[#This Row],[tanggal pembayaran]]&lt;&gt;""),-PPMT(SukuBunga/12,1,JangkaPinjaman-ROWS($C$4:C135)+1,Amortisasi[[#This Row],[saldo 
awal]]),""),0)</f>
        <v>414315.89848668745</v>
      </c>
      <c r="G135" s="31">
        <f ca="1">IF(Amortisasi[[#This Row],[tanggal pembayaran]]="",0,JumlahPajakProperti)</f>
        <v>375000</v>
      </c>
      <c r="H135" s="31">
        <f ca="1">IF(Amortisasi[[#This Row],[tanggal pembayaran]]="",0,Amortisasi[[#This Row],[bunga]]+Amortisasi[[#This Row],[pokok]]+Amortisasi[[#This Row],[pajak 
properti]])</f>
        <v>1446916.9297805848</v>
      </c>
      <c r="I135" s="31">
        <f ca="1">IF(Amortisasi[[#This Row],[tanggal pembayaran]]="",0,Amortisasi[[#This Row],[saldo 
awal]]-Amortisasi[[#This Row],[pokok]])</f>
        <v>157824247.51053533</v>
      </c>
      <c r="J135" s="13">
        <f ca="1">IF(Amortisasi[[#This Row],[saldo 
akhir]]&gt;0,BarisTerakhir-ROW(),0)</f>
        <v>228</v>
      </c>
    </row>
    <row r="136" spans="2:10" ht="15" customHeight="1" x14ac:dyDescent="0.25">
      <c r="B136" s="12">
        <f>ROWS($B$4:B136)</f>
        <v>133</v>
      </c>
      <c r="C136" s="30">
        <f ca="1">IF(NilaiDimasukkan,IF(Amortisasi[[#This Row],['#]]&lt;=JangkaPinjaman,IF(ROW()-ROW(Amortisasi[[#Headers],[tanggal pembayaran]])=1,MulaiPinjaman,IF(I135&gt;0,EDATE(C135,1),"")),""),"")</f>
        <v>47261</v>
      </c>
      <c r="D136" s="31">
        <f ca="1">IF(ROW()-ROW(Amortisasi[[#Headers],[saldo 
awal]])=1,JumlahPinjaman,IF(Amortisasi[[#This Row],[tanggal pembayaran]]="",0,INDEX(Amortisasi[], ROW()-4,8)))</f>
        <v>157824247.51053533</v>
      </c>
      <c r="E136" s="31">
        <f ca="1">IF(NilaiDimasukkan,IF(ROW()-ROW(Amortisasi[[#Headers],[bunga]])=1,-IPMT(SukuBunga/12,1,JangkaPinjaman-ROWS($C$4:C136)+1,Amortisasi[[#This Row],[saldo 
awal]]),IFERROR(-IPMT(SukuBunga/12,1,Amortisasi[[#This Row],['#
tersisa]],D137),0)),0)</f>
        <v>655867.52206585393</v>
      </c>
      <c r="F136" s="31">
        <f ca="1">IFERROR(IF(AND(NilaiDimasukkan,Amortisasi[[#This Row],[tanggal pembayaran]]&lt;&gt;""),-PPMT(SukuBunga/12,1,JangkaPinjaman-ROWS($C$4:C136)+1,Amortisasi[[#This Row],[saldo 
awal]]),""),0)</f>
        <v>416042.21473038185</v>
      </c>
      <c r="G136" s="31">
        <f ca="1">IF(Amortisasi[[#This Row],[tanggal pembayaran]]="",0,JumlahPajakProperti)</f>
        <v>375000</v>
      </c>
      <c r="H136" s="31">
        <f ca="1">IF(Amortisasi[[#This Row],[tanggal pembayaran]]="",0,Amortisasi[[#This Row],[bunga]]+Amortisasi[[#This Row],[pokok]]+Amortisasi[[#This Row],[pajak 
properti]])</f>
        <v>1446909.7367962357</v>
      </c>
      <c r="I136" s="31">
        <f ca="1">IF(Amortisasi[[#This Row],[tanggal pembayaran]]="",0,Amortisasi[[#This Row],[saldo 
awal]]-Amortisasi[[#This Row],[pokok]])</f>
        <v>157408205.29580495</v>
      </c>
      <c r="J136" s="13">
        <f ca="1">IF(Amortisasi[[#This Row],[saldo 
akhir]]&gt;0,BarisTerakhir-ROW(),0)</f>
        <v>227</v>
      </c>
    </row>
    <row r="137" spans="2:10" ht="15" customHeight="1" x14ac:dyDescent="0.25">
      <c r="B137" s="12">
        <f>ROWS($B$4:B137)</f>
        <v>134</v>
      </c>
      <c r="C137" s="30">
        <f ca="1">IF(NilaiDimasukkan,IF(Amortisasi[[#This Row],['#]]&lt;=JangkaPinjaman,IF(ROW()-ROW(Amortisasi[[#Headers],[tanggal pembayaran]])=1,MulaiPinjaman,IF(I136&gt;0,EDATE(C136,1),"")),""),"")</f>
        <v>47292</v>
      </c>
      <c r="D137" s="31">
        <f ca="1">IF(ROW()-ROW(Amortisasi[[#Headers],[saldo 
awal]])=1,JumlahPinjaman,IF(Amortisasi[[#This Row],[tanggal pembayaran]]="",0,INDEX(Amortisasi[], ROW()-4,8)))</f>
        <v>157408205.29580495</v>
      </c>
      <c r="E137" s="31">
        <f ca="1">IF(NilaiDimasukkan,IF(ROW()-ROW(Amortisasi[[#Headers],[bunga]])=1,-IPMT(SukuBunga/12,1,JangkaPinjaman-ROWS($C$4:C137)+1,Amortisasi[[#This Row],[saldo 
awal]]),IFERROR(-IPMT(SukuBunga/12,1,Amortisasi[[#This Row],['#
tersisa]],D138),0)),0)</f>
        <v>654126.78988269379</v>
      </c>
      <c r="F137" s="31">
        <f ca="1">IFERROR(IF(AND(NilaiDimasukkan,Amortisasi[[#This Row],[tanggal pembayaran]]&lt;&gt;""),-PPMT(SukuBunga/12,1,JangkaPinjaman-ROWS($C$4:C137)+1,Amortisasi[[#This Row],[saldo 
awal]]),""),0)</f>
        <v>417775.72395842517</v>
      </c>
      <c r="G137" s="31">
        <f ca="1">IF(Amortisasi[[#This Row],[tanggal pembayaran]]="",0,JumlahPajakProperti)</f>
        <v>375000</v>
      </c>
      <c r="H137" s="31">
        <f ca="1">IF(Amortisasi[[#This Row],[tanggal pembayaran]]="",0,Amortisasi[[#This Row],[bunga]]+Amortisasi[[#This Row],[pokok]]+Amortisasi[[#This Row],[pajak 
properti]])</f>
        <v>1446902.5138411189</v>
      </c>
      <c r="I137" s="31">
        <f ca="1">IF(Amortisasi[[#This Row],[tanggal pembayaran]]="",0,Amortisasi[[#This Row],[saldo 
awal]]-Amortisasi[[#This Row],[pokok]])</f>
        <v>156990429.57184651</v>
      </c>
      <c r="J137" s="13">
        <f ca="1">IF(Amortisasi[[#This Row],[saldo 
akhir]]&gt;0,BarisTerakhir-ROW(),0)</f>
        <v>226</v>
      </c>
    </row>
    <row r="138" spans="2:10" ht="15" customHeight="1" x14ac:dyDescent="0.25">
      <c r="B138" s="12">
        <f>ROWS($B$4:B138)</f>
        <v>135</v>
      </c>
      <c r="C138" s="30">
        <f ca="1">IF(NilaiDimasukkan,IF(Amortisasi[[#This Row],['#]]&lt;=JangkaPinjaman,IF(ROW()-ROW(Amortisasi[[#Headers],[tanggal pembayaran]])=1,MulaiPinjaman,IF(I137&gt;0,EDATE(C137,1),"")),""),"")</f>
        <v>47322</v>
      </c>
      <c r="D138" s="31">
        <f ca="1">IF(ROW()-ROW(Amortisasi[[#Headers],[saldo 
awal]])=1,JumlahPinjaman,IF(Amortisasi[[#This Row],[tanggal pembayaran]]="",0,INDEX(Amortisasi[], ROW()-4,8)))</f>
        <v>156990429.57184651</v>
      </c>
      <c r="E138" s="31">
        <f ca="1">IF(NilaiDimasukkan,IF(ROW()-ROW(Amortisasi[[#Headers],[bunga]])=1,-IPMT(SukuBunga/12,1,JangkaPinjaman-ROWS($C$4:C138)+1,Amortisasi[[#This Row],[saldo 
awal]]),IFERROR(-IPMT(SukuBunga/12,1,Amortisasi[[#This Row],['#
tersisa]],D139),0)),0)</f>
        <v>652378.80464877049</v>
      </c>
      <c r="F138" s="31">
        <f ca="1">IFERROR(IF(AND(NilaiDimasukkan,Amortisasi[[#This Row],[tanggal pembayaran]]&lt;&gt;""),-PPMT(SukuBunga/12,1,JangkaPinjaman-ROWS($C$4:C138)+1,Amortisasi[[#This Row],[saldo 
awal]]),""),0)</f>
        <v>419516.45614158525</v>
      </c>
      <c r="G138" s="31">
        <f ca="1">IF(Amortisasi[[#This Row],[tanggal pembayaran]]="",0,JumlahPajakProperti)</f>
        <v>375000</v>
      </c>
      <c r="H138" s="31">
        <f ca="1">IF(Amortisasi[[#This Row],[tanggal pembayaran]]="",0,Amortisasi[[#This Row],[bunga]]+Amortisasi[[#This Row],[pokok]]+Amortisasi[[#This Row],[pajak 
properti]])</f>
        <v>1446895.2607903557</v>
      </c>
      <c r="I138" s="31">
        <f ca="1">IF(Amortisasi[[#This Row],[tanggal pembayaran]]="",0,Amortisasi[[#This Row],[saldo 
awal]]-Amortisasi[[#This Row],[pokok]])</f>
        <v>156570913.11570492</v>
      </c>
      <c r="J138" s="13">
        <f ca="1">IF(Amortisasi[[#This Row],[saldo 
akhir]]&gt;0,BarisTerakhir-ROW(),0)</f>
        <v>225</v>
      </c>
    </row>
    <row r="139" spans="2:10" ht="15" customHeight="1" x14ac:dyDescent="0.25">
      <c r="B139" s="12">
        <f>ROWS($B$4:B139)</f>
        <v>136</v>
      </c>
      <c r="C139" s="30">
        <f ca="1">IF(NilaiDimasukkan,IF(Amortisasi[[#This Row],['#]]&lt;=JangkaPinjaman,IF(ROW()-ROW(Amortisasi[[#Headers],[tanggal pembayaran]])=1,MulaiPinjaman,IF(I138&gt;0,EDATE(C138,1),"")),""),"")</f>
        <v>47353</v>
      </c>
      <c r="D139" s="31">
        <f ca="1">IF(ROW()-ROW(Amortisasi[[#Headers],[saldo 
awal]])=1,JumlahPinjaman,IF(Amortisasi[[#This Row],[tanggal pembayaran]]="",0,INDEX(Amortisasi[], ROW()-4,8)))</f>
        <v>156570913.11570492</v>
      </c>
      <c r="E139" s="31">
        <f ca="1">IF(NilaiDimasukkan,IF(ROW()-ROW(Amortisasi[[#Headers],[bunga]])=1,-IPMT(SukuBunga/12,1,JangkaPinjaman-ROWS($C$4:C139)+1,Amortisasi[[#This Row],[saldo 
awal]]),IFERROR(-IPMT(SukuBunga/12,1,Amortisasi[[#This Row],['#
tersisa]],D140),0)),0)</f>
        <v>650623.53614303924</v>
      </c>
      <c r="F139" s="31">
        <f ca="1">IFERROR(IF(AND(NilaiDimasukkan,Amortisasi[[#This Row],[tanggal pembayaran]]&lt;&gt;""),-PPMT(SukuBunga/12,1,JangkaPinjaman-ROWS($C$4:C139)+1,Amortisasi[[#This Row],[saldo 
awal]]),""),0)</f>
        <v>421264.44137550844</v>
      </c>
      <c r="G139" s="31">
        <f ca="1">IF(Amortisasi[[#This Row],[tanggal pembayaran]]="",0,JumlahPajakProperti)</f>
        <v>375000</v>
      </c>
      <c r="H139" s="31">
        <f ca="1">IF(Amortisasi[[#This Row],[tanggal pembayaran]]="",0,Amortisasi[[#This Row],[bunga]]+Amortisasi[[#This Row],[pokok]]+Amortisasi[[#This Row],[pajak 
properti]])</f>
        <v>1446887.9775185478</v>
      </c>
      <c r="I139" s="31">
        <f ca="1">IF(Amortisasi[[#This Row],[tanggal pembayaran]]="",0,Amortisasi[[#This Row],[saldo 
awal]]-Amortisasi[[#This Row],[pokok]])</f>
        <v>156149648.67432943</v>
      </c>
      <c r="J139" s="13">
        <f ca="1">IF(Amortisasi[[#This Row],[saldo 
akhir]]&gt;0,BarisTerakhir-ROW(),0)</f>
        <v>224</v>
      </c>
    </row>
    <row r="140" spans="2:10" ht="15" customHeight="1" x14ac:dyDescent="0.25">
      <c r="B140" s="12">
        <f>ROWS($B$4:B140)</f>
        <v>137</v>
      </c>
      <c r="C140" s="30">
        <f ca="1">IF(NilaiDimasukkan,IF(Amortisasi[[#This Row],['#]]&lt;=JangkaPinjaman,IF(ROW()-ROW(Amortisasi[[#Headers],[tanggal pembayaran]])=1,MulaiPinjaman,IF(I139&gt;0,EDATE(C139,1),"")),""),"")</f>
        <v>47384</v>
      </c>
      <c r="D140" s="31">
        <f ca="1">IF(ROW()-ROW(Amortisasi[[#Headers],[saldo 
awal]])=1,JumlahPinjaman,IF(Amortisasi[[#This Row],[tanggal pembayaran]]="",0,INDEX(Amortisasi[], ROW()-4,8)))</f>
        <v>156149648.67432943</v>
      </c>
      <c r="E140" s="31">
        <f ca="1">IF(NilaiDimasukkan,IF(ROW()-ROW(Amortisasi[[#Headers],[bunga]])=1,-IPMT(SukuBunga/12,1,JangkaPinjaman-ROWS($C$4:C140)+1,Amortisasi[[#This Row],[saldo 
awal]]),IFERROR(-IPMT(SukuBunga/12,1,Amortisasi[[#This Row],['#
tersisa]],D141),0)),0)</f>
        <v>648860.95401853404</v>
      </c>
      <c r="F140" s="31">
        <f ca="1">IFERROR(IF(AND(NilaiDimasukkan,Amortisasi[[#This Row],[tanggal pembayaran]]&lt;&gt;""),-PPMT(SukuBunga/12,1,JangkaPinjaman-ROWS($C$4:C140)+1,Amortisasi[[#This Row],[saldo 
awal]]),""),0)</f>
        <v>423019.70988123969</v>
      </c>
      <c r="G140" s="31">
        <f ca="1">IF(Amortisasi[[#This Row],[tanggal pembayaran]]="",0,JumlahPajakProperti)</f>
        <v>375000</v>
      </c>
      <c r="H140" s="31">
        <f ca="1">IF(Amortisasi[[#This Row],[tanggal pembayaran]]="",0,Amortisasi[[#This Row],[bunga]]+Amortisasi[[#This Row],[pokok]]+Amortisasi[[#This Row],[pajak 
properti]])</f>
        <v>1446880.6638997737</v>
      </c>
      <c r="I140" s="31">
        <f ca="1">IF(Amortisasi[[#This Row],[tanggal pembayaran]]="",0,Amortisasi[[#This Row],[saldo 
awal]]-Amortisasi[[#This Row],[pokok]])</f>
        <v>155726628.96444818</v>
      </c>
      <c r="J140" s="13">
        <f ca="1">IF(Amortisasi[[#This Row],[saldo 
akhir]]&gt;0,BarisTerakhir-ROW(),0)</f>
        <v>223</v>
      </c>
    </row>
    <row r="141" spans="2:10" ht="15" customHeight="1" x14ac:dyDescent="0.25">
      <c r="B141" s="12">
        <f>ROWS($B$4:B141)</f>
        <v>138</v>
      </c>
      <c r="C141" s="30">
        <f ca="1">IF(NilaiDimasukkan,IF(Amortisasi[[#This Row],['#]]&lt;=JangkaPinjaman,IF(ROW()-ROW(Amortisasi[[#Headers],[tanggal pembayaran]])=1,MulaiPinjaman,IF(I140&gt;0,EDATE(C140,1),"")),""),"")</f>
        <v>47414</v>
      </c>
      <c r="D141" s="31">
        <f ca="1">IF(ROW()-ROW(Amortisasi[[#Headers],[saldo 
awal]])=1,JumlahPinjaman,IF(Amortisasi[[#This Row],[tanggal pembayaran]]="",0,INDEX(Amortisasi[], ROW()-4,8)))</f>
        <v>155726628.96444818</v>
      </c>
      <c r="E141" s="31">
        <f ca="1">IF(NilaiDimasukkan,IF(ROW()-ROW(Amortisasi[[#Headers],[bunga]])=1,-IPMT(SukuBunga/12,1,JangkaPinjaman-ROWS($C$4:C141)+1,Amortisasi[[#This Row],[saldo 
awal]]),IFERROR(-IPMT(SukuBunga/12,1,Amortisasi[[#This Row],['#
tersisa]],D142),0)),0)</f>
        <v>647091.02780184348</v>
      </c>
      <c r="F141" s="31">
        <f ca="1">IFERROR(IF(AND(NilaiDimasukkan,Amortisasi[[#This Row],[tanggal pembayaran]]&lt;&gt;""),-PPMT(SukuBunga/12,1,JangkaPinjaman-ROWS($C$4:C141)+1,Amortisasi[[#This Row],[saldo 
awal]]),""),0)</f>
        <v>424782.292005745</v>
      </c>
      <c r="G141" s="31">
        <f ca="1">IF(Amortisasi[[#This Row],[tanggal pembayaran]]="",0,JumlahPajakProperti)</f>
        <v>375000</v>
      </c>
      <c r="H141" s="31">
        <f ca="1">IF(Amortisasi[[#This Row],[tanggal pembayaran]]="",0,Amortisasi[[#This Row],[bunga]]+Amortisasi[[#This Row],[pokok]]+Amortisasi[[#This Row],[pajak 
properti]])</f>
        <v>1446873.3198075886</v>
      </c>
      <c r="I141" s="31">
        <f ca="1">IF(Amortisasi[[#This Row],[tanggal pembayaran]]="",0,Amortisasi[[#This Row],[saldo 
awal]]-Amortisasi[[#This Row],[pokok]])</f>
        <v>155301846.67244244</v>
      </c>
      <c r="J141" s="13">
        <f ca="1">IF(Amortisasi[[#This Row],[saldo 
akhir]]&gt;0,BarisTerakhir-ROW(),0)</f>
        <v>222</v>
      </c>
    </row>
    <row r="142" spans="2:10" ht="15" customHeight="1" x14ac:dyDescent="0.25">
      <c r="B142" s="12">
        <f>ROWS($B$4:B142)</f>
        <v>139</v>
      </c>
      <c r="C142" s="30">
        <f ca="1">IF(NilaiDimasukkan,IF(Amortisasi[[#This Row],['#]]&lt;=JangkaPinjaman,IF(ROW()-ROW(Amortisasi[[#Headers],[tanggal pembayaran]])=1,MulaiPinjaman,IF(I141&gt;0,EDATE(C141,1),"")),""),"")</f>
        <v>47445</v>
      </c>
      <c r="D142" s="31">
        <f ca="1">IF(ROW()-ROW(Amortisasi[[#Headers],[saldo 
awal]])=1,JumlahPinjaman,IF(Amortisasi[[#This Row],[tanggal pembayaran]]="",0,INDEX(Amortisasi[], ROW()-4,8)))</f>
        <v>155301846.67244244</v>
      </c>
      <c r="E142" s="31">
        <f ca="1">IF(NilaiDimasukkan,IF(ROW()-ROW(Amortisasi[[#Headers],[bunga]])=1,-IPMT(SukuBunga/12,1,JangkaPinjaman-ROWS($C$4:C142)+1,Amortisasi[[#This Row],[saldo 
awal]]),IFERROR(-IPMT(SukuBunga/12,1,Amortisasi[[#This Row],['#
tersisa]],D143),0)),0)</f>
        <v>645313.72689258331</v>
      </c>
      <c r="F142" s="31">
        <f ca="1">IFERROR(IF(AND(NilaiDimasukkan,Amortisasi[[#This Row],[tanggal pembayaran]]&lt;&gt;""),-PPMT(SukuBunga/12,1,JangkaPinjaman-ROWS($C$4:C142)+1,Amortisasi[[#This Row],[saldo 
awal]]),""),0)</f>
        <v>426552.21822243556</v>
      </c>
      <c r="G142" s="31">
        <f ca="1">IF(Amortisasi[[#This Row],[tanggal pembayaran]]="",0,JumlahPajakProperti)</f>
        <v>375000</v>
      </c>
      <c r="H142" s="31">
        <f ca="1">IF(Amortisasi[[#This Row],[tanggal pembayaran]]="",0,Amortisasi[[#This Row],[bunga]]+Amortisasi[[#This Row],[pokok]]+Amortisasi[[#This Row],[pajak 
properti]])</f>
        <v>1446865.9451150189</v>
      </c>
      <c r="I142" s="31">
        <f ca="1">IF(Amortisasi[[#This Row],[tanggal pembayaran]]="",0,Amortisasi[[#This Row],[saldo 
awal]]-Amortisasi[[#This Row],[pokok]])</f>
        <v>154875294.45422</v>
      </c>
      <c r="J142" s="13">
        <f ca="1">IF(Amortisasi[[#This Row],[saldo 
akhir]]&gt;0,BarisTerakhir-ROW(),0)</f>
        <v>221</v>
      </c>
    </row>
    <row r="143" spans="2:10" ht="15" customHeight="1" x14ac:dyDescent="0.25">
      <c r="B143" s="12">
        <f>ROWS($B$4:B143)</f>
        <v>140</v>
      </c>
      <c r="C143" s="30">
        <f ca="1">IF(NilaiDimasukkan,IF(Amortisasi[[#This Row],['#]]&lt;=JangkaPinjaman,IF(ROW()-ROW(Amortisasi[[#Headers],[tanggal pembayaran]])=1,MulaiPinjaman,IF(I142&gt;0,EDATE(C142,1),"")),""),"")</f>
        <v>47475</v>
      </c>
      <c r="D143" s="31">
        <f ca="1">IF(ROW()-ROW(Amortisasi[[#Headers],[saldo 
awal]])=1,JumlahPinjaman,IF(Amortisasi[[#This Row],[tanggal pembayaran]]="",0,INDEX(Amortisasi[], ROW()-4,8)))</f>
        <v>154875294.45422</v>
      </c>
      <c r="E143" s="31">
        <f ca="1">IF(NilaiDimasukkan,IF(ROW()-ROW(Amortisasi[[#Headers],[bunga]])=1,-IPMT(SukuBunga/12,1,JangkaPinjaman-ROWS($C$4:C143)+1,Amortisasi[[#This Row],[saldo 
awal]]),IFERROR(-IPMT(SukuBunga/12,1,Amortisasi[[#This Row],['#
tersisa]],D144),0)),0)</f>
        <v>643529.02056286798</v>
      </c>
      <c r="F143" s="31">
        <f ca="1">IFERROR(IF(AND(NilaiDimasukkan,Amortisasi[[#This Row],[tanggal pembayaran]]&lt;&gt;""),-PPMT(SukuBunga/12,1,JangkaPinjaman-ROWS($C$4:C143)+1,Amortisasi[[#This Row],[saldo 
awal]]),""),0)</f>
        <v>428329.51913169579</v>
      </c>
      <c r="G143" s="31">
        <f ca="1">IF(Amortisasi[[#This Row],[tanggal pembayaran]]="",0,JumlahPajakProperti)</f>
        <v>375000</v>
      </c>
      <c r="H143" s="31">
        <f ca="1">IF(Amortisasi[[#This Row],[tanggal pembayaran]]="",0,Amortisasi[[#This Row],[bunga]]+Amortisasi[[#This Row],[pokok]]+Amortisasi[[#This Row],[pajak 
properti]])</f>
        <v>1446858.5396945637</v>
      </c>
      <c r="I143" s="31">
        <f ca="1">IF(Amortisasi[[#This Row],[tanggal pembayaran]]="",0,Amortisasi[[#This Row],[saldo 
awal]]-Amortisasi[[#This Row],[pokok]])</f>
        <v>154446964.93508831</v>
      </c>
      <c r="J143" s="13">
        <f ca="1">IF(Amortisasi[[#This Row],[saldo 
akhir]]&gt;0,BarisTerakhir-ROW(),0)</f>
        <v>220</v>
      </c>
    </row>
    <row r="144" spans="2:10" ht="15" customHeight="1" x14ac:dyDescent="0.25">
      <c r="B144" s="12">
        <f>ROWS($B$4:B144)</f>
        <v>141</v>
      </c>
      <c r="C144" s="30">
        <f ca="1">IF(NilaiDimasukkan,IF(Amortisasi[[#This Row],['#]]&lt;=JangkaPinjaman,IF(ROW()-ROW(Amortisasi[[#Headers],[tanggal pembayaran]])=1,MulaiPinjaman,IF(I143&gt;0,EDATE(C143,1),"")),""),"")</f>
        <v>47506</v>
      </c>
      <c r="D144" s="31">
        <f ca="1">IF(ROW()-ROW(Amortisasi[[#Headers],[saldo 
awal]])=1,JumlahPinjaman,IF(Amortisasi[[#This Row],[tanggal pembayaran]]="",0,INDEX(Amortisasi[], ROW()-4,8)))</f>
        <v>154446964.93508831</v>
      </c>
      <c r="E144" s="31">
        <f ca="1">IF(NilaiDimasukkan,IF(ROW()-ROW(Amortisasi[[#Headers],[bunga]])=1,-IPMT(SukuBunga/12,1,JangkaPinjaman-ROWS($C$4:C144)+1,Amortisasi[[#This Row],[saldo 
awal]]),IFERROR(-IPMT(SukuBunga/12,1,Amortisasi[[#This Row],['#
tersisa]],D145),0)),0)</f>
        <v>641736.87795677863</v>
      </c>
      <c r="F144" s="31">
        <f ca="1">IFERROR(IF(AND(NilaiDimasukkan,Amortisasi[[#This Row],[tanggal pembayaran]]&lt;&gt;""),-PPMT(SukuBunga/12,1,JangkaPinjaman-ROWS($C$4:C144)+1,Amortisasi[[#This Row],[saldo 
awal]]),""),0)</f>
        <v>430114.22546141117</v>
      </c>
      <c r="G144" s="31">
        <f ca="1">IF(Amortisasi[[#This Row],[tanggal pembayaran]]="",0,JumlahPajakProperti)</f>
        <v>375000</v>
      </c>
      <c r="H144" s="31">
        <f ca="1">IF(Amortisasi[[#This Row],[tanggal pembayaran]]="",0,Amortisasi[[#This Row],[bunga]]+Amortisasi[[#This Row],[pokok]]+Amortisasi[[#This Row],[pajak 
properti]])</f>
        <v>1446851.1034181898</v>
      </c>
      <c r="I144" s="31">
        <f ca="1">IF(Amortisasi[[#This Row],[tanggal pembayaran]]="",0,Amortisasi[[#This Row],[saldo 
awal]]-Amortisasi[[#This Row],[pokok]])</f>
        <v>154016850.70962688</v>
      </c>
      <c r="J144" s="13">
        <f ca="1">IF(Amortisasi[[#This Row],[saldo 
akhir]]&gt;0,BarisTerakhir-ROW(),0)</f>
        <v>219</v>
      </c>
    </row>
    <row r="145" spans="2:10" ht="15" customHeight="1" x14ac:dyDescent="0.25">
      <c r="B145" s="12">
        <f>ROWS($B$4:B145)</f>
        <v>142</v>
      </c>
      <c r="C145" s="30">
        <f ca="1">IF(NilaiDimasukkan,IF(Amortisasi[[#This Row],['#]]&lt;=JangkaPinjaman,IF(ROW()-ROW(Amortisasi[[#Headers],[tanggal pembayaran]])=1,MulaiPinjaman,IF(I144&gt;0,EDATE(C144,1),"")),""),"")</f>
        <v>47537</v>
      </c>
      <c r="D145" s="31">
        <f ca="1">IF(ROW()-ROW(Amortisasi[[#Headers],[saldo 
awal]])=1,JumlahPinjaman,IF(Amortisasi[[#This Row],[tanggal pembayaran]]="",0,INDEX(Amortisasi[], ROW()-4,8)))</f>
        <v>154016850.70962688</v>
      </c>
      <c r="E145" s="31">
        <f ca="1">IF(NilaiDimasukkan,IF(ROW()-ROW(Amortisasi[[#Headers],[bunga]])=1,-IPMT(SukuBunga/12,1,JangkaPinjaman-ROWS($C$4:C145)+1,Amortisasi[[#This Row],[saldo 
awal]]),IFERROR(-IPMT(SukuBunga/12,1,Amortisasi[[#This Row],['#
tersisa]],D146),0)),0)</f>
        <v>639937.26808983076</v>
      </c>
      <c r="F145" s="31">
        <f ca="1">IFERROR(IF(AND(NilaiDimasukkan,Amortisasi[[#This Row],[tanggal pembayaran]]&lt;&gt;""),-PPMT(SukuBunga/12,1,JangkaPinjaman-ROWS($C$4:C145)+1,Amortisasi[[#This Row],[saldo 
awal]]),""),0)</f>
        <v>431906.36806750024</v>
      </c>
      <c r="G145" s="31">
        <f ca="1">IF(Amortisasi[[#This Row],[tanggal pembayaran]]="",0,JumlahPajakProperti)</f>
        <v>375000</v>
      </c>
      <c r="H145" s="31">
        <f ca="1">IF(Amortisasi[[#This Row],[tanggal pembayaran]]="",0,Amortisasi[[#This Row],[bunga]]+Amortisasi[[#This Row],[pokok]]+Amortisasi[[#This Row],[pajak 
properti]])</f>
        <v>1446843.6361573311</v>
      </c>
      <c r="I145" s="31">
        <f ca="1">IF(Amortisasi[[#This Row],[tanggal pembayaran]]="",0,Amortisasi[[#This Row],[saldo 
awal]]-Amortisasi[[#This Row],[pokok]])</f>
        <v>153584944.34155938</v>
      </c>
      <c r="J145" s="13">
        <f ca="1">IF(Amortisasi[[#This Row],[saldo 
akhir]]&gt;0,BarisTerakhir-ROW(),0)</f>
        <v>218</v>
      </c>
    </row>
    <row r="146" spans="2:10" ht="15" customHeight="1" x14ac:dyDescent="0.25">
      <c r="B146" s="12">
        <f>ROWS($B$4:B146)</f>
        <v>143</v>
      </c>
      <c r="C146" s="30">
        <f ca="1">IF(NilaiDimasukkan,IF(Amortisasi[[#This Row],['#]]&lt;=JangkaPinjaman,IF(ROW()-ROW(Amortisasi[[#Headers],[tanggal pembayaran]])=1,MulaiPinjaman,IF(I145&gt;0,EDATE(C145,1),"")),""),"")</f>
        <v>47565</v>
      </c>
      <c r="D146" s="31">
        <f ca="1">IF(ROW()-ROW(Amortisasi[[#Headers],[saldo 
awal]])=1,JumlahPinjaman,IF(Amortisasi[[#This Row],[tanggal pembayaran]]="",0,INDEX(Amortisasi[], ROW()-4,8)))</f>
        <v>153584944.34155938</v>
      </c>
      <c r="E146" s="31">
        <f ca="1">IF(NilaiDimasukkan,IF(ROW()-ROW(Amortisasi[[#Headers],[bunga]])=1,-IPMT(SukuBunga/12,1,JangkaPinjaman-ROWS($C$4:C146)+1,Amortisasi[[#This Row],[saldo 
awal]]),IFERROR(-IPMT(SukuBunga/12,1,Amortisasi[[#This Row],['#
tersisa]],D147),0)),0)</f>
        <v>638130.15984843718</v>
      </c>
      <c r="F146" s="31">
        <f ca="1">IFERROR(IF(AND(NilaiDimasukkan,Amortisasi[[#This Row],[tanggal pembayaran]]&lt;&gt;""),-PPMT(SukuBunga/12,1,JangkaPinjaman-ROWS($C$4:C146)+1,Amortisasi[[#This Row],[saldo 
awal]]),""),0)</f>
        <v>433705.97793444822</v>
      </c>
      <c r="G146" s="31">
        <f ca="1">IF(Amortisasi[[#This Row],[tanggal pembayaran]]="",0,JumlahPajakProperti)</f>
        <v>375000</v>
      </c>
      <c r="H146" s="31">
        <f ca="1">IF(Amortisasi[[#This Row],[tanggal pembayaran]]="",0,Amortisasi[[#This Row],[bunga]]+Amortisasi[[#This Row],[pokok]]+Amortisasi[[#This Row],[pajak 
properti]])</f>
        <v>1446836.1377828855</v>
      </c>
      <c r="I146" s="31">
        <f ca="1">IF(Amortisasi[[#This Row],[tanggal pembayaran]]="",0,Amortisasi[[#This Row],[saldo 
awal]]-Amortisasi[[#This Row],[pokok]])</f>
        <v>153151238.36362493</v>
      </c>
      <c r="J146" s="13">
        <f ca="1">IF(Amortisasi[[#This Row],[saldo 
akhir]]&gt;0,BarisTerakhir-ROW(),0)</f>
        <v>217</v>
      </c>
    </row>
    <row r="147" spans="2:10" ht="15" customHeight="1" x14ac:dyDescent="0.25">
      <c r="B147" s="12">
        <f>ROWS($B$4:B147)</f>
        <v>144</v>
      </c>
      <c r="C147" s="30">
        <f ca="1">IF(NilaiDimasukkan,IF(Amortisasi[[#This Row],['#]]&lt;=JangkaPinjaman,IF(ROW()-ROW(Amortisasi[[#Headers],[tanggal pembayaran]])=1,MulaiPinjaman,IF(I146&gt;0,EDATE(C146,1),"")),""),"")</f>
        <v>47596</v>
      </c>
      <c r="D147" s="31">
        <f ca="1">IF(ROW()-ROW(Amortisasi[[#Headers],[saldo 
awal]])=1,JumlahPinjaman,IF(Amortisasi[[#This Row],[tanggal pembayaran]]="",0,INDEX(Amortisasi[], ROW()-4,8)))</f>
        <v>153151238.36362493</v>
      </c>
      <c r="E147" s="31">
        <f ca="1">IF(NilaiDimasukkan,IF(ROW()-ROW(Amortisasi[[#Headers],[bunga]])=1,-IPMT(SukuBunga/12,1,JangkaPinjaman-ROWS($C$4:C147)+1,Amortisasi[[#This Row],[saldo 
awal]]),IFERROR(-IPMT(SukuBunga/12,1,Amortisasi[[#This Row],['#
tersisa]],D148),0)),0)</f>
        <v>636315.52198937128</v>
      </c>
      <c r="F147" s="31">
        <f ca="1">IFERROR(IF(AND(NilaiDimasukkan,Amortisasi[[#This Row],[tanggal pembayaran]]&lt;&gt;""),-PPMT(SukuBunga/12,1,JangkaPinjaman-ROWS($C$4:C147)+1,Amortisasi[[#This Row],[saldo 
awal]]),""),0)</f>
        <v>435513.08617584169</v>
      </c>
      <c r="G147" s="31">
        <f ca="1">IF(Amortisasi[[#This Row],[tanggal pembayaran]]="",0,JumlahPajakProperti)</f>
        <v>375000</v>
      </c>
      <c r="H147" s="31">
        <f ca="1">IF(Amortisasi[[#This Row],[tanggal pembayaran]]="",0,Amortisasi[[#This Row],[bunga]]+Amortisasi[[#This Row],[pokok]]+Amortisasi[[#This Row],[pajak 
properti]])</f>
        <v>1446828.6081652129</v>
      </c>
      <c r="I147" s="31">
        <f ca="1">IF(Amortisasi[[#This Row],[tanggal pembayaran]]="",0,Amortisasi[[#This Row],[saldo 
awal]]-Amortisasi[[#This Row],[pokok]])</f>
        <v>152715725.2774491</v>
      </c>
      <c r="J147" s="13">
        <f ca="1">IF(Amortisasi[[#This Row],[saldo 
akhir]]&gt;0,BarisTerakhir-ROW(),0)</f>
        <v>216</v>
      </c>
    </row>
    <row r="148" spans="2:10" ht="15" customHeight="1" x14ac:dyDescent="0.25">
      <c r="B148" s="12">
        <f>ROWS($B$4:B148)</f>
        <v>145</v>
      </c>
      <c r="C148" s="30">
        <f ca="1">IF(NilaiDimasukkan,IF(Amortisasi[[#This Row],['#]]&lt;=JangkaPinjaman,IF(ROW()-ROW(Amortisasi[[#Headers],[tanggal pembayaran]])=1,MulaiPinjaman,IF(I147&gt;0,EDATE(C147,1),"")),""),"")</f>
        <v>47626</v>
      </c>
      <c r="D148" s="31">
        <f ca="1">IF(ROW()-ROW(Amortisasi[[#Headers],[saldo 
awal]])=1,JumlahPinjaman,IF(Amortisasi[[#This Row],[tanggal pembayaran]]="",0,INDEX(Amortisasi[], ROW()-4,8)))</f>
        <v>152715725.2774491</v>
      </c>
      <c r="E148" s="31">
        <f ca="1">IF(NilaiDimasukkan,IF(ROW()-ROW(Amortisasi[[#Headers],[bunga]])=1,-IPMT(SukuBunga/12,1,JangkaPinjaman-ROWS($C$4:C148)+1,Amortisasi[[#This Row],[saldo 
awal]]),IFERROR(-IPMT(SukuBunga/12,1,Amortisasi[[#This Row],['#
tersisa]],D149),0)),0)</f>
        <v>634493.32313922583</v>
      </c>
      <c r="F148" s="31">
        <f ca="1">IFERROR(IF(AND(NilaiDimasukkan,Amortisasi[[#This Row],[tanggal pembayaran]]&lt;&gt;""),-PPMT(SukuBunga/12,1,JangkaPinjaman-ROWS($C$4:C148)+1,Amortisasi[[#This Row],[saldo 
awal]]),""),0)</f>
        <v>437327.7240349077</v>
      </c>
      <c r="G148" s="31">
        <f ca="1">IF(Amortisasi[[#This Row],[tanggal pembayaran]]="",0,JumlahPajakProperti)</f>
        <v>375000</v>
      </c>
      <c r="H148" s="31">
        <f ca="1">IF(Amortisasi[[#This Row],[tanggal pembayaran]]="",0,Amortisasi[[#This Row],[bunga]]+Amortisasi[[#This Row],[pokok]]+Amortisasi[[#This Row],[pajak 
properti]])</f>
        <v>1446821.0471741336</v>
      </c>
      <c r="I148" s="31">
        <f ca="1">IF(Amortisasi[[#This Row],[tanggal pembayaran]]="",0,Amortisasi[[#This Row],[saldo 
awal]]-Amortisasi[[#This Row],[pokok]])</f>
        <v>152278397.5534142</v>
      </c>
      <c r="J148" s="13">
        <f ca="1">IF(Amortisasi[[#This Row],[saldo 
akhir]]&gt;0,BarisTerakhir-ROW(),0)</f>
        <v>215</v>
      </c>
    </row>
    <row r="149" spans="2:10" ht="15" customHeight="1" x14ac:dyDescent="0.25">
      <c r="B149" s="12">
        <f>ROWS($B$4:B149)</f>
        <v>146</v>
      </c>
      <c r="C149" s="30">
        <f ca="1">IF(NilaiDimasukkan,IF(Amortisasi[[#This Row],['#]]&lt;=JangkaPinjaman,IF(ROW()-ROW(Amortisasi[[#Headers],[tanggal pembayaran]])=1,MulaiPinjaman,IF(I148&gt;0,EDATE(C148,1),"")),""),"")</f>
        <v>47657</v>
      </c>
      <c r="D149" s="31">
        <f ca="1">IF(ROW()-ROW(Amortisasi[[#Headers],[saldo 
awal]])=1,JumlahPinjaman,IF(Amortisasi[[#This Row],[tanggal pembayaran]]="",0,INDEX(Amortisasi[], ROW()-4,8)))</f>
        <v>152278397.5534142</v>
      </c>
      <c r="E149" s="31">
        <f ca="1">IF(NilaiDimasukkan,IF(ROW()-ROW(Amortisasi[[#Headers],[bunga]])=1,-IPMT(SukuBunga/12,1,JangkaPinjaman-ROWS($C$4:C149)+1,Amortisasi[[#This Row],[saldo 
awal]]),IFERROR(-IPMT(SukuBunga/12,1,Amortisasi[[#This Row],['#
tersisa]],D150),0)),0)</f>
        <v>632663.53179387143</v>
      </c>
      <c r="F149" s="31">
        <f ca="1">IFERROR(IF(AND(NilaiDimasukkan,Amortisasi[[#This Row],[tanggal pembayaran]]&lt;&gt;""),-PPMT(SukuBunga/12,1,JangkaPinjaman-ROWS($C$4:C149)+1,Amortisasi[[#This Row],[saldo 
awal]]),""),0)</f>
        <v>439149.92288505315</v>
      </c>
      <c r="G149" s="31">
        <f ca="1">IF(Amortisasi[[#This Row],[tanggal pembayaran]]="",0,JumlahPajakProperti)</f>
        <v>375000</v>
      </c>
      <c r="H149" s="31">
        <f ca="1">IF(Amortisasi[[#This Row],[tanggal pembayaran]]="",0,Amortisasi[[#This Row],[bunga]]+Amortisasi[[#This Row],[pokok]]+Amortisasi[[#This Row],[pajak 
properti]])</f>
        <v>1446813.4546789245</v>
      </c>
      <c r="I149" s="31">
        <f ca="1">IF(Amortisasi[[#This Row],[tanggal pembayaran]]="",0,Amortisasi[[#This Row],[saldo 
awal]]-Amortisasi[[#This Row],[pokok]])</f>
        <v>151839247.63052914</v>
      </c>
      <c r="J149" s="13">
        <f ca="1">IF(Amortisasi[[#This Row],[saldo 
akhir]]&gt;0,BarisTerakhir-ROW(),0)</f>
        <v>214</v>
      </c>
    </row>
    <row r="150" spans="2:10" ht="15" customHeight="1" x14ac:dyDescent="0.25">
      <c r="B150" s="12">
        <f>ROWS($B$4:B150)</f>
        <v>147</v>
      </c>
      <c r="C150" s="30">
        <f ca="1">IF(NilaiDimasukkan,IF(Amortisasi[[#This Row],['#]]&lt;=JangkaPinjaman,IF(ROW()-ROW(Amortisasi[[#Headers],[tanggal pembayaran]])=1,MulaiPinjaman,IF(I149&gt;0,EDATE(C149,1),"")),""),"")</f>
        <v>47687</v>
      </c>
      <c r="D150" s="31">
        <f ca="1">IF(ROW()-ROW(Amortisasi[[#Headers],[saldo 
awal]])=1,JumlahPinjaman,IF(Amortisasi[[#This Row],[tanggal pembayaran]]="",0,INDEX(Amortisasi[], ROW()-4,8)))</f>
        <v>151839247.63052914</v>
      </c>
      <c r="E150" s="31">
        <f ca="1">IF(NilaiDimasukkan,IF(ROW()-ROW(Amortisasi[[#Headers],[bunga]])=1,-IPMT(SukuBunga/12,1,JangkaPinjaman-ROWS($C$4:C150)+1,Amortisasi[[#This Row],[saldo 
awal]]),IFERROR(-IPMT(SukuBunga/12,1,Amortisasi[[#This Row],['#
tersisa]],D151),0)),0)</f>
        <v>630826.11631791131</v>
      </c>
      <c r="F150" s="31">
        <f ca="1">IFERROR(IF(AND(NilaiDimasukkan,Amortisasi[[#This Row],[tanggal pembayaran]]&lt;&gt;""),-PPMT(SukuBunga/12,1,JangkaPinjaman-ROWS($C$4:C150)+1,Amortisasi[[#This Row],[saldo 
awal]]),""),0)</f>
        <v>440979.71423040744</v>
      </c>
      <c r="G150" s="31">
        <f ca="1">IF(Amortisasi[[#This Row],[tanggal pembayaran]]="",0,JumlahPajakProperti)</f>
        <v>375000</v>
      </c>
      <c r="H150" s="31">
        <f ca="1">IF(Amortisasi[[#This Row],[tanggal pembayaran]]="",0,Amortisasi[[#This Row],[bunga]]+Amortisasi[[#This Row],[pokok]]+Amortisasi[[#This Row],[pajak 
properti]])</f>
        <v>1446805.8305483188</v>
      </c>
      <c r="I150" s="31">
        <f ca="1">IF(Amortisasi[[#This Row],[tanggal pembayaran]]="",0,Amortisasi[[#This Row],[saldo 
awal]]-Amortisasi[[#This Row],[pokok]])</f>
        <v>151398267.91629872</v>
      </c>
      <c r="J150" s="13">
        <f ca="1">IF(Amortisasi[[#This Row],[saldo 
akhir]]&gt;0,BarisTerakhir-ROW(),0)</f>
        <v>213</v>
      </c>
    </row>
    <row r="151" spans="2:10" ht="15" customHeight="1" x14ac:dyDescent="0.25">
      <c r="B151" s="12">
        <f>ROWS($B$4:B151)</f>
        <v>148</v>
      </c>
      <c r="C151" s="30">
        <f ca="1">IF(NilaiDimasukkan,IF(Amortisasi[[#This Row],['#]]&lt;=JangkaPinjaman,IF(ROW()-ROW(Amortisasi[[#Headers],[tanggal pembayaran]])=1,MulaiPinjaman,IF(I150&gt;0,EDATE(C150,1),"")),""),"")</f>
        <v>47718</v>
      </c>
      <c r="D151" s="31">
        <f ca="1">IF(ROW()-ROW(Amortisasi[[#Headers],[saldo 
awal]])=1,JumlahPinjaman,IF(Amortisasi[[#This Row],[tanggal pembayaran]]="",0,INDEX(Amortisasi[], ROW()-4,8)))</f>
        <v>151398267.91629872</v>
      </c>
      <c r="E151" s="31">
        <f ca="1">IF(NilaiDimasukkan,IF(ROW()-ROW(Amortisasi[[#Headers],[bunga]])=1,-IPMT(SukuBunga/12,1,JangkaPinjaman-ROWS($C$4:C151)+1,Amortisasi[[#This Row],[saldo 
awal]]),IFERROR(-IPMT(SukuBunga/12,1,Amortisasi[[#This Row],['#
tersisa]],D152),0)),0)</f>
        <v>628981.04494413489</v>
      </c>
      <c r="F151" s="31">
        <f ca="1">IFERROR(IF(AND(NilaiDimasukkan,Amortisasi[[#This Row],[tanggal pembayaran]]&lt;&gt;""),-PPMT(SukuBunga/12,1,JangkaPinjaman-ROWS($C$4:C151)+1,Amortisasi[[#This Row],[saldo 
awal]]),""),0)</f>
        <v>442817.12970636756</v>
      </c>
      <c r="G151" s="31">
        <f ca="1">IF(Amortisasi[[#This Row],[tanggal pembayaran]]="",0,JumlahPajakProperti)</f>
        <v>375000</v>
      </c>
      <c r="H151" s="31">
        <f ca="1">IF(Amortisasi[[#This Row],[tanggal pembayaran]]="",0,Amortisasi[[#This Row],[bunga]]+Amortisasi[[#This Row],[pokok]]+Amortisasi[[#This Row],[pajak 
properti]])</f>
        <v>1446798.1746505024</v>
      </c>
      <c r="I151" s="31">
        <f ca="1">IF(Amortisasi[[#This Row],[tanggal pembayaran]]="",0,Amortisasi[[#This Row],[saldo 
awal]]-Amortisasi[[#This Row],[pokok]])</f>
        <v>150955450.78659236</v>
      </c>
      <c r="J151" s="13">
        <f ca="1">IF(Amortisasi[[#This Row],[saldo 
akhir]]&gt;0,BarisTerakhir-ROW(),0)</f>
        <v>212</v>
      </c>
    </row>
    <row r="152" spans="2:10" ht="15" customHeight="1" x14ac:dyDescent="0.25">
      <c r="B152" s="12">
        <f>ROWS($B$4:B152)</f>
        <v>149</v>
      </c>
      <c r="C152" s="30">
        <f ca="1">IF(NilaiDimasukkan,IF(Amortisasi[[#This Row],['#]]&lt;=JangkaPinjaman,IF(ROW()-ROW(Amortisasi[[#Headers],[tanggal pembayaran]])=1,MulaiPinjaman,IF(I151&gt;0,EDATE(C151,1),"")),""),"")</f>
        <v>47749</v>
      </c>
      <c r="D152" s="31">
        <f ca="1">IF(ROW()-ROW(Amortisasi[[#Headers],[saldo 
awal]])=1,JumlahPinjaman,IF(Amortisasi[[#This Row],[tanggal pembayaran]]="",0,INDEX(Amortisasi[], ROW()-4,8)))</f>
        <v>150955450.78659236</v>
      </c>
      <c r="E152" s="31">
        <f ca="1">IF(NilaiDimasukkan,IF(ROW()-ROW(Amortisasi[[#Headers],[bunga]])=1,-IPMT(SukuBunga/12,1,JangkaPinjaman-ROWS($C$4:C152)+1,Amortisasi[[#This Row],[saldo 
awal]]),IFERROR(-IPMT(SukuBunga/12,1,Amortisasi[[#This Row],['#
tersisa]],D153),0)),0)</f>
        <v>627128.28577296762</v>
      </c>
      <c r="F152" s="31">
        <f ca="1">IFERROR(IF(AND(NilaiDimasukkan,Amortisasi[[#This Row],[tanggal pembayaran]]&lt;&gt;""),-PPMT(SukuBunga/12,1,JangkaPinjaman-ROWS($C$4:C152)+1,Amortisasi[[#This Row],[saldo 
awal]]),""),0)</f>
        <v>444662.20108014409</v>
      </c>
      <c r="G152" s="31">
        <f ca="1">IF(Amortisasi[[#This Row],[tanggal pembayaran]]="",0,JumlahPajakProperti)</f>
        <v>375000</v>
      </c>
      <c r="H152" s="31">
        <f ca="1">IF(Amortisasi[[#This Row],[tanggal pembayaran]]="",0,Amortisasi[[#This Row],[bunga]]+Amortisasi[[#This Row],[pokok]]+Amortisasi[[#This Row],[pajak 
properti]])</f>
        <v>1446790.4868531118</v>
      </c>
      <c r="I152" s="31">
        <f ca="1">IF(Amortisasi[[#This Row],[tanggal pembayaran]]="",0,Amortisasi[[#This Row],[saldo 
awal]]-Amortisasi[[#This Row],[pokok]])</f>
        <v>150510788.58551222</v>
      </c>
      <c r="J152" s="13">
        <f ca="1">IF(Amortisasi[[#This Row],[saldo 
akhir]]&gt;0,BarisTerakhir-ROW(),0)</f>
        <v>211</v>
      </c>
    </row>
    <row r="153" spans="2:10" ht="15" customHeight="1" x14ac:dyDescent="0.25">
      <c r="B153" s="12">
        <f>ROWS($B$4:B153)</f>
        <v>150</v>
      </c>
      <c r="C153" s="30">
        <f ca="1">IF(NilaiDimasukkan,IF(Amortisasi[[#This Row],['#]]&lt;=JangkaPinjaman,IF(ROW()-ROW(Amortisasi[[#Headers],[tanggal pembayaran]])=1,MulaiPinjaman,IF(I152&gt;0,EDATE(C152,1),"")),""),"")</f>
        <v>47779</v>
      </c>
      <c r="D153" s="31">
        <f ca="1">IF(ROW()-ROW(Amortisasi[[#Headers],[saldo 
awal]])=1,JumlahPinjaman,IF(Amortisasi[[#This Row],[tanggal pembayaran]]="",0,INDEX(Amortisasi[], ROW()-4,8)))</f>
        <v>150510788.58551222</v>
      </c>
      <c r="E153" s="31">
        <f ca="1">IF(NilaiDimasukkan,IF(ROW()-ROW(Amortisasi[[#Headers],[bunga]])=1,-IPMT(SukuBunga/12,1,JangkaPinjaman-ROWS($C$4:C153)+1,Amortisasi[[#This Row],[saldo 
awal]]),IFERROR(-IPMT(SukuBunga/12,1,Amortisasi[[#This Row],['#
tersisa]],D154),0)),0)</f>
        <v>625267.80677192053</v>
      </c>
      <c r="F153" s="31">
        <f ca="1">IFERROR(IF(AND(NilaiDimasukkan,Amortisasi[[#This Row],[tanggal pembayaran]]&lt;&gt;""),-PPMT(SukuBunga/12,1,JangkaPinjaman-ROWS($C$4:C153)+1,Amortisasi[[#This Row],[saldo 
awal]]),""),0)</f>
        <v>446514.96025131136</v>
      </c>
      <c r="G153" s="31">
        <f ca="1">IF(Amortisasi[[#This Row],[tanggal pembayaran]]="",0,JumlahPajakProperti)</f>
        <v>375000</v>
      </c>
      <c r="H153" s="31">
        <f ca="1">IF(Amortisasi[[#This Row],[tanggal pembayaran]]="",0,Amortisasi[[#This Row],[bunga]]+Amortisasi[[#This Row],[pokok]]+Amortisasi[[#This Row],[pajak 
properti]])</f>
        <v>1446782.7670232318</v>
      </c>
      <c r="I153" s="31">
        <f ca="1">IF(Amortisasi[[#This Row],[tanggal pembayaran]]="",0,Amortisasi[[#This Row],[saldo 
awal]]-Amortisasi[[#This Row],[pokok]])</f>
        <v>150064273.62526092</v>
      </c>
      <c r="J153" s="13">
        <f ca="1">IF(Amortisasi[[#This Row],[saldo 
akhir]]&gt;0,BarisTerakhir-ROW(),0)</f>
        <v>210</v>
      </c>
    </row>
    <row r="154" spans="2:10" ht="15" customHeight="1" x14ac:dyDescent="0.25">
      <c r="B154" s="12">
        <f>ROWS($B$4:B154)</f>
        <v>151</v>
      </c>
      <c r="C154" s="30">
        <f ca="1">IF(NilaiDimasukkan,IF(Amortisasi[[#This Row],['#]]&lt;=JangkaPinjaman,IF(ROW()-ROW(Amortisasi[[#Headers],[tanggal pembayaran]])=1,MulaiPinjaman,IF(I153&gt;0,EDATE(C153,1),"")),""),"")</f>
        <v>47810</v>
      </c>
      <c r="D154" s="31">
        <f ca="1">IF(ROW()-ROW(Amortisasi[[#Headers],[saldo 
awal]])=1,JumlahPinjaman,IF(Amortisasi[[#This Row],[tanggal pembayaran]]="",0,INDEX(Amortisasi[], ROW()-4,8)))</f>
        <v>150064273.62526092</v>
      </c>
      <c r="E154" s="31">
        <f ca="1">IF(NilaiDimasukkan,IF(ROW()-ROW(Amortisasi[[#Headers],[bunga]])=1,-IPMT(SukuBunga/12,1,JangkaPinjaman-ROWS($C$4:C154)+1,Amortisasi[[#This Row],[saldo 
awal]]),IFERROR(-IPMT(SukuBunga/12,1,Amortisasi[[#This Row],['#
tersisa]],D155),0)),0)</f>
        <v>623399.57577503566</v>
      </c>
      <c r="F154" s="31">
        <f ca="1">IFERROR(IF(AND(NilaiDimasukkan,Amortisasi[[#This Row],[tanggal pembayaran]]&lt;&gt;""),-PPMT(SukuBunga/12,1,JangkaPinjaman-ROWS($C$4:C154)+1,Amortisasi[[#This Row],[saldo 
awal]]),""),0)</f>
        <v>448375.43925235874</v>
      </c>
      <c r="G154" s="31">
        <f ca="1">IF(Amortisasi[[#This Row],[tanggal pembayaran]]="",0,JumlahPajakProperti)</f>
        <v>375000</v>
      </c>
      <c r="H154" s="31">
        <f ca="1">IF(Amortisasi[[#This Row],[tanggal pembayaran]]="",0,Amortisasi[[#This Row],[bunga]]+Amortisasi[[#This Row],[pokok]]+Amortisasi[[#This Row],[pajak 
properti]])</f>
        <v>1446775.0150273945</v>
      </c>
      <c r="I154" s="31">
        <f ca="1">IF(Amortisasi[[#This Row],[tanggal pembayaran]]="",0,Amortisasi[[#This Row],[saldo 
awal]]-Amortisasi[[#This Row],[pokok]])</f>
        <v>149615898.18600857</v>
      </c>
      <c r="J154" s="13">
        <f ca="1">IF(Amortisasi[[#This Row],[saldo 
akhir]]&gt;0,BarisTerakhir-ROW(),0)</f>
        <v>209</v>
      </c>
    </row>
    <row r="155" spans="2:10" ht="15" customHeight="1" x14ac:dyDescent="0.25">
      <c r="B155" s="12">
        <f>ROWS($B$4:B155)</f>
        <v>152</v>
      </c>
      <c r="C155" s="30">
        <f ca="1">IF(NilaiDimasukkan,IF(Amortisasi[[#This Row],['#]]&lt;=JangkaPinjaman,IF(ROW()-ROW(Amortisasi[[#Headers],[tanggal pembayaran]])=1,MulaiPinjaman,IF(I154&gt;0,EDATE(C154,1),"")),""),"")</f>
        <v>47840</v>
      </c>
      <c r="D155" s="31">
        <f ca="1">IF(ROW()-ROW(Amortisasi[[#Headers],[saldo 
awal]])=1,JumlahPinjaman,IF(Amortisasi[[#This Row],[tanggal pembayaran]]="",0,INDEX(Amortisasi[], ROW()-4,8)))</f>
        <v>149615898.18600857</v>
      </c>
      <c r="E155" s="31">
        <f ca="1">IF(NilaiDimasukkan,IF(ROW()-ROW(Amortisasi[[#Headers],[bunga]])=1,-IPMT(SukuBunga/12,1,JangkaPinjaman-ROWS($C$4:C155)+1,Amortisasi[[#This Row],[saldo 
awal]]),IFERROR(-IPMT(SukuBunga/12,1,Amortisasi[[#This Row],['#
tersisa]],D156),0)),0)</f>
        <v>621523.5604823305</v>
      </c>
      <c r="F155" s="31">
        <f ca="1">IFERROR(IF(AND(NilaiDimasukkan,Amortisasi[[#This Row],[tanggal pembayaran]]&lt;&gt;""),-PPMT(SukuBunga/12,1,JangkaPinjaman-ROWS($C$4:C155)+1,Amortisasi[[#This Row],[saldo 
awal]]),""),0)</f>
        <v>450243.67024924344</v>
      </c>
      <c r="G155" s="31">
        <f ca="1">IF(Amortisasi[[#This Row],[tanggal pembayaran]]="",0,JumlahPajakProperti)</f>
        <v>375000</v>
      </c>
      <c r="H155" s="31">
        <f ca="1">IF(Amortisasi[[#This Row],[tanggal pembayaran]]="",0,Amortisasi[[#This Row],[bunga]]+Amortisasi[[#This Row],[pokok]]+Amortisasi[[#This Row],[pajak 
properti]])</f>
        <v>1446767.2307315739</v>
      </c>
      <c r="I155" s="31">
        <f ca="1">IF(Amortisasi[[#This Row],[tanggal pembayaran]]="",0,Amortisasi[[#This Row],[saldo 
awal]]-Amortisasi[[#This Row],[pokok]])</f>
        <v>149165654.51575932</v>
      </c>
      <c r="J155" s="13">
        <f ca="1">IF(Amortisasi[[#This Row],[saldo 
akhir]]&gt;0,BarisTerakhir-ROW(),0)</f>
        <v>208</v>
      </c>
    </row>
    <row r="156" spans="2:10" ht="15" customHeight="1" x14ac:dyDescent="0.25">
      <c r="B156" s="12">
        <f>ROWS($B$4:B156)</f>
        <v>153</v>
      </c>
      <c r="C156" s="30">
        <f ca="1">IF(NilaiDimasukkan,IF(Amortisasi[[#This Row],['#]]&lt;=JangkaPinjaman,IF(ROW()-ROW(Amortisasi[[#Headers],[tanggal pembayaran]])=1,MulaiPinjaman,IF(I155&gt;0,EDATE(C155,1),"")),""),"")</f>
        <v>47871</v>
      </c>
      <c r="D156" s="31">
        <f ca="1">IF(ROW()-ROW(Amortisasi[[#Headers],[saldo 
awal]])=1,JumlahPinjaman,IF(Amortisasi[[#This Row],[tanggal pembayaran]]="",0,INDEX(Amortisasi[], ROW()-4,8)))</f>
        <v>149165654.51575932</v>
      </c>
      <c r="E156" s="31">
        <f ca="1">IF(NilaiDimasukkan,IF(ROW()-ROW(Amortisasi[[#Headers],[bunga]])=1,-IPMT(SukuBunga/12,1,JangkaPinjaman-ROWS($C$4:C156)+1,Amortisasi[[#This Row],[saldo 
awal]]),IFERROR(-IPMT(SukuBunga/12,1,Amortisasi[[#This Row],['#
tersisa]],D157),0)),0)</f>
        <v>619639.72845923901</v>
      </c>
      <c r="F156" s="31">
        <f ca="1">IFERROR(IF(AND(NilaiDimasukkan,Amortisasi[[#This Row],[tanggal pembayaran]]&lt;&gt;""),-PPMT(SukuBunga/12,1,JangkaPinjaman-ROWS($C$4:C156)+1,Amortisasi[[#This Row],[saldo 
awal]]),""),0)</f>
        <v>452119.68554194854</v>
      </c>
      <c r="G156" s="31">
        <f ca="1">IF(Amortisasi[[#This Row],[tanggal pembayaran]]="",0,JumlahPajakProperti)</f>
        <v>375000</v>
      </c>
      <c r="H156" s="31">
        <f ca="1">IF(Amortisasi[[#This Row],[tanggal pembayaran]]="",0,Amortisasi[[#This Row],[bunga]]+Amortisasi[[#This Row],[pokok]]+Amortisasi[[#This Row],[pajak 
properti]])</f>
        <v>1446759.4140011875</v>
      </c>
      <c r="I156" s="31">
        <f ca="1">IF(Amortisasi[[#This Row],[tanggal pembayaran]]="",0,Amortisasi[[#This Row],[saldo 
awal]]-Amortisasi[[#This Row],[pokok]])</f>
        <v>148713534.83021736</v>
      </c>
      <c r="J156" s="13">
        <f ca="1">IF(Amortisasi[[#This Row],[saldo 
akhir]]&gt;0,BarisTerakhir-ROW(),0)</f>
        <v>207</v>
      </c>
    </row>
    <row r="157" spans="2:10" ht="15" customHeight="1" x14ac:dyDescent="0.25">
      <c r="B157" s="12">
        <f>ROWS($B$4:B157)</f>
        <v>154</v>
      </c>
      <c r="C157" s="30">
        <f ca="1">IF(NilaiDimasukkan,IF(Amortisasi[[#This Row],['#]]&lt;=JangkaPinjaman,IF(ROW()-ROW(Amortisasi[[#Headers],[tanggal pembayaran]])=1,MulaiPinjaman,IF(I156&gt;0,EDATE(C156,1),"")),""),"")</f>
        <v>47902</v>
      </c>
      <c r="D157" s="31">
        <f ca="1">IF(ROW()-ROW(Amortisasi[[#Headers],[saldo 
awal]])=1,JumlahPinjaman,IF(Amortisasi[[#This Row],[tanggal pembayaran]]="",0,INDEX(Amortisasi[], ROW()-4,8)))</f>
        <v>148713534.83021736</v>
      </c>
      <c r="E157" s="31">
        <f ca="1">IF(NilaiDimasukkan,IF(ROW()-ROW(Amortisasi[[#Headers],[bunga]])=1,-IPMT(SukuBunga/12,1,JangkaPinjaman-ROWS($C$4:C157)+1,Amortisasi[[#This Row],[saldo 
awal]]),IFERROR(-IPMT(SukuBunga/12,1,Amortisasi[[#This Row],['#
tersisa]],D158),0)),0)</f>
        <v>617748.04713605135</v>
      </c>
      <c r="F157" s="31">
        <f ca="1">IFERROR(IF(AND(NilaiDimasukkan,Amortisasi[[#This Row],[tanggal pembayaran]]&lt;&gt;""),-PPMT(SukuBunga/12,1,JangkaPinjaman-ROWS($C$4:C157)+1,Amortisasi[[#This Row],[saldo 
awal]]),""),0)</f>
        <v>454003.51756504003</v>
      </c>
      <c r="G157" s="31">
        <f ca="1">IF(Amortisasi[[#This Row],[tanggal pembayaran]]="",0,JumlahPajakProperti)</f>
        <v>375000</v>
      </c>
      <c r="H157" s="31">
        <f ca="1">IF(Amortisasi[[#This Row],[tanggal pembayaran]]="",0,Amortisasi[[#This Row],[bunga]]+Amortisasi[[#This Row],[pokok]]+Amortisasi[[#This Row],[pajak 
properti]])</f>
        <v>1446751.5647010915</v>
      </c>
      <c r="I157" s="31">
        <f ca="1">IF(Amortisasi[[#This Row],[tanggal pembayaran]]="",0,Amortisasi[[#This Row],[saldo 
awal]]-Amortisasi[[#This Row],[pokok]])</f>
        <v>148259531.31265232</v>
      </c>
      <c r="J157" s="13">
        <f ca="1">IF(Amortisasi[[#This Row],[saldo 
akhir]]&gt;0,BarisTerakhir-ROW(),0)</f>
        <v>206</v>
      </c>
    </row>
    <row r="158" spans="2:10" ht="15" customHeight="1" x14ac:dyDescent="0.25">
      <c r="B158" s="12">
        <f>ROWS($B$4:B158)</f>
        <v>155</v>
      </c>
      <c r="C158" s="30">
        <f ca="1">IF(NilaiDimasukkan,IF(Amortisasi[[#This Row],['#]]&lt;=JangkaPinjaman,IF(ROW()-ROW(Amortisasi[[#Headers],[tanggal pembayaran]])=1,MulaiPinjaman,IF(I157&gt;0,EDATE(C157,1),"")),""),"")</f>
        <v>47930</v>
      </c>
      <c r="D158" s="31">
        <f ca="1">IF(ROW()-ROW(Amortisasi[[#Headers],[saldo 
awal]])=1,JumlahPinjaman,IF(Amortisasi[[#This Row],[tanggal pembayaran]]="",0,INDEX(Amortisasi[], ROW()-4,8)))</f>
        <v>148259531.31265232</v>
      </c>
      <c r="E158" s="31">
        <f ca="1">IF(NilaiDimasukkan,IF(ROW()-ROW(Amortisasi[[#Headers],[bunga]])=1,-IPMT(SukuBunga/12,1,JangkaPinjaman-ROWS($C$4:C158)+1,Amortisasi[[#This Row],[saldo 
awal]]),IFERROR(-IPMT(SukuBunga/12,1,Amortisasi[[#This Row],['#
tersisa]],D159),0)),0)</f>
        <v>615848.48380735028</v>
      </c>
      <c r="F158" s="31">
        <f ca="1">IFERROR(IF(AND(NilaiDimasukkan,Amortisasi[[#This Row],[tanggal pembayaran]]&lt;&gt;""),-PPMT(SukuBunga/12,1,JangkaPinjaman-ROWS($C$4:C158)+1,Amortisasi[[#This Row],[saldo 
awal]]),""),0)</f>
        <v>455895.19888822769</v>
      </c>
      <c r="G158" s="31">
        <f ca="1">IF(Amortisasi[[#This Row],[tanggal pembayaran]]="",0,JumlahPajakProperti)</f>
        <v>375000</v>
      </c>
      <c r="H158" s="31">
        <f ca="1">IF(Amortisasi[[#This Row],[tanggal pembayaran]]="",0,Amortisasi[[#This Row],[bunga]]+Amortisasi[[#This Row],[pokok]]+Amortisasi[[#This Row],[pajak 
properti]])</f>
        <v>1446743.6826955779</v>
      </c>
      <c r="I158" s="31">
        <f ca="1">IF(Amortisasi[[#This Row],[tanggal pembayaran]]="",0,Amortisasi[[#This Row],[saldo 
awal]]-Amortisasi[[#This Row],[pokok]])</f>
        <v>147803636.11376408</v>
      </c>
      <c r="J158" s="13">
        <f ca="1">IF(Amortisasi[[#This Row],[saldo 
akhir]]&gt;0,BarisTerakhir-ROW(),0)</f>
        <v>205</v>
      </c>
    </row>
    <row r="159" spans="2:10" ht="15" customHeight="1" x14ac:dyDescent="0.25">
      <c r="B159" s="12">
        <f>ROWS($B$4:B159)</f>
        <v>156</v>
      </c>
      <c r="C159" s="30">
        <f ca="1">IF(NilaiDimasukkan,IF(Amortisasi[[#This Row],['#]]&lt;=JangkaPinjaman,IF(ROW()-ROW(Amortisasi[[#Headers],[tanggal pembayaran]])=1,MulaiPinjaman,IF(I158&gt;0,EDATE(C158,1),"")),""),"")</f>
        <v>47961</v>
      </c>
      <c r="D159" s="31">
        <f ca="1">IF(ROW()-ROW(Amortisasi[[#Headers],[saldo 
awal]])=1,JumlahPinjaman,IF(Amortisasi[[#This Row],[tanggal pembayaran]]="",0,INDEX(Amortisasi[], ROW()-4,8)))</f>
        <v>147803636.11376408</v>
      </c>
      <c r="E159" s="31">
        <f ca="1">IF(NilaiDimasukkan,IF(ROW()-ROW(Amortisasi[[#Headers],[bunga]])=1,-IPMT(SukuBunga/12,1,JangkaPinjaman-ROWS($C$4:C159)+1,Amortisasi[[#This Row],[saldo 
awal]]),IFERROR(-IPMT(SukuBunga/12,1,Amortisasi[[#This Row],['#
tersisa]],D160),0)),0)</f>
        <v>613941.00563144649</v>
      </c>
      <c r="F159" s="31">
        <f ca="1">IFERROR(IF(AND(NilaiDimasukkan,Amortisasi[[#This Row],[tanggal pembayaran]]&lt;&gt;""),-PPMT(SukuBunga/12,1,JangkaPinjaman-ROWS($C$4:C159)+1,Amortisasi[[#This Row],[saldo 
awal]]),""),0)</f>
        <v>457794.76221692859</v>
      </c>
      <c r="G159" s="31">
        <f ca="1">IF(Amortisasi[[#This Row],[tanggal pembayaran]]="",0,JumlahPajakProperti)</f>
        <v>375000</v>
      </c>
      <c r="H159" s="31">
        <f ca="1">IF(Amortisasi[[#This Row],[tanggal pembayaran]]="",0,Amortisasi[[#This Row],[bunga]]+Amortisasi[[#This Row],[pokok]]+Amortisasi[[#This Row],[pajak 
properti]])</f>
        <v>1446735.767848375</v>
      </c>
      <c r="I159" s="31">
        <f ca="1">IF(Amortisasi[[#This Row],[tanggal pembayaran]]="",0,Amortisasi[[#This Row],[saldo 
awal]]-Amortisasi[[#This Row],[pokok]])</f>
        <v>147345841.35154715</v>
      </c>
      <c r="J159" s="13">
        <f ca="1">IF(Amortisasi[[#This Row],[saldo 
akhir]]&gt;0,BarisTerakhir-ROW(),0)</f>
        <v>204</v>
      </c>
    </row>
    <row r="160" spans="2:10" ht="15" customHeight="1" x14ac:dyDescent="0.25">
      <c r="B160" s="12">
        <f>ROWS($B$4:B160)</f>
        <v>157</v>
      </c>
      <c r="C160" s="30">
        <f ca="1">IF(NilaiDimasukkan,IF(Amortisasi[[#This Row],['#]]&lt;=JangkaPinjaman,IF(ROW()-ROW(Amortisasi[[#Headers],[tanggal pembayaran]])=1,MulaiPinjaman,IF(I159&gt;0,EDATE(C159,1),"")),""),"")</f>
        <v>47991</v>
      </c>
      <c r="D160" s="31">
        <f ca="1">IF(ROW()-ROW(Amortisasi[[#Headers],[saldo 
awal]])=1,JumlahPinjaman,IF(Amortisasi[[#This Row],[tanggal pembayaran]]="",0,INDEX(Amortisasi[], ROW()-4,8)))</f>
        <v>147345841.35154715</v>
      </c>
      <c r="E160" s="31">
        <f ca="1">IF(NilaiDimasukkan,IF(ROW()-ROW(Amortisasi[[#Headers],[bunga]])=1,-IPMT(SukuBunga/12,1,JangkaPinjaman-ROWS($C$4:C160)+1,Amortisasi[[#This Row],[saldo 
awal]]),IFERROR(-IPMT(SukuBunga/12,1,Amortisasi[[#This Row],['#
tersisa]],D161),0)),0)</f>
        <v>612025.5796298096</v>
      </c>
      <c r="F160" s="31">
        <f ca="1">IFERROR(IF(AND(NilaiDimasukkan,Amortisasi[[#This Row],[tanggal pembayaran]]&lt;&gt;""),-PPMT(SukuBunga/12,1,JangkaPinjaman-ROWS($C$4:C160)+1,Amortisasi[[#This Row],[saldo 
awal]]),""),0)</f>
        <v>459702.24039283243</v>
      </c>
      <c r="G160" s="31">
        <f ca="1">IF(Amortisasi[[#This Row],[tanggal pembayaran]]="",0,JumlahPajakProperti)</f>
        <v>375000</v>
      </c>
      <c r="H160" s="31">
        <f ca="1">IF(Amortisasi[[#This Row],[tanggal pembayaran]]="",0,Amortisasi[[#This Row],[bunga]]+Amortisasi[[#This Row],[pokok]]+Amortisasi[[#This Row],[pajak 
properti]])</f>
        <v>1446727.8200226421</v>
      </c>
      <c r="I160" s="31">
        <f ca="1">IF(Amortisasi[[#This Row],[tanggal pembayaran]]="",0,Amortisasi[[#This Row],[saldo 
awal]]-Amortisasi[[#This Row],[pokok]])</f>
        <v>146886139.11115432</v>
      </c>
      <c r="J160" s="13">
        <f ca="1">IF(Amortisasi[[#This Row],[saldo 
akhir]]&gt;0,BarisTerakhir-ROW(),0)</f>
        <v>203</v>
      </c>
    </row>
    <row r="161" spans="2:10" ht="15" customHeight="1" x14ac:dyDescent="0.25">
      <c r="B161" s="12">
        <f>ROWS($B$4:B161)</f>
        <v>158</v>
      </c>
      <c r="C161" s="30">
        <f ca="1">IF(NilaiDimasukkan,IF(Amortisasi[[#This Row],['#]]&lt;=JangkaPinjaman,IF(ROW()-ROW(Amortisasi[[#Headers],[tanggal pembayaran]])=1,MulaiPinjaman,IF(I160&gt;0,EDATE(C160,1),"")),""),"")</f>
        <v>48022</v>
      </c>
      <c r="D161" s="31">
        <f ca="1">IF(ROW()-ROW(Amortisasi[[#Headers],[saldo 
awal]])=1,JumlahPinjaman,IF(Amortisasi[[#This Row],[tanggal pembayaran]]="",0,INDEX(Amortisasi[], ROW()-4,8)))</f>
        <v>146886139.11115432</v>
      </c>
      <c r="E161" s="31">
        <f ca="1">IF(NilaiDimasukkan,IF(ROW()-ROW(Amortisasi[[#Headers],[bunga]])=1,-IPMT(SukuBunga/12,1,JangkaPinjaman-ROWS($C$4:C161)+1,Amortisasi[[#This Row],[saldo 
awal]]),IFERROR(-IPMT(SukuBunga/12,1,Amortisasi[[#This Row],['#
tersisa]],D162),0)),0)</f>
        <v>610102.17268649931</v>
      </c>
      <c r="F161" s="31">
        <f ca="1">IFERROR(IF(AND(NilaiDimasukkan,Amortisasi[[#This Row],[tanggal pembayaran]]&lt;&gt;""),-PPMT(SukuBunga/12,1,JangkaPinjaman-ROWS($C$4:C161)+1,Amortisasi[[#This Row],[saldo 
awal]]),""),0)</f>
        <v>461617.66639446933</v>
      </c>
      <c r="G161" s="31">
        <f ca="1">IF(Amortisasi[[#This Row],[tanggal pembayaran]]="",0,JumlahPajakProperti)</f>
        <v>375000</v>
      </c>
      <c r="H161" s="31">
        <f ca="1">IF(Amortisasi[[#This Row],[tanggal pembayaran]]="",0,Amortisasi[[#This Row],[bunga]]+Amortisasi[[#This Row],[pokok]]+Amortisasi[[#This Row],[pajak 
properti]])</f>
        <v>1446719.8390809686</v>
      </c>
      <c r="I161" s="31">
        <f ca="1">IF(Amortisasi[[#This Row],[tanggal pembayaran]]="",0,Amortisasi[[#This Row],[saldo 
awal]]-Amortisasi[[#This Row],[pokok]])</f>
        <v>146424521.44475985</v>
      </c>
      <c r="J161" s="13">
        <f ca="1">IF(Amortisasi[[#This Row],[saldo 
akhir]]&gt;0,BarisTerakhir-ROW(),0)</f>
        <v>202</v>
      </c>
    </row>
    <row r="162" spans="2:10" ht="15" customHeight="1" x14ac:dyDescent="0.25">
      <c r="B162" s="12">
        <f>ROWS($B$4:B162)</f>
        <v>159</v>
      </c>
      <c r="C162" s="30">
        <f ca="1">IF(NilaiDimasukkan,IF(Amortisasi[[#This Row],['#]]&lt;=JangkaPinjaman,IF(ROW()-ROW(Amortisasi[[#Headers],[tanggal pembayaran]])=1,MulaiPinjaman,IF(I161&gt;0,EDATE(C161,1),"")),""),"")</f>
        <v>48052</v>
      </c>
      <c r="D162" s="31">
        <f ca="1">IF(ROW()-ROW(Amortisasi[[#Headers],[saldo 
awal]])=1,JumlahPinjaman,IF(Amortisasi[[#This Row],[tanggal pembayaran]]="",0,INDEX(Amortisasi[], ROW()-4,8)))</f>
        <v>146424521.44475985</v>
      </c>
      <c r="E162" s="31">
        <f ca="1">IF(NilaiDimasukkan,IF(ROW()-ROW(Amortisasi[[#Headers],[bunga]])=1,-IPMT(SukuBunga/12,1,JangkaPinjaman-ROWS($C$4:C162)+1,Amortisasi[[#This Row],[saldo 
awal]]),IFERROR(-IPMT(SukuBunga/12,1,Amortisasi[[#This Row],['#
tersisa]],D163),0)),0)</f>
        <v>608170.75154759188</v>
      </c>
      <c r="F162" s="31">
        <f ca="1">IFERROR(IF(AND(NilaiDimasukkan,Amortisasi[[#This Row],[tanggal pembayaran]]&lt;&gt;""),-PPMT(SukuBunga/12,1,JangkaPinjaman-ROWS($C$4:C162)+1,Amortisasi[[#This Row],[saldo 
awal]]),""),0)</f>
        <v>463541.07333777961</v>
      </c>
      <c r="G162" s="31">
        <f ca="1">IF(Amortisasi[[#This Row],[tanggal pembayaran]]="",0,JumlahPajakProperti)</f>
        <v>375000</v>
      </c>
      <c r="H162" s="31">
        <f ca="1">IF(Amortisasi[[#This Row],[tanggal pembayaran]]="",0,Amortisasi[[#This Row],[bunga]]+Amortisasi[[#This Row],[pokok]]+Amortisasi[[#This Row],[pajak 
properti]])</f>
        <v>1446711.8248853716</v>
      </c>
      <c r="I162" s="31">
        <f ca="1">IF(Amortisasi[[#This Row],[tanggal pembayaran]]="",0,Amortisasi[[#This Row],[saldo 
awal]]-Amortisasi[[#This Row],[pokok]])</f>
        <v>145960980.37142205</v>
      </c>
      <c r="J162" s="13">
        <f ca="1">IF(Amortisasi[[#This Row],[saldo 
akhir]]&gt;0,BarisTerakhir-ROW(),0)</f>
        <v>201</v>
      </c>
    </row>
    <row r="163" spans="2:10" ht="15" customHeight="1" x14ac:dyDescent="0.25">
      <c r="B163" s="12">
        <f>ROWS($B$4:B163)</f>
        <v>160</v>
      </c>
      <c r="C163" s="30">
        <f ca="1">IF(NilaiDimasukkan,IF(Amortisasi[[#This Row],['#]]&lt;=JangkaPinjaman,IF(ROW()-ROW(Amortisasi[[#Headers],[tanggal pembayaran]])=1,MulaiPinjaman,IF(I162&gt;0,EDATE(C162,1),"")),""),"")</f>
        <v>48083</v>
      </c>
      <c r="D163" s="31">
        <f ca="1">IF(ROW()-ROW(Amortisasi[[#Headers],[saldo 
awal]])=1,JumlahPinjaman,IF(Amortisasi[[#This Row],[tanggal pembayaran]]="",0,INDEX(Amortisasi[], ROW()-4,8)))</f>
        <v>145960980.37142205</v>
      </c>
      <c r="E163" s="31">
        <f ca="1">IF(NilaiDimasukkan,IF(ROW()-ROW(Amortisasi[[#Headers],[bunga]])=1,-IPMT(SukuBunga/12,1,JangkaPinjaman-ROWS($C$4:C163)+1,Amortisasi[[#This Row],[saldo 
awal]]),IFERROR(-IPMT(SukuBunga/12,1,Amortisasi[[#This Row],['#
tersisa]],D164),0)),0)</f>
        <v>606231.28282060567</v>
      </c>
      <c r="F163" s="31">
        <f ca="1">IFERROR(IF(AND(NilaiDimasukkan,Amortisasi[[#This Row],[tanggal pembayaran]]&lt;&gt;""),-PPMT(SukuBunga/12,1,JangkaPinjaman-ROWS($C$4:C163)+1,Amortisasi[[#This Row],[saldo 
awal]]),""),0)</f>
        <v>465472.49447668699</v>
      </c>
      <c r="G163" s="31">
        <f ca="1">IF(Amortisasi[[#This Row],[tanggal pembayaran]]="",0,JumlahPajakProperti)</f>
        <v>375000</v>
      </c>
      <c r="H163" s="31">
        <f ca="1">IF(Amortisasi[[#This Row],[tanggal pembayaran]]="",0,Amortisasi[[#This Row],[bunga]]+Amortisasi[[#This Row],[pokok]]+Amortisasi[[#This Row],[pajak 
properti]])</f>
        <v>1446703.7772972926</v>
      </c>
      <c r="I163" s="31">
        <f ca="1">IF(Amortisasi[[#This Row],[tanggal pembayaran]]="",0,Amortisasi[[#This Row],[saldo 
awal]]-Amortisasi[[#This Row],[pokok]])</f>
        <v>145495507.87694538</v>
      </c>
      <c r="J163" s="13">
        <f ca="1">IF(Amortisasi[[#This Row],[saldo 
akhir]]&gt;0,BarisTerakhir-ROW(),0)</f>
        <v>200</v>
      </c>
    </row>
    <row r="164" spans="2:10" ht="15" customHeight="1" x14ac:dyDescent="0.25">
      <c r="B164" s="12">
        <f>ROWS($B$4:B164)</f>
        <v>161</v>
      </c>
      <c r="C164" s="30">
        <f ca="1">IF(NilaiDimasukkan,IF(Amortisasi[[#This Row],['#]]&lt;=JangkaPinjaman,IF(ROW()-ROW(Amortisasi[[#Headers],[tanggal pembayaran]])=1,MulaiPinjaman,IF(I163&gt;0,EDATE(C163,1),"")),""),"")</f>
        <v>48114</v>
      </c>
      <c r="D164" s="31">
        <f ca="1">IF(ROW()-ROW(Amortisasi[[#Headers],[saldo 
awal]])=1,JumlahPinjaman,IF(Amortisasi[[#This Row],[tanggal pembayaran]]="",0,INDEX(Amortisasi[], ROW()-4,8)))</f>
        <v>145495507.87694538</v>
      </c>
      <c r="E164" s="31">
        <f ca="1">IF(NilaiDimasukkan,IF(ROW()-ROW(Amortisasi[[#Headers],[bunga]])=1,-IPMT(SukuBunga/12,1,JangkaPinjaman-ROWS($C$4:C164)+1,Amortisasi[[#This Row],[saldo 
awal]]),IFERROR(-IPMT(SukuBunga/12,1,Amortisasi[[#This Row],['#
tersisa]],D165),0)),0)</f>
        <v>604283.73297392379</v>
      </c>
      <c r="F164" s="31">
        <f ca="1">IFERROR(IF(AND(NilaiDimasukkan,Amortisasi[[#This Row],[tanggal pembayaran]]&lt;&gt;""),-PPMT(SukuBunga/12,1,JangkaPinjaman-ROWS($C$4:C164)+1,Amortisasi[[#This Row],[saldo 
awal]]),""),0)</f>
        <v>467411.96320367308</v>
      </c>
      <c r="G164" s="31">
        <f ca="1">IF(Amortisasi[[#This Row],[tanggal pembayaran]]="",0,JumlahPajakProperti)</f>
        <v>375000</v>
      </c>
      <c r="H164" s="31">
        <f ca="1">IF(Amortisasi[[#This Row],[tanggal pembayaran]]="",0,Amortisasi[[#This Row],[bunga]]+Amortisasi[[#This Row],[pokok]]+Amortisasi[[#This Row],[pajak 
properti]])</f>
        <v>1446695.6961775969</v>
      </c>
      <c r="I164" s="31">
        <f ca="1">IF(Amortisasi[[#This Row],[tanggal pembayaran]]="",0,Amortisasi[[#This Row],[saldo 
awal]]-Amortisasi[[#This Row],[pokok]])</f>
        <v>145028095.91374171</v>
      </c>
      <c r="J164" s="13">
        <f ca="1">IF(Amortisasi[[#This Row],[saldo 
akhir]]&gt;0,BarisTerakhir-ROW(),0)</f>
        <v>199</v>
      </c>
    </row>
    <row r="165" spans="2:10" ht="15" customHeight="1" x14ac:dyDescent="0.25">
      <c r="B165" s="12">
        <f>ROWS($B$4:B165)</f>
        <v>162</v>
      </c>
      <c r="C165" s="30">
        <f ca="1">IF(NilaiDimasukkan,IF(Amortisasi[[#This Row],['#]]&lt;=JangkaPinjaman,IF(ROW()-ROW(Amortisasi[[#Headers],[tanggal pembayaran]])=1,MulaiPinjaman,IF(I164&gt;0,EDATE(C164,1),"")),""),"")</f>
        <v>48144</v>
      </c>
      <c r="D165" s="31">
        <f ca="1">IF(ROW()-ROW(Amortisasi[[#Headers],[saldo 
awal]])=1,JumlahPinjaman,IF(Amortisasi[[#This Row],[tanggal pembayaran]]="",0,INDEX(Amortisasi[], ROW()-4,8)))</f>
        <v>145028095.91374171</v>
      </c>
      <c r="E165" s="31">
        <f ca="1">IF(NilaiDimasukkan,IF(ROW()-ROW(Amortisasi[[#Headers],[bunga]])=1,-IPMT(SukuBunga/12,1,JangkaPinjaman-ROWS($C$4:C165)+1,Amortisasi[[#This Row],[saldo 
awal]]),IFERROR(-IPMT(SukuBunga/12,1,Amortisasi[[#This Row],['#
tersisa]],D166),0)),0)</f>
        <v>602328.06833621394</v>
      </c>
      <c r="F165" s="31">
        <f ca="1">IFERROR(IF(AND(NilaiDimasukkan,Amortisasi[[#This Row],[tanggal pembayaran]]&lt;&gt;""),-PPMT(SukuBunga/12,1,JangkaPinjaman-ROWS($C$4:C165)+1,Amortisasi[[#This Row],[saldo 
awal]]),""),0)</f>
        <v>469359.51305035513</v>
      </c>
      <c r="G165" s="31">
        <f ca="1">IF(Amortisasi[[#This Row],[tanggal pembayaran]]="",0,JumlahPajakProperti)</f>
        <v>375000</v>
      </c>
      <c r="H165" s="31">
        <f ca="1">IF(Amortisasi[[#This Row],[tanggal pembayaran]]="",0,Amortisasi[[#This Row],[bunga]]+Amortisasi[[#This Row],[pokok]]+Amortisasi[[#This Row],[pajak 
properti]])</f>
        <v>1446687.581386569</v>
      </c>
      <c r="I165" s="31">
        <f ca="1">IF(Amortisasi[[#This Row],[tanggal pembayaran]]="",0,Amortisasi[[#This Row],[saldo 
awal]]-Amortisasi[[#This Row],[pokok]])</f>
        <v>144558736.40069136</v>
      </c>
      <c r="J165" s="13">
        <f ca="1">IF(Amortisasi[[#This Row],[saldo 
akhir]]&gt;0,BarisTerakhir-ROW(),0)</f>
        <v>198</v>
      </c>
    </row>
    <row r="166" spans="2:10" ht="15" customHeight="1" x14ac:dyDescent="0.25">
      <c r="B166" s="12">
        <f>ROWS($B$4:B166)</f>
        <v>163</v>
      </c>
      <c r="C166" s="30">
        <f ca="1">IF(NilaiDimasukkan,IF(Amortisasi[[#This Row],['#]]&lt;=JangkaPinjaman,IF(ROW()-ROW(Amortisasi[[#Headers],[tanggal pembayaran]])=1,MulaiPinjaman,IF(I165&gt;0,EDATE(C165,1),"")),""),"")</f>
        <v>48175</v>
      </c>
      <c r="D166" s="31">
        <f ca="1">IF(ROW()-ROW(Amortisasi[[#Headers],[saldo 
awal]])=1,JumlahPinjaman,IF(Amortisasi[[#This Row],[tanggal pembayaran]]="",0,INDEX(Amortisasi[], ROW()-4,8)))</f>
        <v>144558736.40069136</v>
      </c>
      <c r="E166" s="31">
        <f ca="1">IF(NilaiDimasukkan,IF(ROW()-ROW(Amortisasi[[#Headers],[bunga]])=1,-IPMT(SukuBunga/12,1,JangkaPinjaman-ROWS($C$4:C166)+1,Amortisasi[[#This Row],[saldo 
awal]]),IFERROR(-IPMT(SukuBunga/12,1,Amortisasi[[#This Row],['#
tersisa]],D167),0)),0)</f>
        <v>600364.25509584707</v>
      </c>
      <c r="F166" s="31">
        <f ca="1">IFERROR(IF(AND(NilaiDimasukkan,Amortisasi[[#This Row],[tanggal pembayaran]]&lt;&gt;""),-PPMT(SukuBunga/12,1,JangkaPinjaman-ROWS($C$4:C166)+1,Amortisasi[[#This Row],[saldo 
awal]]),""),0)</f>
        <v>471315.1776880651</v>
      </c>
      <c r="G166" s="31">
        <f ca="1">IF(Amortisasi[[#This Row],[tanggal pembayaran]]="",0,JumlahPajakProperti)</f>
        <v>375000</v>
      </c>
      <c r="H166" s="31">
        <f ca="1">IF(Amortisasi[[#This Row],[tanggal pembayaran]]="",0,Amortisasi[[#This Row],[bunga]]+Amortisasi[[#This Row],[pokok]]+Amortisasi[[#This Row],[pajak 
properti]])</f>
        <v>1446679.4327839122</v>
      </c>
      <c r="I166" s="31">
        <f ca="1">IF(Amortisasi[[#This Row],[tanggal pembayaran]]="",0,Amortisasi[[#This Row],[saldo 
awal]]-Amortisasi[[#This Row],[pokok]])</f>
        <v>144087421.2230033</v>
      </c>
      <c r="J166" s="13">
        <f ca="1">IF(Amortisasi[[#This Row],[saldo 
akhir]]&gt;0,BarisTerakhir-ROW(),0)</f>
        <v>197</v>
      </c>
    </row>
    <row r="167" spans="2:10" ht="15" customHeight="1" x14ac:dyDescent="0.25">
      <c r="B167" s="12">
        <f>ROWS($B$4:B167)</f>
        <v>164</v>
      </c>
      <c r="C167" s="30">
        <f ca="1">IF(NilaiDimasukkan,IF(Amortisasi[[#This Row],['#]]&lt;=JangkaPinjaman,IF(ROW()-ROW(Amortisasi[[#Headers],[tanggal pembayaran]])=1,MulaiPinjaman,IF(I166&gt;0,EDATE(C166,1),"")),""),"")</f>
        <v>48205</v>
      </c>
      <c r="D167" s="31">
        <f ca="1">IF(ROW()-ROW(Amortisasi[[#Headers],[saldo 
awal]])=1,JumlahPinjaman,IF(Amortisasi[[#This Row],[tanggal pembayaran]]="",0,INDEX(Amortisasi[], ROW()-4,8)))</f>
        <v>144087421.2230033</v>
      </c>
      <c r="E167" s="31">
        <f ca="1">IF(NilaiDimasukkan,IF(ROW()-ROW(Amortisasi[[#Headers],[bunga]])=1,-IPMT(SukuBunga/12,1,JangkaPinjaman-ROWS($C$4:C167)+1,Amortisasi[[#This Row],[saldo 
awal]]),IFERROR(-IPMT(SukuBunga/12,1,Amortisasi[[#This Row],['#
tersisa]],D168),0)),0)</f>
        <v>598392.25930031191</v>
      </c>
      <c r="F167" s="31">
        <f ca="1">IFERROR(IF(AND(NilaiDimasukkan,Amortisasi[[#This Row],[tanggal pembayaran]]&lt;&gt;""),-PPMT(SukuBunga/12,1,JangkaPinjaman-ROWS($C$4:C167)+1,Amortisasi[[#This Row],[saldo 
awal]]),""),0)</f>
        <v>473278.99092843191</v>
      </c>
      <c r="G167" s="31">
        <f ca="1">IF(Amortisasi[[#This Row],[tanggal pembayaran]]="",0,JumlahPajakProperti)</f>
        <v>375000</v>
      </c>
      <c r="H167" s="31">
        <f ca="1">IF(Amortisasi[[#This Row],[tanggal pembayaran]]="",0,Amortisasi[[#This Row],[bunga]]+Amortisasi[[#This Row],[pokok]]+Amortisasi[[#This Row],[pajak 
properti]])</f>
        <v>1446671.2502287438</v>
      </c>
      <c r="I167" s="31">
        <f ca="1">IF(Amortisasi[[#This Row],[tanggal pembayaran]]="",0,Amortisasi[[#This Row],[saldo 
awal]]-Amortisasi[[#This Row],[pokok]])</f>
        <v>143614142.23207486</v>
      </c>
      <c r="J167" s="13">
        <f ca="1">IF(Amortisasi[[#This Row],[saldo 
akhir]]&gt;0,BarisTerakhir-ROW(),0)</f>
        <v>196</v>
      </c>
    </row>
    <row r="168" spans="2:10" ht="15" customHeight="1" x14ac:dyDescent="0.25">
      <c r="B168" s="12">
        <f>ROWS($B$4:B168)</f>
        <v>165</v>
      </c>
      <c r="C168" s="30">
        <f ca="1">IF(NilaiDimasukkan,IF(Amortisasi[[#This Row],['#]]&lt;=JangkaPinjaman,IF(ROW()-ROW(Amortisasi[[#Headers],[tanggal pembayaran]])=1,MulaiPinjaman,IF(I167&gt;0,EDATE(C167,1),"")),""),"")</f>
        <v>48236</v>
      </c>
      <c r="D168" s="31">
        <f ca="1">IF(ROW()-ROW(Amortisasi[[#Headers],[saldo 
awal]])=1,JumlahPinjaman,IF(Amortisasi[[#This Row],[tanggal pembayaran]]="",0,INDEX(Amortisasi[], ROW()-4,8)))</f>
        <v>143614142.23207486</v>
      </c>
      <c r="E168" s="31">
        <f ca="1">IF(NilaiDimasukkan,IF(ROW()-ROW(Amortisasi[[#Headers],[bunga]])=1,-IPMT(SukuBunga/12,1,JangkaPinjaman-ROWS($C$4:C168)+1,Amortisasi[[#This Row],[saldo 
awal]]),IFERROR(-IPMT(SukuBunga/12,1,Amortisasi[[#This Row],['#
tersisa]],D169),0)),0)</f>
        <v>596412.04685562872</v>
      </c>
      <c r="F168" s="31">
        <f ca="1">IFERROR(IF(AND(NilaiDimasukkan,Amortisasi[[#This Row],[tanggal pembayaran]]&lt;&gt;""),-PPMT(SukuBunga/12,1,JangkaPinjaman-ROWS($C$4:C168)+1,Amortisasi[[#This Row],[saldo 
awal]]),""),0)</f>
        <v>475250.98672396707</v>
      </c>
      <c r="G168" s="31">
        <f ca="1">IF(Amortisasi[[#This Row],[tanggal pembayaran]]="",0,JumlahPajakProperti)</f>
        <v>375000</v>
      </c>
      <c r="H168" s="31">
        <f ca="1">IF(Amortisasi[[#This Row],[tanggal pembayaran]]="",0,Amortisasi[[#This Row],[bunga]]+Amortisasi[[#This Row],[pokok]]+Amortisasi[[#This Row],[pajak 
properti]])</f>
        <v>1446663.0335795959</v>
      </c>
      <c r="I168" s="31">
        <f ca="1">IF(Amortisasi[[#This Row],[tanggal pembayaran]]="",0,Amortisasi[[#This Row],[saldo 
awal]]-Amortisasi[[#This Row],[pokok]])</f>
        <v>143138891.2453509</v>
      </c>
      <c r="J168" s="13">
        <f ca="1">IF(Amortisasi[[#This Row],[saldo 
akhir]]&gt;0,BarisTerakhir-ROW(),0)</f>
        <v>195</v>
      </c>
    </row>
    <row r="169" spans="2:10" ht="15" customHeight="1" x14ac:dyDescent="0.25">
      <c r="B169" s="12">
        <f>ROWS($B$4:B169)</f>
        <v>166</v>
      </c>
      <c r="C169" s="30">
        <f ca="1">IF(NilaiDimasukkan,IF(Amortisasi[[#This Row],['#]]&lt;=JangkaPinjaman,IF(ROW()-ROW(Amortisasi[[#Headers],[tanggal pembayaran]])=1,MulaiPinjaman,IF(I168&gt;0,EDATE(C168,1),"")),""),"")</f>
        <v>48267</v>
      </c>
      <c r="D169" s="31">
        <f ca="1">IF(ROW()-ROW(Amortisasi[[#Headers],[saldo 
awal]])=1,JumlahPinjaman,IF(Amortisasi[[#This Row],[tanggal pembayaran]]="",0,INDEX(Amortisasi[], ROW()-4,8)))</f>
        <v>143138891.2453509</v>
      </c>
      <c r="E169" s="31">
        <f ca="1">IF(NilaiDimasukkan,IF(ROW()-ROW(Amortisasi[[#Headers],[bunga]])=1,-IPMT(SukuBunga/12,1,JangkaPinjaman-ROWS($C$4:C169)+1,Amortisasi[[#This Row],[saldo 
awal]]),IFERROR(-IPMT(SukuBunga/12,1,Amortisasi[[#This Row],['#
tersisa]],D170),0)),0)</f>
        <v>594423.5835257594</v>
      </c>
      <c r="F169" s="31">
        <f ca="1">IFERROR(IF(AND(NilaiDimasukkan,Amortisasi[[#This Row],[tanggal pembayaran]]&lt;&gt;""),-PPMT(SukuBunga/12,1,JangkaPinjaman-ROWS($C$4:C169)+1,Amortisasi[[#This Row],[saldo 
awal]]),""),0)</f>
        <v>477231.19916865026</v>
      </c>
      <c r="G169" s="31">
        <f ca="1">IF(Amortisasi[[#This Row],[tanggal pembayaran]]="",0,JumlahPajakProperti)</f>
        <v>375000</v>
      </c>
      <c r="H169" s="31">
        <f ca="1">IF(Amortisasi[[#This Row],[tanggal pembayaran]]="",0,Amortisasi[[#This Row],[bunga]]+Amortisasi[[#This Row],[pokok]]+Amortisasi[[#This Row],[pajak 
properti]])</f>
        <v>1446654.7826944096</v>
      </c>
      <c r="I169" s="31">
        <f ca="1">IF(Amortisasi[[#This Row],[tanggal pembayaran]]="",0,Amortisasi[[#This Row],[saldo 
awal]]-Amortisasi[[#This Row],[pokok]])</f>
        <v>142661660.04618225</v>
      </c>
      <c r="J169" s="13">
        <f ca="1">IF(Amortisasi[[#This Row],[saldo 
akhir]]&gt;0,BarisTerakhir-ROW(),0)</f>
        <v>194</v>
      </c>
    </row>
    <row r="170" spans="2:10" ht="15" customHeight="1" x14ac:dyDescent="0.25">
      <c r="B170" s="12">
        <f>ROWS($B$4:B170)</f>
        <v>167</v>
      </c>
      <c r="C170" s="30">
        <f ca="1">IF(NilaiDimasukkan,IF(Amortisasi[[#This Row],['#]]&lt;=JangkaPinjaman,IF(ROW()-ROW(Amortisasi[[#Headers],[tanggal pembayaran]])=1,MulaiPinjaman,IF(I169&gt;0,EDATE(C169,1),"")),""),"")</f>
        <v>48296</v>
      </c>
      <c r="D170" s="31">
        <f ca="1">IF(ROW()-ROW(Amortisasi[[#Headers],[saldo 
awal]])=1,JumlahPinjaman,IF(Amortisasi[[#This Row],[tanggal pembayaran]]="",0,INDEX(Amortisasi[], ROW()-4,8)))</f>
        <v>142661660.04618225</v>
      </c>
      <c r="E170" s="31">
        <f ca="1">IF(NilaiDimasukkan,IF(ROW()-ROW(Amortisasi[[#Headers],[bunga]])=1,-IPMT(SukuBunga/12,1,JangkaPinjaman-ROWS($C$4:C170)+1,Amortisasi[[#This Row],[saldo 
awal]]),IFERROR(-IPMT(SukuBunga/12,1,Amortisasi[[#This Row],['#
tersisa]],D171),0)),0)</f>
        <v>592426.83493201551</v>
      </c>
      <c r="F170" s="31">
        <f ca="1">IFERROR(IF(AND(NilaiDimasukkan,Amortisasi[[#This Row],[tanggal pembayaran]]&lt;&gt;""),-PPMT(SukuBunga/12,1,JangkaPinjaman-ROWS($C$4:C170)+1,Amortisasi[[#This Row],[saldo 
awal]]),""),0)</f>
        <v>479219.66249851958</v>
      </c>
      <c r="G170" s="31">
        <f ca="1">IF(Amortisasi[[#This Row],[tanggal pembayaran]]="",0,JumlahPajakProperti)</f>
        <v>375000</v>
      </c>
      <c r="H170" s="31">
        <f ca="1">IF(Amortisasi[[#This Row],[tanggal pembayaran]]="",0,Amortisasi[[#This Row],[bunga]]+Amortisasi[[#This Row],[pokok]]+Amortisasi[[#This Row],[pajak 
properti]])</f>
        <v>1446646.497430535</v>
      </c>
      <c r="I170" s="31">
        <f ca="1">IF(Amortisasi[[#This Row],[tanggal pembayaran]]="",0,Amortisasi[[#This Row],[saldo 
awal]]-Amortisasi[[#This Row],[pokok]])</f>
        <v>142182440.38368371</v>
      </c>
      <c r="J170" s="13">
        <f ca="1">IF(Amortisasi[[#This Row],[saldo 
akhir]]&gt;0,BarisTerakhir-ROW(),0)</f>
        <v>193</v>
      </c>
    </row>
    <row r="171" spans="2:10" ht="15" customHeight="1" x14ac:dyDescent="0.25">
      <c r="B171" s="12">
        <f>ROWS($B$4:B171)</f>
        <v>168</v>
      </c>
      <c r="C171" s="30">
        <f ca="1">IF(NilaiDimasukkan,IF(Amortisasi[[#This Row],['#]]&lt;=JangkaPinjaman,IF(ROW()-ROW(Amortisasi[[#Headers],[tanggal pembayaran]])=1,MulaiPinjaman,IF(I170&gt;0,EDATE(C170,1),"")),""),"")</f>
        <v>48327</v>
      </c>
      <c r="D171" s="31">
        <f ca="1">IF(ROW()-ROW(Amortisasi[[#Headers],[saldo 
awal]])=1,JumlahPinjaman,IF(Amortisasi[[#This Row],[tanggal pembayaran]]="",0,INDEX(Amortisasi[], ROW()-4,8)))</f>
        <v>142182440.38368371</v>
      </c>
      <c r="E171" s="31">
        <f ca="1">IF(NilaiDimasukkan,IF(ROW()-ROW(Amortisasi[[#Headers],[bunga]])=1,-IPMT(SukuBunga/12,1,JangkaPinjaman-ROWS($C$4:C171)+1,Amortisasi[[#This Row],[saldo 
awal]]),IFERROR(-IPMT(SukuBunga/12,1,Amortisasi[[#This Row],['#
tersisa]],D172),0)),0)</f>
        <v>590421.76655246445</v>
      </c>
      <c r="F171" s="31">
        <f ca="1">IFERROR(IF(AND(NilaiDimasukkan,Amortisasi[[#This Row],[tanggal pembayaran]]&lt;&gt;""),-PPMT(SukuBunga/12,1,JangkaPinjaman-ROWS($C$4:C171)+1,Amortisasi[[#This Row],[saldo 
awal]]),""),0)</f>
        <v>481216.41109226336</v>
      </c>
      <c r="G171" s="31">
        <f ca="1">IF(Amortisasi[[#This Row],[tanggal pembayaran]]="",0,JumlahPajakProperti)</f>
        <v>375000</v>
      </c>
      <c r="H171" s="31">
        <f ca="1">IF(Amortisasi[[#This Row],[tanggal pembayaran]]="",0,Amortisasi[[#This Row],[bunga]]+Amortisasi[[#This Row],[pokok]]+Amortisasi[[#This Row],[pajak 
properti]])</f>
        <v>1446638.1776447278</v>
      </c>
      <c r="I171" s="31">
        <f ca="1">IF(Amortisasi[[#This Row],[tanggal pembayaran]]="",0,Amortisasi[[#This Row],[saldo 
awal]]-Amortisasi[[#This Row],[pokok]])</f>
        <v>141701223.97259146</v>
      </c>
      <c r="J171" s="13">
        <f ca="1">IF(Amortisasi[[#This Row],[saldo 
akhir]]&gt;0,BarisTerakhir-ROW(),0)</f>
        <v>192</v>
      </c>
    </row>
    <row r="172" spans="2:10" ht="15" customHeight="1" x14ac:dyDescent="0.25">
      <c r="B172" s="12">
        <f>ROWS($B$4:B172)</f>
        <v>169</v>
      </c>
      <c r="C172" s="30">
        <f ca="1">IF(NilaiDimasukkan,IF(Amortisasi[[#This Row],['#]]&lt;=JangkaPinjaman,IF(ROW()-ROW(Amortisasi[[#Headers],[tanggal pembayaran]])=1,MulaiPinjaman,IF(I171&gt;0,EDATE(C171,1),"")),""),"")</f>
        <v>48357</v>
      </c>
      <c r="D172" s="31">
        <f ca="1">IF(ROW()-ROW(Amortisasi[[#Headers],[saldo 
awal]])=1,JumlahPinjaman,IF(Amortisasi[[#This Row],[tanggal pembayaran]]="",0,INDEX(Amortisasi[], ROW()-4,8)))</f>
        <v>141701223.97259146</v>
      </c>
      <c r="E172" s="31">
        <f ca="1">IF(NilaiDimasukkan,IF(ROW()-ROW(Amortisasi[[#Headers],[bunga]])=1,-IPMT(SukuBunga/12,1,JangkaPinjaman-ROWS($C$4:C172)+1,Amortisasi[[#This Row],[saldo 
awal]]),IFERROR(-IPMT(SukuBunga/12,1,Amortisasi[[#This Row],['#
tersisa]],D173),0)),0)</f>
        <v>588408.34372133191</v>
      </c>
      <c r="F172" s="31">
        <f ca="1">IFERROR(IF(AND(NilaiDimasukkan,Amortisasi[[#This Row],[tanggal pembayaran]]&lt;&gt;""),-PPMT(SukuBunga/12,1,JangkaPinjaman-ROWS($C$4:C172)+1,Amortisasi[[#This Row],[saldo 
awal]]),""),0)</f>
        <v>483221.47947181453</v>
      </c>
      <c r="G172" s="31">
        <f ca="1">IF(Amortisasi[[#This Row],[tanggal pembayaran]]="",0,JumlahPajakProperti)</f>
        <v>375000</v>
      </c>
      <c r="H172" s="31">
        <f ca="1">IF(Amortisasi[[#This Row],[tanggal pembayaran]]="",0,Amortisasi[[#This Row],[bunga]]+Amortisasi[[#This Row],[pokok]]+Amortisasi[[#This Row],[pajak 
properti]])</f>
        <v>1446629.8231931464</v>
      </c>
      <c r="I172" s="31">
        <f ca="1">IF(Amortisasi[[#This Row],[tanggal pembayaran]]="",0,Amortisasi[[#This Row],[saldo 
awal]]-Amortisasi[[#This Row],[pokok]])</f>
        <v>141218002.49311966</v>
      </c>
      <c r="J172" s="13">
        <f ca="1">IF(Amortisasi[[#This Row],[saldo 
akhir]]&gt;0,BarisTerakhir-ROW(),0)</f>
        <v>191</v>
      </c>
    </row>
    <row r="173" spans="2:10" ht="15" customHeight="1" x14ac:dyDescent="0.25">
      <c r="B173" s="12">
        <f>ROWS($B$4:B173)</f>
        <v>170</v>
      </c>
      <c r="C173" s="30">
        <f ca="1">IF(NilaiDimasukkan,IF(Amortisasi[[#This Row],['#]]&lt;=JangkaPinjaman,IF(ROW()-ROW(Amortisasi[[#Headers],[tanggal pembayaran]])=1,MulaiPinjaman,IF(I172&gt;0,EDATE(C172,1),"")),""),"")</f>
        <v>48388</v>
      </c>
      <c r="D173" s="31">
        <f ca="1">IF(ROW()-ROW(Amortisasi[[#Headers],[saldo 
awal]])=1,JumlahPinjaman,IF(Amortisasi[[#This Row],[tanggal pembayaran]]="",0,INDEX(Amortisasi[], ROW()-4,8)))</f>
        <v>141218002.49311966</v>
      </c>
      <c r="E173" s="31">
        <f ca="1">IF(NilaiDimasukkan,IF(ROW()-ROW(Amortisasi[[#Headers],[bunga]])=1,-IPMT(SukuBunga/12,1,JangkaPinjaman-ROWS($C$4:C173)+1,Amortisasi[[#This Row],[saldo 
awal]]),IFERROR(-IPMT(SukuBunga/12,1,Amortisasi[[#This Row],['#
tersisa]],D174),0)),0)</f>
        <v>586386.53162840288</v>
      </c>
      <c r="F173" s="31">
        <f ca="1">IFERROR(IF(AND(NilaiDimasukkan,Amortisasi[[#This Row],[tanggal pembayaran]]&lt;&gt;""),-PPMT(SukuBunga/12,1,JangkaPinjaman-ROWS($C$4:C173)+1,Amortisasi[[#This Row],[saldo 
awal]]),""),0)</f>
        <v>485234.90230294713</v>
      </c>
      <c r="G173" s="31">
        <f ca="1">IF(Amortisasi[[#This Row],[tanggal pembayaran]]="",0,JumlahPajakProperti)</f>
        <v>375000</v>
      </c>
      <c r="H173" s="31">
        <f ca="1">IF(Amortisasi[[#This Row],[tanggal pembayaran]]="",0,Amortisasi[[#This Row],[bunga]]+Amortisasi[[#This Row],[pokok]]+Amortisasi[[#This Row],[pajak 
properti]])</f>
        <v>1446621.43393135</v>
      </c>
      <c r="I173" s="31">
        <f ca="1">IF(Amortisasi[[#This Row],[tanggal pembayaran]]="",0,Amortisasi[[#This Row],[saldo 
awal]]-Amortisasi[[#This Row],[pokok]])</f>
        <v>140732767.59081671</v>
      </c>
      <c r="J173" s="13">
        <f ca="1">IF(Amortisasi[[#This Row],[saldo 
akhir]]&gt;0,BarisTerakhir-ROW(),0)</f>
        <v>190</v>
      </c>
    </row>
    <row r="174" spans="2:10" ht="15" customHeight="1" x14ac:dyDescent="0.25">
      <c r="B174" s="12">
        <f>ROWS($B$4:B174)</f>
        <v>171</v>
      </c>
      <c r="C174" s="30">
        <f ca="1">IF(NilaiDimasukkan,IF(Amortisasi[[#This Row],['#]]&lt;=JangkaPinjaman,IF(ROW()-ROW(Amortisasi[[#Headers],[tanggal pembayaran]])=1,MulaiPinjaman,IF(I173&gt;0,EDATE(C173,1),"")),""),"")</f>
        <v>48418</v>
      </c>
      <c r="D174" s="31">
        <f ca="1">IF(ROW()-ROW(Amortisasi[[#Headers],[saldo 
awal]])=1,JumlahPinjaman,IF(Amortisasi[[#This Row],[tanggal pembayaran]]="",0,INDEX(Amortisasi[], ROW()-4,8)))</f>
        <v>140732767.59081671</v>
      </c>
      <c r="E174" s="31">
        <f ca="1">IF(NilaiDimasukkan,IF(ROW()-ROW(Amortisasi[[#Headers],[bunga]])=1,-IPMT(SukuBunga/12,1,JangkaPinjaman-ROWS($C$4:C174)+1,Amortisasi[[#This Row],[saldo 
awal]]),IFERROR(-IPMT(SukuBunga/12,1,Amortisasi[[#This Row],['#
tersisa]],D175),0)),0)</f>
        <v>584356.29531842005</v>
      </c>
      <c r="F174" s="31">
        <f ca="1">IFERROR(IF(AND(NilaiDimasukkan,Amortisasi[[#This Row],[tanggal pembayaran]]&lt;&gt;""),-PPMT(SukuBunga/12,1,JangkaPinjaman-ROWS($C$4:C174)+1,Amortisasi[[#This Row],[saldo 
awal]]),""),0)</f>
        <v>487256.7143958761</v>
      </c>
      <c r="G174" s="31">
        <f ca="1">IF(Amortisasi[[#This Row],[tanggal pembayaran]]="",0,JumlahPajakProperti)</f>
        <v>375000</v>
      </c>
      <c r="H174" s="31">
        <f ca="1">IF(Amortisasi[[#This Row],[tanggal pembayaran]]="",0,Amortisasi[[#This Row],[bunga]]+Amortisasi[[#This Row],[pokok]]+Amortisasi[[#This Row],[pajak 
properti]])</f>
        <v>1446613.0097142961</v>
      </c>
      <c r="I174" s="31">
        <f ca="1">IF(Amortisasi[[#This Row],[tanggal pembayaran]]="",0,Amortisasi[[#This Row],[saldo 
awal]]-Amortisasi[[#This Row],[pokok]])</f>
        <v>140245510.87642083</v>
      </c>
      <c r="J174" s="13">
        <f ca="1">IF(Amortisasi[[#This Row],[saldo 
akhir]]&gt;0,BarisTerakhir-ROW(),0)</f>
        <v>189</v>
      </c>
    </row>
    <row r="175" spans="2:10" ht="15" customHeight="1" x14ac:dyDescent="0.25">
      <c r="B175" s="12">
        <f>ROWS($B$4:B175)</f>
        <v>172</v>
      </c>
      <c r="C175" s="30">
        <f ca="1">IF(NilaiDimasukkan,IF(Amortisasi[[#This Row],['#]]&lt;=JangkaPinjaman,IF(ROW()-ROW(Amortisasi[[#Headers],[tanggal pembayaran]])=1,MulaiPinjaman,IF(I174&gt;0,EDATE(C174,1),"")),""),"")</f>
        <v>48449</v>
      </c>
      <c r="D175" s="31">
        <f ca="1">IF(ROW()-ROW(Amortisasi[[#Headers],[saldo 
awal]])=1,JumlahPinjaman,IF(Amortisasi[[#This Row],[tanggal pembayaran]]="",0,INDEX(Amortisasi[], ROW()-4,8)))</f>
        <v>140245510.87642083</v>
      </c>
      <c r="E175" s="31">
        <f ca="1">IF(NilaiDimasukkan,IF(ROW()-ROW(Amortisasi[[#Headers],[bunga]])=1,-IPMT(SukuBunga/12,1,JangkaPinjaman-ROWS($C$4:C175)+1,Amortisasi[[#This Row],[saldo 
awal]]),IFERROR(-IPMT(SukuBunga/12,1,Amortisasi[[#This Row],['#
tersisa]],D176),0)),0)</f>
        <v>582317.59969047899</v>
      </c>
      <c r="F175" s="31">
        <f ca="1">IFERROR(IF(AND(NilaiDimasukkan,Amortisasi[[#This Row],[tanggal pembayaran]]&lt;&gt;""),-PPMT(SukuBunga/12,1,JangkaPinjaman-ROWS($C$4:C175)+1,Amortisasi[[#This Row],[saldo 
awal]]),""),0)</f>
        <v>489286.95070585894</v>
      </c>
      <c r="G175" s="31">
        <f ca="1">IF(Amortisasi[[#This Row],[tanggal pembayaran]]="",0,JumlahPajakProperti)</f>
        <v>375000</v>
      </c>
      <c r="H175" s="31">
        <f ca="1">IF(Amortisasi[[#This Row],[tanggal pembayaran]]="",0,Amortisasi[[#This Row],[bunga]]+Amortisasi[[#This Row],[pokok]]+Amortisasi[[#This Row],[pajak 
properti]])</f>
        <v>1446604.5503963379</v>
      </c>
      <c r="I175" s="31">
        <f ca="1">IF(Amortisasi[[#This Row],[tanggal pembayaran]]="",0,Amortisasi[[#This Row],[saldo 
awal]]-Amortisasi[[#This Row],[pokok]])</f>
        <v>139756223.92571497</v>
      </c>
      <c r="J175" s="13">
        <f ca="1">IF(Amortisasi[[#This Row],[saldo 
akhir]]&gt;0,BarisTerakhir-ROW(),0)</f>
        <v>188</v>
      </c>
    </row>
    <row r="176" spans="2:10" ht="15" customHeight="1" x14ac:dyDescent="0.25">
      <c r="B176" s="12">
        <f>ROWS($B$4:B176)</f>
        <v>173</v>
      </c>
      <c r="C176" s="30">
        <f ca="1">IF(NilaiDimasukkan,IF(Amortisasi[[#This Row],['#]]&lt;=JangkaPinjaman,IF(ROW()-ROW(Amortisasi[[#Headers],[tanggal pembayaran]])=1,MulaiPinjaman,IF(I175&gt;0,EDATE(C175,1),"")),""),"")</f>
        <v>48480</v>
      </c>
      <c r="D176" s="31">
        <f ca="1">IF(ROW()-ROW(Amortisasi[[#Headers],[saldo 
awal]])=1,JumlahPinjaman,IF(Amortisasi[[#This Row],[tanggal pembayaran]]="",0,INDEX(Amortisasi[], ROW()-4,8)))</f>
        <v>139756223.92571497</v>
      </c>
      <c r="E176" s="31">
        <f ca="1">IF(NilaiDimasukkan,IF(ROW()-ROW(Amortisasi[[#Headers],[bunga]])=1,-IPMT(SukuBunga/12,1,JangkaPinjaman-ROWS($C$4:C176)+1,Amortisasi[[#This Row],[saldo 
awal]]),IFERROR(-IPMT(SukuBunga/12,1,Amortisasi[[#This Row],['#
tersisa]],D177),0)),0)</f>
        <v>580270.40949742147</v>
      </c>
      <c r="F176" s="31">
        <f ca="1">IFERROR(IF(AND(NilaiDimasukkan,Amortisasi[[#This Row],[tanggal pembayaran]]&lt;&gt;""),-PPMT(SukuBunga/12,1,JangkaPinjaman-ROWS($C$4:C176)+1,Amortisasi[[#This Row],[saldo 
awal]]),""),0)</f>
        <v>491325.64633379999</v>
      </c>
      <c r="G176" s="31">
        <f ca="1">IF(Amortisasi[[#This Row],[tanggal pembayaran]]="",0,JumlahPajakProperti)</f>
        <v>375000</v>
      </c>
      <c r="H176" s="31">
        <f ca="1">IF(Amortisasi[[#This Row],[tanggal pembayaran]]="",0,Amortisasi[[#This Row],[bunga]]+Amortisasi[[#This Row],[pokok]]+Amortisasi[[#This Row],[pajak 
properti]])</f>
        <v>1446596.0558312214</v>
      </c>
      <c r="I176" s="31">
        <f ca="1">IF(Amortisasi[[#This Row],[tanggal pembayaran]]="",0,Amortisasi[[#This Row],[saldo 
awal]]-Amortisasi[[#This Row],[pokok]])</f>
        <v>139264898.27938116</v>
      </c>
      <c r="J176" s="13">
        <f ca="1">IF(Amortisasi[[#This Row],[saldo 
akhir]]&gt;0,BarisTerakhir-ROW(),0)</f>
        <v>187</v>
      </c>
    </row>
    <row r="177" spans="2:10" ht="15" customHeight="1" x14ac:dyDescent="0.25">
      <c r="B177" s="12">
        <f>ROWS($B$4:B177)</f>
        <v>174</v>
      </c>
      <c r="C177" s="30">
        <f ca="1">IF(NilaiDimasukkan,IF(Amortisasi[[#This Row],['#]]&lt;=JangkaPinjaman,IF(ROW()-ROW(Amortisasi[[#Headers],[tanggal pembayaran]])=1,MulaiPinjaman,IF(I176&gt;0,EDATE(C176,1),"")),""),"")</f>
        <v>48510</v>
      </c>
      <c r="D177" s="31">
        <f ca="1">IF(ROW()-ROW(Amortisasi[[#Headers],[saldo 
awal]])=1,JumlahPinjaman,IF(Amortisasi[[#This Row],[tanggal pembayaran]]="",0,INDEX(Amortisasi[], ROW()-4,8)))</f>
        <v>139264898.27938116</v>
      </c>
      <c r="E177" s="31">
        <f ca="1">IF(NilaiDimasukkan,IF(ROW()-ROW(Amortisasi[[#Headers],[bunga]])=1,-IPMT(SukuBunga/12,1,JangkaPinjaman-ROWS($C$4:C177)+1,Amortisasi[[#This Row],[saldo 
awal]]),IFERROR(-IPMT(SukuBunga/12,1,Amortisasi[[#This Row],['#
tersisa]],D178),0)),0)</f>
        <v>578214.68934522616</v>
      </c>
      <c r="F177" s="31">
        <f ca="1">IFERROR(IF(AND(NilaiDimasukkan,Amortisasi[[#This Row],[tanggal pembayaran]]&lt;&gt;""),-PPMT(SukuBunga/12,1,JangkaPinjaman-ROWS($C$4:C177)+1,Amortisasi[[#This Row],[saldo 
awal]]),""),0)</f>
        <v>493372.83652685746</v>
      </c>
      <c r="G177" s="31">
        <f ca="1">IF(Amortisasi[[#This Row],[tanggal pembayaran]]="",0,JumlahPajakProperti)</f>
        <v>375000</v>
      </c>
      <c r="H177" s="31">
        <f ca="1">IF(Amortisasi[[#This Row],[tanggal pembayaran]]="",0,Amortisasi[[#This Row],[bunga]]+Amortisasi[[#This Row],[pokok]]+Amortisasi[[#This Row],[pajak 
properti]])</f>
        <v>1446587.5258720836</v>
      </c>
      <c r="I177" s="31">
        <f ca="1">IF(Amortisasi[[#This Row],[tanggal pembayaran]]="",0,Amortisasi[[#This Row],[saldo 
awal]]-Amortisasi[[#This Row],[pokok]])</f>
        <v>138771525.44285429</v>
      </c>
      <c r="J177" s="13">
        <f ca="1">IF(Amortisasi[[#This Row],[saldo 
akhir]]&gt;0,BarisTerakhir-ROW(),0)</f>
        <v>186</v>
      </c>
    </row>
    <row r="178" spans="2:10" ht="15" customHeight="1" x14ac:dyDescent="0.25">
      <c r="B178" s="12">
        <f>ROWS($B$4:B178)</f>
        <v>175</v>
      </c>
      <c r="C178" s="30">
        <f ca="1">IF(NilaiDimasukkan,IF(Amortisasi[[#This Row],['#]]&lt;=JangkaPinjaman,IF(ROW()-ROW(Amortisasi[[#Headers],[tanggal pembayaran]])=1,MulaiPinjaman,IF(I177&gt;0,EDATE(C177,1),"")),""),"")</f>
        <v>48541</v>
      </c>
      <c r="D178" s="31">
        <f ca="1">IF(ROW()-ROW(Amortisasi[[#Headers],[saldo 
awal]])=1,JumlahPinjaman,IF(Amortisasi[[#This Row],[tanggal pembayaran]]="",0,INDEX(Amortisasi[], ROW()-4,8)))</f>
        <v>138771525.44285429</v>
      </c>
      <c r="E178" s="31">
        <f ca="1">IF(NilaiDimasukkan,IF(ROW()-ROW(Amortisasi[[#Headers],[bunga]])=1,-IPMT(SukuBunga/12,1,JangkaPinjaman-ROWS($C$4:C178)+1,Amortisasi[[#This Row],[saldo 
awal]]),IFERROR(-IPMT(SukuBunga/12,1,Amortisasi[[#This Row],['#
tersisa]],D179),0)),0)</f>
        <v>576150.40369239682</v>
      </c>
      <c r="F178" s="31">
        <f ca="1">IFERROR(IF(AND(NilaiDimasukkan,Amortisasi[[#This Row],[tanggal pembayaran]]&lt;&gt;""),-PPMT(SukuBunga/12,1,JangkaPinjaman-ROWS($C$4:C178)+1,Amortisasi[[#This Row],[saldo 
awal]]),""),0)</f>
        <v>495428.55667905259</v>
      </c>
      <c r="G178" s="31">
        <f ca="1">IF(Amortisasi[[#This Row],[tanggal pembayaran]]="",0,JumlahPajakProperti)</f>
        <v>375000</v>
      </c>
      <c r="H178" s="31">
        <f ca="1">IF(Amortisasi[[#This Row],[tanggal pembayaran]]="",0,Amortisasi[[#This Row],[bunga]]+Amortisasi[[#This Row],[pokok]]+Amortisasi[[#This Row],[pajak 
properti]])</f>
        <v>1446578.9603714494</v>
      </c>
      <c r="I178" s="31">
        <f ca="1">IF(Amortisasi[[#This Row],[tanggal pembayaran]]="",0,Amortisasi[[#This Row],[saldo 
awal]]-Amortisasi[[#This Row],[pokok]])</f>
        <v>138276096.88617525</v>
      </c>
      <c r="J178" s="13">
        <f ca="1">IF(Amortisasi[[#This Row],[saldo 
akhir]]&gt;0,BarisTerakhir-ROW(),0)</f>
        <v>185</v>
      </c>
    </row>
    <row r="179" spans="2:10" ht="15" customHeight="1" x14ac:dyDescent="0.25">
      <c r="B179" s="12">
        <f>ROWS($B$4:B179)</f>
        <v>176</v>
      </c>
      <c r="C179" s="30">
        <f ca="1">IF(NilaiDimasukkan,IF(Amortisasi[[#This Row],['#]]&lt;=JangkaPinjaman,IF(ROW()-ROW(Amortisasi[[#Headers],[tanggal pembayaran]])=1,MulaiPinjaman,IF(I178&gt;0,EDATE(C178,1),"")),""),"")</f>
        <v>48571</v>
      </c>
      <c r="D179" s="31">
        <f ca="1">IF(ROW()-ROW(Amortisasi[[#Headers],[saldo 
awal]])=1,JumlahPinjaman,IF(Amortisasi[[#This Row],[tanggal pembayaran]]="",0,INDEX(Amortisasi[], ROW()-4,8)))</f>
        <v>138276096.88617525</v>
      </c>
      <c r="E179" s="31">
        <f ca="1">IF(NilaiDimasukkan,IF(ROW()-ROW(Amortisasi[[#Headers],[bunga]])=1,-IPMT(SukuBunga/12,1,JangkaPinjaman-ROWS($C$4:C179)+1,Amortisasi[[#This Row],[saldo 
awal]]),IFERROR(-IPMT(SukuBunga/12,1,Amortisasi[[#This Row],['#
tersisa]],D180),0)),0)</f>
        <v>574077.51684934727</v>
      </c>
      <c r="F179" s="31">
        <f ca="1">IFERROR(IF(AND(NilaiDimasukkan,Amortisasi[[#This Row],[tanggal pembayaran]]&lt;&gt;""),-PPMT(SukuBunga/12,1,JangkaPinjaman-ROWS($C$4:C179)+1,Amortisasi[[#This Row],[saldo 
awal]]),""),0)</f>
        <v>497492.84233188204</v>
      </c>
      <c r="G179" s="31">
        <f ca="1">IF(Amortisasi[[#This Row],[tanggal pembayaran]]="",0,JumlahPajakProperti)</f>
        <v>375000</v>
      </c>
      <c r="H179" s="31">
        <f ca="1">IF(Amortisasi[[#This Row],[tanggal pembayaran]]="",0,Amortisasi[[#This Row],[bunga]]+Amortisasi[[#This Row],[pokok]]+Amortisasi[[#This Row],[pajak 
properti]])</f>
        <v>1446570.3591812293</v>
      </c>
      <c r="I179" s="31">
        <f ca="1">IF(Amortisasi[[#This Row],[tanggal pembayaran]]="",0,Amortisasi[[#This Row],[saldo 
awal]]-Amortisasi[[#This Row],[pokok]])</f>
        <v>137778604.04384336</v>
      </c>
      <c r="J179" s="13">
        <f ca="1">IF(Amortisasi[[#This Row],[saldo 
akhir]]&gt;0,BarisTerakhir-ROW(),0)</f>
        <v>184</v>
      </c>
    </row>
    <row r="180" spans="2:10" ht="15" customHeight="1" x14ac:dyDescent="0.25">
      <c r="B180" s="12">
        <f>ROWS($B$4:B180)</f>
        <v>177</v>
      </c>
      <c r="C180" s="30">
        <f ca="1">IF(NilaiDimasukkan,IF(Amortisasi[[#This Row],['#]]&lt;=JangkaPinjaman,IF(ROW()-ROW(Amortisasi[[#Headers],[tanggal pembayaran]])=1,MulaiPinjaman,IF(I179&gt;0,EDATE(C179,1),"")),""),"")</f>
        <v>48602</v>
      </c>
      <c r="D180" s="31">
        <f ca="1">IF(ROW()-ROW(Amortisasi[[#Headers],[saldo 
awal]])=1,JumlahPinjaman,IF(Amortisasi[[#This Row],[tanggal pembayaran]]="",0,INDEX(Amortisasi[], ROW()-4,8)))</f>
        <v>137778604.04384336</v>
      </c>
      <c r="E180" s="31">
        <f ca="1">IF(NilaiDimasukkan,IF(ROW()-ROW(Amortisasi[[#Headers],[bunga]])=1,-IPMT(SukuBunga/12,1,JangkaPinjaman-ROWS($C$4:C180)+1,Amortisasi[[#This Row],[saldo 
awal]]),IFERROR(-IPMT(SukuBunga/12,1,Amortisasi[[#This Row],['#
tersisa]],D181),0)),0)</f>
        <v>571995.99297778506</v>
      </c>
      <c r="F180" s="31">
        <f ca="1">IFERROR(IF(AND(NilaiDimasukkan,Amortisasi[[#This Row],[tanggal pembayaran]]&lt;&gt;""),-PPMT(SukuBunga/12,1,JangkaPinjaman-ROWS($C$4:C180)+1,Amortisasi[[#This Row],[saldo 
awal]]),""),0)</f>
        <v>499565.72917493153</v>
      </c>
      <c r="G180" s="31">
        <f ca="1">IF(Amortisasi[[#This Row],[tanggal pembayaran]]="",0,JumlahPajakProperti)</f>
        <v>375000</v>
      </c>
      <c r="H180" s="31">
        <f ca="1">IF(Amortisasi[[#This Row],[tanggal pembayaran]]="",0,Amortisasi[[#This Row],[bunga]]+Amortisasi[[#This Row],[pokok]]+Amortisasi[[#This Row],[pajak 
properti]])</f>
        <v>1446561.7221527165</v>
      </c>
      <c r="I180" s="31">
        <f ca="1">IF(Amortisasi[[#This Row],[tanggal pembayaran]]="",0,Amortisasi[[#This Row],[saldo 
awal]]-Amortisasi[[#This Row],[pokok]])</f>
        <v>137279038.31466842</v>
      </c>
      <c r="J180" s="13">
        <f ca="1">IF(Amortisasi[[#This Row],[saldo 
akhir]]&gt;0,BarisTerakhir-ROW(),0)</f>
        <v>183</v>
      </c>
    </row>
    <row r="181" spans="2:10" ht="15" customHeight="1" x14ac:dyDescent="0.25">
      <c r="B181" s="12">
        <f>ROWS($B$4:B181)</f>
        <v>178</v>
      </c>
      <c r="C181" s="30">
        <f ca="1">IF(NilaiDimasukkan,IF(Amortisasi[[#This Row],['#]]&lt;=JangkaPinjaman,IF(ROW()-ROW(Amortisasi[[#Headers],[tanggal pembayaran]])=1,MulaiPinjaman,IF(I180&gt;0,EDATE(C180,1),"")),""),"")</f>
        <v>48633</v>
      </c>
      <c r="D181" s="31">
        <f ca="1">IF(ROW()-ROW(Amortisasi[[#Headers],[saldo 
awal]])=1,JumlahPinjaman,IF(Amortisasi[[#This Row],[tanggal pembayaran]]="",0,INDEX(Amortisasi[], ROW()-4,8)))</f>
        <v>137279038.31466842</v>
      </c>
      <c r="E181" s="31">
        <f ca="1">IF(NilaiDimasukkan,IF(ROW()-ROW(Amortisasi[[#Headers],[bunga]])=1,-IPMT(SukuBunga/12,1,JangkaPinjaman-ROWS($C$4:C181)+1,Amortisasi[[#This Row],[saldo 
awal]]),IFERROR(-IPMT(SukuBunga/12,1,Amortisasi[[#This Row],['#
tersisa]],D182),0)),0)</f>
        <v>569905.79609009135</v>
      </c>
      <c r="F181" s="31">
        <f ca="1">IFERROR(IF(AND(NilaiDimasukkan,Amortisasi[[#This Row],[tanggal pembayaran]]&lt;&gt;""),-PPMT(SukuBunga/12,1,JangkaPinjaman-ROWS($C$4:C181)+1,Amortisasi[[#This Row],[saldo 
awal]]),""),0)</f>
        <v>501647.25304649369</v>
      </c>
      <c r="G181" s="31">
        <f ca="1">IF(Amortisasi[[#This Row],[tanggal pembayaran]]="",0,JumlahPajakProperti)</f>
        <v>375000</v>
      </c>
      <c r="H181" s="31">
        <f ca="1">IF(Amortisasi[[#This Row],[tanggal pembayaran]]="",0,Amortisasi[[#This Row],[bunga]]+Amortisasi[[#This Row],[pokok]]+Amortisasi[[#This Row],[pajak 
properti]])</f>
        <v>1446553.0491365851</v>
      </c>
      <c r="I181" s="31">
        <f ca="1">IF(Amortisasi[[#This Row],[tanggal pembayaran]]="",0,Amortisasi[[#This Row],[saldo 
awal]]-Amortisasi[[#This Row],[pokok]])</f>
        <v>136777391.06162193</v>
      </c>
      <c r="J181" s="13">
        <f ca="1">IF(Amortisasi[[#This Row],[saldo 
akhir]]&gt;0,BarisTerakhir-ROW(),0)</f>
        <v>182</v>
      </c>
    </row>
    <row r="182" spans="2:10" ht="15" customHeight="1" x14ac:dyDescent="0.25">
      <c r="B182" s="12">
        <f>ROWS($B$4:B182)</f>
        <v>179</v>
      </c>
      <c r="C182" s="30">
        <f ca="1">IF(NilaiDimasukkan,IF(Amortisasi[[#This Row],['#]]&lt;=JangkaPinjaman,IF(ROW()-ROW(Amortisasi[[#Headers],[tanggal pembayaran]])=1,MulaiPinjaman,IF(I181&gt;0,EDATE(C181,1),"")),""),"")</f>
        <v>48661</v>
      </c>
      <c r="D182" s="31">
        <f ca="1">IF(ROW()-ROW(Amortisasi[[#Headers],[saldo 
awal]])=1,JumlahPinjaman,IF(Amortisasi[[#This Row],[tanggal pembayaran]]="",0,INDEX(Amortisasi[], ROW()-4,8)))</f>
        <v>136777391.06162193</v>
      </c>
      <c r="E182" s="31">
        <f ca="1">IF(NilaiDimasukkan,IF(ROW()-ROW(Amortisasi[[#Headers],[bunga]])=1,-IPMT(SukuBunga/12,1,JangkaPinjaman-ROWS($C$4:C182)+1,Amortisasi[[#This Row],[saldo 
awal]]),IFERROR(-IPMT(SukuBunga/12,1,Amortisasi[[#This Row],['#
tersisa]],D183),0)),0)</f>
        <v>567806.89004869899</v>
      </c>
      <c r="F182" s="31">
        <f ca="1">IFERROR(IF(AND(NilaiDimasukkan,Amortisasi[[#This Row],[tanggal pembayaran]]&lt;&gt;""),-PPMT(SukuBunga/12,1,JangkaPinjaman-ROWS($C$4:C182)+1,Amortisasi[[#This Row],[saldo 
awal]]),""),0)</f>
        <v>503737.44993418752</v>
      </c>
      <c r="G182" s="31">
        <f ca="1">IF(Amortisasi[[#This Row],[tanggal pembayaran]]="",0,JumlahPajakProperti)</f>
        <v>375000</v>
      </c>
      <c r="H182" s="31">
        <f ca="1">IF(Amortisasi[[#This Row],[tanggal pembayaran]]="",0,Amortisasi[[#This Row],[bunga]]+Amortisasi[[#This Row],[pokok]]+Amortisasi[[#This Row],[pajak 
properti]])</f>
        <v>1446544.3399828866</v>
      </c>
      <c r="I182" s="31">
        <f ca="1">IF(Amortisasi[[#This Row],[tanggal pembayaran]]="",0,Amortisasi[[#This Row],[saldo 
awal]]-Amortisasi[[#This Row],[pokok]])</f>
        <v>136273653.61168775</v>
      </c>
      <c r="J182" s="13">
        <f ca="1">IF(Amortisasi[[#This Row],[saldo 
akhir]]&gt;0,BarisTerakhir-ROW(),0)</f>
        <v>181</v>
      </c>
    </row>
    <row r="183" spans="2:10" ht="15" customHeight="1" x14ac:dyDescent="0.25">
      <c r="B183" s="12">
        <f>ROWS($B$4:B183)</f>
        <v>180</v>
      </c>
      <c r="C183" s="30">
        <f ca="1">IF(NilaiDimasukkan,IF(Amortisasi[[#This Row],['#]]&lt;=JangkaPinjaman,IF(ROW()-ROW(Amortisasi[[#Headers],[tanggal pembayaran]])=1,MulaiPinjaman,IF(I182&gt;0,EDATE(C182,1),"")),""),"")</f>
        <v>48692</v>
      </c>
      <c r="D183" s="31">
        <f ca="1">IF(ROW()-ROW(Amortisasi[[#Headers],[saldo 
awal]])=1,JumlahPinjaman,IF(Amortisasi[[#This Row],[tanggal pembayaran]]="",0,INDEX(Amortisasi[], ROW()-4,8)))</f>
        <v>136273653.61168775</v>
      </c>
      <c r="E183" s="31">
        <f ca="1">IF(NilaiDimasukkan,IF(ROW()-ROW(Amortisasi[[#Headers],[bunga]])=1,-IPMT(SukuBunga/12,1,JangkaPinjaman-ROWS($C$4:C183)+1,Amortisasi[[#This Row],[saldo 
awal]]),IFERROR(-IPMT(SukuBunga/12,1,Amortisasi[[#This Row],['#
tersisa]],D184),0)),0)</f>
        <v>565699.23856546741</v>
      </c>
      <c r="F183" s="31">
        <f ca="1">IFERROR(IF(AND(NilaiDimasukkan,Amortisasi[[#This Row],[tanggal pembayaran]]&lt;&gt;""),-PPMT(SukuBunga/12,1,JangkaPinjaman-ROWS($C$4:C183)+1,Amortisasi[[#This Row],[saldo 
awal]]),""),0)</f>
        <v>505836.35597557994</v>
      </c>
      <c r="G183" s="31">
        <f ca="1">IF(Amortisasi[[#This Row],[tanggal pembayaran]]="",0,JumlahPajakProperti)</f>
        <v>375000</v>
      </c>
      <c r="H183" s="31">
        <f ca="1">IF(Amortisasi[[#This Row],[tanggal pembayaran]]="",0,Amortisasi[[#This Row],[bunga]]+Amortisasi[[#This Row],[pokok]]+Amortisasi[[#This Row],[pajak 
properti]])</f>
        <v>1446535.5945410472</v>
      </c>
      <c r="I183" s="31">
        <f ca="1">IF(Amortisasi[[#This Row],[tanggal pembayaran]]="",0,Amortisasi[[#This Row],[saldo 
awal]]-Amortisasi[[#This Row],[pokok]])</f>
        <v>135767817.25571218</v>
      </c>
      <c r="J183" s="13">
        <f ca="1">IF(Amortisasi[[#This Row],[saldo 
akhir]]&gt;0,BarisTerakhir-ROW(),0)</f>
        <v>180</v>
      </c>
    </row>
    <row r="184" spans="2:10" ht="15" customHeight="1" x14ac:dyDescent="0.25">
      <c r="B184" s="12">
        <f>ROWS($B$4:B184)</f>
        <v>181</v>
      </c>
      <c r="C184" s="30">
        <f ca="1">IF(NilaiDimasukkan,IF(Amortisasi[[#This Row],['#]]&lt;=JangkaPinjaman,IF(ROW()-ROW(Amortisasi[[#Headers],[tanggal pembayaran]])=1,MulaiPinjaman,IF(I183&gt;0,EDATE(C183,1),"")),""),"")</f>
        <v>48722</v>
      </c>
      <c r="D184" s="31">
        <f ca="1">IF(ROW()-ROW(Amortisasi[[#Headers],[saldo 
awal]])=1,JumlahPinjaman,IF(Amortisasi[[#This Row],[tanggal pembayaran]]="",0,INDEX(Amortisasi[], ROW()-4,8)))</f>
        <v>135767817.25571218</v>
      </c>
      <c r="E184" s="31">
        <f ca="1">IF(NilaiDimasukkan,IF(ROW()-ROW(Amortisasi[[#Headers],[bunga]])=1,-IPMT(SukuBunga/12,1,JangkaPinjaman-ROWS($C$4:C184)+1,Amortisasi[[#This Row],[saldo 
awal]]),IFERROR(-IPMT(SukuBunga/12,1,Amortisasi[[#This Row],['#
tersisa]],D185),0)),0)</f>
        <v>563582.80520105571</v>
      </c>
      <c r="F184" s="31">
        <f ca="1">IFERROR(IF(AND(NilaiDimasukkan,Amortisasi[[#This Row],[tanggal pembayaran]]&lt;&gt;""),-PPMT(SukuBunga/12,1,JangkaPinjaman-ROWS($C$4:C184)+1,Amortisasi[[#This Row],[saldo 
awal]]),""),0)</f>
        <v>507944.00745881151</v>
      </c>
      <c r="G184" s="31">
        <f ca="1">IF(Amortisasi[[#This Row],[tanggal pembayaran]]="",0,JumlahPajakProperti)</f>
        <v>375000</v>
      </c>
      <c r="H184" s="31">
        <f ca="1">IF(Amortisasi[[#This Row],[tanggal pembayaran]]="",0,Amortisasi[[#This Row],[bunga]]+Amortisasi[[#This Row],[pokok]]+Amortisasi[[#This Row],[pajak 
properti]])</f>
        <v>1446526.8126598671</v>
      </c>
      <c r="I184" s="31">
        <f ca="1">IF(Amortisasi[[#This Row],[tanggal pembayaran]]="",0,Amortisasi[[#This Row],[saldo 
awal]]-Amortisasi[[#This Row],[pokok]])</f>
        <v>135259873.24825338</v>
      </c>
      <c r="J184" s="13">
        <f ca="1">IF(Amortisasi[[#This Row],[saldo 
akhir]]&gt;0,BarisTerakhir-ROW(),0)</f>
        <v>179</v>
      </c>
    </row>
    <row r="185" spans="2:10" ht="15" customHeight="1" x14ac:dyDescent="0.25">
      <c r="B185" s="12">
        <f>ROWS($B$4:B185)</f>
        <v>182</v>
      </c>
      <c r="C185" s="30">
        <f ca="1">IF(NilaiDimasukkan,IF(Amortisasi[[#This Row],['#]]&lt;=JangkaPinjaman,IF(ROW()-ROW(Amortisasi[[#Headers],[tanggal pembayaran]])=1,MulaiPinjaman,IF(I184&gt;0,EDATE(C184,1),"")),""),"")</f>
        <v>48753</v>
      </c>
      <c r="D185" s="31">
        <f ca="1">IF(ROW()-ROW(Amortisasi[[#Headers],[saldo 
awal]])=1,JumlahPinjaman,IF(Amortisasi[[#This Row],[tanggal pembayaran]]="",0,INDEX(Amortisasi[], ROW()-4,8)))</f>
        <v>135259873.24825338</v>
      </c>
      <c r="E185" s="31">
        <f ca="1">IF(NilaiDimasukkan,IF(ROW()-ROW(Amortisasi[[#Headers],[bunga]])=1,-IPMT(SukuBunga/12,1,JangkaPinjaman-ROWS($C$4:C185)+1,Amortisasi[[#This Row],[saldo 
awal]]),IFERROR(-IPMT(SukuBunga/12,1,Amortisasi[[#This Row],['#
tersisa]],D186),0)),0)</f>
        <v>561457.55336429225</v>
      </c>
      <c r="F185" s="31">
        <f ca="1">IFERROR(IF(AND(NilaiDimasukkan,Amortisasi[[#This Row],[tanggal pembayaran]]&lt;&gt;""),-PPMT(SukuBunga/12,1,JangkaPinjaman-ROWS($C$4:C185)+1,Amortisasi[[#This Row],[saldo 
awal]]),""),0)</f>
        <v>510060.44082322333</v>
      </c>
      <c r="G185" s="31">
        <f ca="1">IF(Amortisasi[[#This Row],[tanggal pembayaran]]="",0,JumlahPajakProperti)</f>
        <v>375000</v>
      </c>
      <c r="H185" s="31">
        <f ca="1">IF(Amortisasi[[#This Row],[tanggal pembayaran]]="",0,Amortisasi[[#This Row],[bunga]]+Amortisasi[[#This Row],[pokok]]+Amortisasi[[#This Row],[pajak 
properti]])</f>
        <v>1446517.9941875157</v>
      </c>
      <c r="I185" s="31">
        <f ca="1">IF(Amortisasi[[#This Row],[tanggal pembayaran]]="",0,Amortisasi[[#This Row],[saldo 
awal]]-Amortisasi[[#This Row],[pokok]])</f>
        <v>134749812.80743015</v>
      </c>
      <c r="J185" s="13">
        <f ca="1">IF(Amortisasi[[#This Row],[saldo 
akhir]]&gt;0,BarisTerakhir-ROW(),0)</f>
        <v>178</v>
      </c>
    </row>
    <row r="186" spans="2:10" ht="15" customHeight="1" x14ac:dyDescent="0.25">
      <c r="B186" s="12">
        <f>ROWS($B$4:B186)</f>
        <v>183</v>
      </c>
      <c r="C186" s="30">
        <f ca="1">IF(NilaiDimasukkan,IF(Amortisasi[[#This Row],['#]]&lt;=JangkaPinjaman,IF(ROW()-ROW(Amortisasi[[#Headers],[tanggal pembayaran]])=1,MulaiPinjaman,IF(I185&gt;0,EDATE(C185,1),"")),""),"")</f>
        <v>48783</v>
      </c>
      <c r="D186" s="31">
        <f ca="1">IF(ROW()-ROW(Amortisasi[[#Headers],[saldo 
awal]])=1,JumlahPinjaman,IF(Amortisasi[[#This Row],[tanggal pembayaran]]="",0,INDEX(Amortisasi[], ROW()-4,8)))</f>
        <v>134749812.80743015</v>
      </c>
      <c r="E186" s="31">
        <f ca="1">IF(NilaiDimasukkan,IF(ROW()-ROW(Amortisasi[[#Headers],[bunga]])=1,-IPMT(SukuBunga/12,1,JangkaPinjaman-ROWS($C$4:C186)+1,Amortisasi[[#This Row],[saldo 
awal]]),IFERROR(-IPMT(SukuBunga/12,1,Amortisasi[[#This Row],['#
tersisa]],D187),0)),0)</f>
        <v>559323.44631154242</v>
      </c>
      <c r="F186" s="31">
        <f ca="1">IFERROR(IF(AND(NilaiDimasukkan,Amortisasi[[#This Row],[tanggal pembayaran]]&lt;&gt;""),-PPMT(SukuBunga/12,1,JangkaPinjaman-ROWS($C$4:C186)+1,Amortisasi[[#This Row],[saldo 
awal]]),""),0)</f>
        <v>512185.69265998667</v>
      </c>
      <c r="G186" s="31">
        <f ca="1">IF(Amortisasi[[#This Row],[tanggal pembayaran]]="",0,JumlahPajakProperti)</f>
        <v>375000</v>
      </c>
      <c r="H186" s="31">
        <f ca="1">IF(Amortisasi[[#This Row],[tanggal pembayaran]]="",0,Amortisasi[[#This Row],[bunga]]+Amortisasi[[#This Row],[pokok]]+Amortisasi[[#This Row],[pajak 
properti]])</f>
        <v>1446509.138971529</v>
      </c>
      <c r="I186" s="31">
        <f ca="1">IF(Amortisasi[[#This Row],[tanggal pembayaran]]="",0,Amortisasi[[#This Row],[saldo 
awal]]-Amortisasi[[#This Row],[pokok]])</f>
        <v>134237627.11477017</v>
      </c>
      <c r="J186" s="13">
        <f ca="1">IF(Amortisasi[[#This Row],[saldo 
akhir]]&gt;0,BarisTerakhir-ROW(),0)</f>
        <v>177</v>
      </c>
    </row>
    <row r="187" spans="2:10" ht="15" customHeight="1" x14ac:dyDescent="0.25">
      <c r="B187" s="12">
        <f>ROWS($B$4:B187)</f>
        <v>184</v>
      </c>
      <c r="C187" s="30">
        <f ca="1">IF(NilaiDimasukkan,IF(Amortisasi[[#This Row],['#]]&lt;=JangkaPinjaman,IF(ROW()-ROW(Amortisasi[[#Headers],[tanggal pembayaran]])=1,MulaiPinjaman,IF(I186&gt;0,EDATE(C186,1),"")),""),"")</f>
        <v>48814</v>
      </c>
      <c r="D187" s="31">
        <f ca="1">IF(ROW()-ROW(Amortisasi[[#Headers],[saldo 
awal]])=1,JumlahPinjaman,IF(Amortisasi[[#This Row],[tanggal pembayaran]]="",0,INDEX(Amortisasi[], ROW()-4,8)))</f>
        <v>134237627.11477017</v>
      </c>
      <c r="E187" s="31">
        <f ca="1">IF(NilaiDimasukkan,IF(ROW()-ROW(Amortisasi[[#Headers],[bunga]])=1,-IPMT(SukuBunga/12,1,JangkaPinjaman-ROWS($C$4:C187)+1,Amortisasi[[#This Row],[saldo 
awal]]),IFERROR(-IPMT(SukuBunga/12,1,Amortisasi[[#This Row],['#
tersisa]],D188),0)),0)</f>
        <v>557180.44714607263</v>
      </c>
      <c r="F187" s="31">
        <f ca="1">IFERROR(IF(AND(NilaiDimasukkan,Amortisasi[[#This Row],[tanggal pembayaran]]&lt;&gt;""),-PPMT(SukuBunga/12,1,JangkaPinjaman-ROWS($C$4:C187)+1,Amortisasi[[#This Row],[saldo 
awal]]),""),0)</f>
        <v>514319.79971273657</v>
      </c>
      <c r="G187" s="31">
        <f ca="1">IF(Amortisasi[[#This Row],[tanggal pembayaran]]="",0,JumlahPajakProperti)</f>
        <v>375000</v>
      </c>
      <c r="H187" s="31">
        <f ca="1">IF(Amortisasi[[#This Row],[tanggal pembayaran]]="",0,Amortisasi[[#This Row],[bunga]]+Amortisasi[[#This Row],[pokok]]+Amortisasi[[#This Row],[pajak 
properti]])</f>
        <v>1446500.2468588091</v>
      </c>
      <c r="I187" s="31">
        <f ca="1">IF(Amortisasi[[#This Row],[tanggal pembayaran]]="",0,Amortisasi[[#This Row],[saldo 
awal]]-Amortisasi[[#This Row],[pokok]])</f>
        <v>133723307.31505744</v>
      </c>
      <c r="J187" s="13">
        <f ca="1">IF(Amortisasi[[#This Row],[saldo 
akhir]]&gt;0,BarisTerakhir-ROW(),0)</f>
        <v>176</v>
      </c>
    </row>
    <row r="188" spans="2:10" ht="15" customHeight="1" x14ac:dyDescent="0.25">
      <c r="B188" s="12">
        <f>ROWS($B$4:B188)</f>
        <v>185</v>
      </c>
      <c r="C188" s="30">
        <f ca="1">IF(NilaiDimasukkan,IF(Amortisasi[[#This Row],['#]]&lt;=JangkaPinjaman,IF(ROW()-ROW(Amortisasi[[#Headers],[tanggal pembayaran]])=1,MulaiPinjaman,IF(I187&gt;0,EDATE(C187,1),"")),""),"")</f>
        <v>48845</v>
      </c>
      <c r="D188" s="31">
        <f ca="1">IF(ROW()-ROW(Amortisasi[[#Headers],[saldo 
awal]])=1,JumlahPinjaman,IF(Amortisasi[[#This Row],[tanggal pembayaran]]="",0,INDEX(Amortisasi[], ROW()-4,8)))</f>
        <v>133723307.31505744</v>
      </c>
      <c r="E188" s="31">
        <f ca="1">IF(NilaiDimasukkan,IF(ROW()-ROW(Amortisasi[[#Headers],[bunga]])=1,-IPMT(SukuBunga/12,1,JangkaPinjaman-ROWS($C$4:C188)+1,Amortisasi[[#This Row],[saldo 
awal]]),IFERROR(-IPMT(SukuBunga/12,1,Amortisasi[[#This Row],['#
tersisa]],D189),0)),0)</f>
        <v>555028.51881741348</v>
      </c>
      <c r="F188" s="31">
        <f ca="1">IFERROR(IF(AND(NilaiDimasukkan,Amortisasi[[#This Row],[tanggal pembayaran]]&lt;&gt;""),-PPMT(SukuBunga/12,1,JangkaPinjaman-ROWS($C$4:C188)+1,Amortisasi[[#This Row],[saldo 
awal]]),""),0)</f>
        <v>516462.79887820635</v>
      </c>
      <c r="G188" s="31">
        <f ca="1">IF(Amortisasi[[#This Row],[tanggal pembayaran]]="",0,JumlahPajakProperti)</f>
        <v>375000</v>
      </c>
      <c r="H188" s="31">
        <f ca="1">IF(Amortisasi[[#This Row],[tanggal pembayaran]]="",0,Amortisasi[[#This Row],[bunga]]+Amortisasi[[#This Row],[pokok]]+Amortisasi[[#This Row],[pajak 
properti]])</f>
        <v>1446491.3176956198</v>
      </c>
      <c r="I188" s="31">
        <f ca="1">IF(Amortisasi[[#This Row],[tanggal pembayaran]]="",0,Amortisasi[[#This Row],[saldo 
awal]]-Amortisasi[[#This Row],[pokok]])</f>
        <v>133206844.51617923</v>
      </c>
      <c r="J188" s="13">
        <f ca="1">IF(Amortisasi[[#This Row],[saldo 
akhir]]&gt;0,BarisTerakhir-ROW(),0)</f>
        <v>175</v>
      </c>
    </row>
    <row r="189" spans="2:10" ht="15" customHeight="1" x14ac:dyDescent="0.25">
      <c r="B189" s="12">
        <f>ROWS($B$4:B189)</f>
        <v>186</v>
      </c>
      <c r="C189" s="30">
        <f ca="1">IF(NilaiDimasukkan,IF(Amortisasi[[#This Row],['#]]&lt;=JangkaPinjaman,IF(ROW()-ROW(Amortisasi[[#Headers],[tanggal pembayaran]])=1,MulaiPinjaman,IF(I188&gt;0,EDATE(C188,1),"")),""),"")</f>
        <v>48875</v>
      </c>
      <c r="D189" s="31">
        <f ca="1">IF(ROW()-ROW(Amortisasi[[#Headers],[saldo 
awal]])=1,JumlahPinjaman,IF(Amortisasi[[#This Row],[tanggal pembayaran]]="",0,INDEX(Amortisasi[], ROW()-4,8)))</f>
        <v>133206844.51617923</v>
      </c>
      <c r="E189" s="31">
        <f ca="1">IF(NilaiDimasukkan,IF(ROW()-ROW(Amortisasi[[#Headers],[bunga]])=1,-IPMT(SukuBunga/12,1,JangkaPinjaman-ROWS($C$4:C189)+1,Amortisasi[[#This Row],[saldo 
awal]]),IFERROR(-IPMT(SukuBunga/12,1,Amortisasi[[#This Row],['#
tersisa]],D190),0)),0)</f>
        <v>552867.62412071822</v>
      </c>
      <c r="F189" s="31">
        <f ca="1">IFERROR(IF(AND(NilaiDimasukkan,Amortisasi[[#This Row],[tanggal pembayaran]]&lt;&gt;""),-PPMT(SukuBunga/12,1,JangkaPinjaman-ROWS($C$4:C189)+1,Amortisasi[[#This Row],[saldo 
awal]]),""),0)</f>
        <v>518614.72720686556</v>
      </c>
      <c r="G189" s="31">
        <f ca="1">IF(Amortisasi[[#This Row],[tanggal pembayaran]]="",0,JumlahPajakProperti)</f>
        <v>375000</v>
      </c>
      <c r="H189" s="31">
        <f ca="1">IF(Amortisasi[[#This Row],[tanggal pembayaran]]="",0,Amortisasi[[#This Row],[bunga]]+Amortisasi[[#This Row],[pokok]]+Amortisasi[[#This Row],[pajak 
properti]])</f>
        <v>1446482.3513275837</v>
      </c>
      <c r="I189" s="31">
        <f ca="1">IF(Amortisasi[[#This Row],[tanggal pembayaran]]="",0,Amortisasi[[#This Row],[saldo 
awal]]-Amortisasi[[#This Row],[pokok]])</f>
        <v>132688229.78897236</v>
      </c>
      <c r="J189" s="13">
        <f ca="1">IF(Amortisasi[[#This Row],[saldo 
akhir]]&gt;0,BarisTerakhir-ROW(),0)</f>
        <v>174</v>
      </c>
    </row>
    <row r="190" spans="2:10" ht="15" customHeight="1" x14ac:dyDescent="0.25">
      <c r="B190" s="12">
        <f>ROWS($B$4:B190)</f>
        <v>187</v>
      </c>
      <c r="C190" s="30">
        <f ca="1">IF(NilaiDimasukkan,IF(Amortisasi[[#This Row],['#]]&lt;=JangkaPinjaman,IF(ROW()-ROW(Amortisasi[[#Headers],[tanggal pembayaran]])=1,MulaiPinjaman,IF(I189&gt;0,EDATE(C189,1),"")),""),"")</f>
        <v>48906</v>
      </c>
      <c r="D190" s="31">
        <f ca="1">IF(ROW()-ROW(Amortisasi[[#Headers],[saldo 
awal]])=1,JumlahPinjaman,IF(Amortisasi[[#This Row],[tanggal pembayaran]]="",0,INDEX(Amortisasi[], ROW()-4,8)))</f>
        <v>132688229.78897236</v>
      </c>
      <c r="E190" s="31">
        <f ca="1">IF(NilaiDimasukkan,IF(ROW()-ROW(Amortisasi[[#Headers],[bunga]])=1,-IPMT(SukuBunga/12,1,JangkaPinjaman-ROWS($C$4:C190)+1,Amortisasi[[#This Row],[saldo 
awal]]),IFERROR(-IPMT(SukuBunga/12,1,Amortisasi[[#This Row],['#
tersisa]],D191),0)),0)</f>
        <v>550697.72569612006</v>
      </c>
      <c r="F190" s="31">
        <f ca="1">IFERROR(IF(AND(NilaiDimasukkan,Amortisasi[[#This Row],[tanggal pembayaran]]&lt;&gt;""),-PPMT(SukuBunga/12,1,JangkaPinjaman-ROWS($C$4:C190)+1,Amortisasi[[#This Row],[saldo 
awal]]),""),0)</f>
        <v>520775.62190356088</v>
      </c>
      <c r="G190" s="31">
        <f ca="1">IF(Amortisasi[[#This Row],[tanggal pembayaran]]="",0,JumlahPajakProperti)</f>
        <v>375000</v>
      </c>
      <c r="H190" s="31">
        <f ca="1">IF(Amortisasi[[#This Row],[tanggal pembayaran]]="",0,Amortisasi[[#This Row],[bunga]]+Amortisasi[[#This Row],[pokok]]+Amortisasi[[#This Row],[pajak 
properti]])</f>
        <v>1446473.347599681</v>
      </c>
      <c r="I190" s="31">
        <f ca="1">IF(Amortisasi[[#This Row],[tanggal pembayaran]]="",0,Amortisasi[[#This Row],[saldo 
awal]]-Amortisasi[[#This Row],[pokok]])</f>
        <v>132167454.16706881</v>
      </c>
      <c r="J190" s="13">
        <f ca="1">IF(Amortisasi[[#This Row],[saldo 
akhir]]&gt;0,BarisTerakhir-ROW(),0)</f>
        <v>173</v>
      </c>
    </row>
    <row r="191" spans="2:10" ht="15" customHeight="1" x14ac:dyDescent="0.25">
      <c r="B191" s="12">
        <f>ROWS($B$4:B191)</f>
        <v>188</v>
      </c>
      <c r="C191" s="30">
        <f ca="1">IF(NilaiDimasukkan,IF(Amortisasi[[#This Row],['#]]&lt;=JangkaPinjaman,IF(ROW()-ROW(Amortisasi[[#Headers],[tanggal pembayaran]])=1,MulaiPinjaman,IF(I190&gt;0,EDATE(C190,1),"")),""),"")</f>
        <v>48936</v>
      </c>
      <c r="D191" s="31">
        <f ca="1">IF(ROW()-ROW(Amortisasi[[#Headers],[saldo 
awal]])=1,JumlahPinjaman,IF(Amortisasi[[#This Row],[tanggal pembayaran]]="",0,INDEX(Amortisasi[], ROW()-4,8)))</f>
        <v>132167454.16706881</v>
      </c>
      <c r="E191" s="31">
        <f ca="1">IF(NilaiDimasukkan,IF(ROW()-ROW(Amortisasi[[#Headers],[bunga]])=1,-IPMT(SukuBunga/12,1,JangkaPinjaman-ROWS($C$4:C191)+1,Amortisasi[[#This Row],[saldo 
awal]]),IFERROR(-IPMT(SukuBunga/12,1,Amortisasi[[#This Row],['#
tersisa]],D192),0)),0)</f>
        <v>548518.78602808597</v>
      </c>
      <c r="F191" s="31">
        <f ca="1">IFERROR(IF(AND(NilaiDimasukkan,Amortisasi[[#This Row],[tanggal pembayaran]]&lt;&gt;""),-PPMT(SukuBunga/12,1,JangkaPinjaman-ROWS($C$4:C191)+1,Amortisasi[[#This Row],[saldo 
awal]]),""),0)</f>
        <v>522945.52032815892</v>
      </c>
      <c r="G191" s="31">
        <f ca="1">IF(Amortisasi[[#This Row],[tanggal pembayaran]]="",0,JumlahPajakProperti)</f>
        <v>375000</v>
      </c>
      <c r="H191" s="31">
        <f ca="1">IF(Amortisasi[[#This Row],[tanggal pembayaran]]="",0,Amortisasi[[#This Row],[bunga]]+Amortisasi[[#This Row],[pokok]]+Amortisasi[[#This Row],[pajak 
properti]])</f>
        <v>1446464.306356245</v>
      </c>
      <c r="I191" s="31">
        <f ca="1">IF(Amortisasi[[#This Row],[tanggal pembayaran]]="",0,Amortisasi[[#This Row],[saldo 
awal]]-Amortisasi[[#This Row],[pokok]])</f>
        <v>131644508.64674065</v>
      </c>
      <c r="J191" s="13">
        <f ca="1">IF(Amortisasi[[#This Row],[saldo 
akhir]]&gt;0,BarisTerakhir-ROW(),0)</f>
        <v>172</v>
      </c>
    </row>
    <row r="192" spans="2:10" ht="15" customHeight="1" x14ac:dyDescent="0.25">
      <c r="B192" s="12">
        <f>ROWS($B$4:B192)</f>
        <v>189</v>
      </c>
      <c r="C192" s="30">
        <f ca="1">IF(NilaiDimasukkan,IF(Amortisasi[[#This Row],['#]]&lt;=JangkaPinjaman,IF(ROW()-ROW(Amortisasi[[#Headers],[tanggal pembayaran]])=1,MulaiPinjaman,IF(I191&gt;0,EDATE(C191,1),"")),""),"")</f>
        <v>48967</v>
      </c>
      <c r="D192" s="31">
        <f ca="1">IF(ROW()-ROW(Amortisasi[[#Headers],[saldo 
awal]])=1,JumlahPinjaman,IF(Amortisasi[[#This Row],[tanggal pembayaran]]="",0,INDEX(Amortisasi[], ROW()-4,8)))</f>
        <v>131644508.64674065</v>
      </c>
      <c r="E192" s="31">
        <f ca="1">IF(NilaiDimasukkan,IF(ROW()-ROW(Amortisasi[[#Headers],[bunga]])=1,-IPMT(SukuBunga/12,1,JangkaPinjaman-ROWS($C$4:C192)+1,Amortisasi[[#This Row],[saldo 
awal]]),IFERROR(-IPMT(SukuBunga/12,1,Amortisasi[[#This Row],['#
tersisa]],D193),0)),0)</f>
        <v>546330.76744476857</v>
      </c>
      <c r="F192" s="31">
        <f ca="1">IFERROR(IF(AND(NilaiDimasukkan,Amortisasi[[#This Row],[tanggal pembayaran]]&lt;&gt;""),-PPMT(SukuBunga/12,1,JangkaPinjaman-ROWS($C$4:C192)+1,Amortisasi[[#This Row],[saldo 
awal]]),""),0)</f>
        <v>525124.45999619295</v>
      </c>
      <c r="G192" s="31">
        <f ca="1">IF(Amortisasi[[#This Row],[tanggal pembayaran]]="",0,JumlahPajakProperti)</f>
        <v>375000</v>
      </c>
      <c r="H192" s="31">
        <f ca="1">IF(Amortisasi[[#This Row],[tanggal pembayaran]]="",0,Amortisasi[[#This Row],[bunga]]+Amortisasi[[#This Row],[pokok]]+Amortisasi[[#This Row],[pajak 
properti]])</f>
        <v>1446455.2274409616</v>
      </c>
      <c r="I192" s="31">
        <f ca="1">IF(Amortisasi[[#This Row],[tanggal pembayaran]]="",0,Amortisasi[[#This Row],[saldo 
awal]]-Amortisasi[[#This Row],[pokok]])</f>
        <v>131119384.18674445</v>
      </c>
      <c r="J192" s="13">
        <f ca="1">IF(Amortisasi[[#This Row],[saldo 
akhir]]&gt;0,BarisTerakhir-ROW(),0)</f>
        <v>171</v>
      </c>
    </row>
    <row r="193" spans="2:10" ht="15" customHeight="1" x14ac:dyDescent="0.25">
      <c r="B193" s="12">
        <f>ROWS($B$4:B193)</f>
        <v>190</v>
      </c>
      <c r="C193" s="30">
        <f ca="1">IF(NilaiDimasukkan,IF(Amortisasi[[#This Row],['#]]&lt;=JangkaPinjaman,IF(ROW()-ROW(Amortisasi[[#Headers],[tanggal pembayaran]])=1,MulaiPinjaman,IF(I192&gt;0,EDATE(C192,1),"")),""),"")</f>
        <v>48998</v>
      </c>
      <c r="D193" s="31">
        <f ca="1">IF(ROW()-ROW(Amortisasi[[#Headers],[saldo 
awal]])=1,JumlahPinjaman,IF(Amortisasi[[#This Row],[tanggal pembayaran]]="",0,INDEX(Amortisasi[], ROW()-4,8)))</f>
        <v>131119384.18674445</v>
      </c>
      <c r="E193" s="31">
        <f ca="1">IF(NilaiDimasukkan,IF(ROW()-ROW(Amortisasi[[#Headers],[bunga]])=1,-IPMT(SukuBunga/12,1,JangkaPinjaman-ROWS($C$4:C193)+1,Amortisasi[[#This Row],[saldo 
awal]]),IFERROR(-IPMT(SukuBunga/12,1,Amortisasi[[#This Row],['#
tersisa]],D194),0)),0)</f>
        <v>544133.63211735396</v>
      </c>
      <c r="F193" s="31">
        <f ca="1">IFERROR(IF(AND(NilaiDimasukkan,Amortisasi[[#This Row],[tanggal pembayaran]]&lt;&gt;""),-PPMT(SukuBunga/12,1,JangkaPinjaman-ROWS($C$4:C193)+1,Amortisasi[[#This Row],[saldo 
awal]]),""),0)</f>
        <v>527312.47857951047</v>
      </c>
      <c r="G193" s="31">
        <f ca="1">IF(Amortisasi[[#This Row],[tanggal pembayaran]]="",0,JumlahPajakProperti)</f>
        <v>375000</v>
      </c>
      <c r="H193" s="31">
        <f ca="1">IF(Amortisasi[[#This Row],[tanggal pembayaran]]="",0,Amortisasi[[#This Row],[bunga]]+Amortisasi[[#This Row],[pokok]]+Amortisasi[[#This Row],[pajak 
properti]])</f>
        <v>1446446.1106968643</v>
      </c>
      <c r="I193" s="31">
        <f ca="1">IF(Amortisasi[[#This Row],[tanggal pembayaran]]="",0,Amortisasi[[#This Row],[saldo 
awal]]-Amortisasi[[#This Row],[pokok]])</f>
        <v>130592071.70816495</v>
      </c>
      <c r="J193" s="13">
        <f ca="1">IF(Amortisasi[[#This Row],[saldo 
akhir]]&gt;0,BarisTerakhir-ROW(),0)</f>
        <v>170</v>
      </c>
    </row>
    <row r="194" spans="2:10" ht="15" customHeight="1" x14ac:dyDescent="0.25">
      <c r="B194" s="12">
        <f>ROWS($B$4:B194)</f>
        <v>191</v>
      </c>
      <c r="C194" s="30">
        <f ca="1">IF(NilaiDimasukkan,IF(Amortisasi[[#This Row],['#]]&lt;=JangkaPinjaman,IF(ROW()-ROW(Amortisasi[[#Headers],[tanggal pembayaran]])=1,MulaiPinjaman,IF(I193&gt;0,EDATE(C193,1),"")),""),"")</f>
        <v>49026</v>
      </c>
      <c r="D194" s="31">
        <f ca="1">IF(ROW()-ROW(Amortisasi[[#Headers],[saldo 
awal]])=1,JumlahPinjaman,IF(Amortisasi[[#This Row],[tanggal pembayaran]]="",0,INDEX(Amortisasi[], ROW()-4,8)))</f>
        <v>130592071.70816495</v>
      </c>
      <c r="E194" s="31">
        <f ca="1">IF(NilaiDimasukkan,IF(ROW()-ROW(Amortisasi[[#Headers],[bunga]])=1,-IPMT(SukuBunga/12,1,JangkaPinjaman-ROWS($C$4:C194)+1,Amortisasi[[#This Row],[saldo 
awal]]),IFERROR(-IPMT(SukuBunga/12,1,Amortisasi[[#This Row],['#
tersisa]],D195),0)),0)</f>
        <v>541927.34205940843</v>
      </c>
      <c r="F194" s="31">
        <f ca="1">IFERROR(IF(AND(NilaiDimasukkan,Amortisasi[[#This Row],[tanggal pembayaran]]&lt;&gt;""),-PPMT(SukuBunga/12,1,JangkaPinjaman-ROWS($C$4:C194)+1,Amortisasi[[#This Row],[saldo 
awal]]),""),0)</f>
        <v>529509.61390692519</v>
      </c>
      <c r="G194" s="31">
        <f ca="1">IF(Amortisasi[[#This Row],[tanggal pembayaran]]="",0,JumlahPajakProperti)</f>
        <v>375000</v>
      </c>
      <c r="H194" s="31">
        <f ca="1">IF(Amortisasi[[#This Row],[tanggal pembayaran]]="",0,Amortisasi[[#This Row],[bunga]]+Amortisasi[[#This Row],[pokok]]+Amortisasi[[#This Row],[pajak 
properti]])</f>
        <v>1446436.9559663336</v>
      </c>
      <c r="I194" s="31">
        <f ca="1">IF(Amortisasi[[#This Row],[tanggal pembayaran]]="",0,Amortisasi[[#This Row],[saldo 
awal]]-Amortisasi[[#This Row],[pokok]])</f>
        <v>130062562.09425803</v>
      </c>
      <c r="J194" s="13">
        <f ca="1">IF(Amortisasi[[#This Row],[saldo 
akhir]]&gt;0,BarisTerakhir-ROW(),0)</f>
        <v>169</v>
      </c>
    </row>
    <row r="195" spans="2:10" ht="15" customHeight="1" x14ac:dyDescent="0.25">
      <c r="B195" s="12">
        <f>ROWS($B$4:B195)</f>
        <v>192</v>
      </c>
      <c r="C195" s="30">
        <f ca="1">IF(NilaiDimasukkan,IF(Amortisasi[[#This Row],['#]]&lt;=JangkaPinjaman,IF(ROW()-ROW(Amortisasi[[#Headers],[tanggal pembayaran]])=1,MulaiPinjaman,IF(I194&gt;0,EDATE(C194,1),"")),""),"")</f>
        <v>49057</v>
      </c>
      <c r="D195" s="31">
        <f ca="1">IF(ROW()-ROW(Amortisasi[[#Headers],[saldo 
awal]])=1,JumlahPinjaman,IF(Amortisasi[[#This Row],[tanggal pembayaran]]="",0,INDEX(Amortisasi[], ROW()-4,8)))</f>
        <v>130062562.09425803</v>
      </c>
      <c r="E195" s="31">
        <f ca="1">IF(NilaiDimasukkan,IF(ROW()-ROW(Amortisasi[[#Headers],[bunga]])=1,-IPMT(SukuBunga/12,1,JangkaPinjaman-ROWS($C$4:C195)+1,Amortisasi[[#This Row],[saldo 
awal]]),IFERROR(-IPMT(SukuBunga/12,1,Amortisasi[[#This Row],['#
tersisa]],D196),0)),0)</f>
        <v>539711.85912622139</v>
      </c>
      <c r="F195" s="31">
        <f ca="1">IFERROR(IF(AND(NilaiDimasukkan,Amortisasi[[#This Row],[tanggal pembayaran]]&lt;&gt;""),-PPMT(SukuBunga/12,1,JangkaPinjaman-ROWS($C$4:C195)+1,Amortisasi[[#This Row],[saldo 
awal]]),""),0)</f>
        <v>531715.90396487084</v>
      </c>
      <c r="G195" s="31">
        <f ca="1">IF(Amortisasi[[#This Row],[tanggal pembayaran]]="",0,JumlahPajakProperti)</f>
        <v>375000</v>
      </c>
      <c r="H195" s="31">
        <f ca="1">IF(Amortisasi[[#This Row],[tanggal pembayaran]]="",0,Amortisasi[[#This Row],[bunga]]+Amortisasi[[#This Row],[pokok]]+Amortisasi[[#This Row],[pajak 
properti]])</f>
        <v>1446427.7630910922</v>
      </c>
      <c r="I195" s="31">
        <f ca="1">IF(Amortisasi[[#This Row],[tanggal pembayaran]]="",0,Amortisasi[[#This Row],[saldo 
awal]]-Amortisasi[[#This Row],[pokok]])</f>
        <v>129530846.19029315</v>
      </c>
      <c r="J195" s="13">
        <f ca="1">IF(Amortisasi[[#This Row],[saldo 
akhir]]&gt;0,BarisTerakhir-ROW(),0)</f>
        <v>168</v>
      </c>
    </row>
    <row r="196" spans="2:10" ht="15" customHeight="1" x14ac:dyDescent="0.25">
      <c r="B196" s="12">
        <f>ROWS($B$4:B196)</f>
        <v>193</v>
      </c>
      <c r="C196" s="30">
        <f ca="1">IF(NilaiDimasukkan,IF(Amortisasi[[#This Row],['#]]&lt;=JangkaPinjaman,IF(ROW()-ROW(Amortisasi[[#Headers],[tanggal pembayaran]])=1,MulaiPinjaman,IF(I195&gt;0,EDATE(C195,1),"")),""),"")</f>
        <v>49087</v>
      </c>
      <c r="D196" s="31">
        <f ca="1">IF(ROW()-ROW(Amortisasi[[#Headers],[saldo 
awal]])=1,JumlahPinjaman,IF(Amortisasi[[#This Row],[tanggal pembayaran]]="",0,INDEX(Amortisasi[], ROW()-4,8)))</f>
        <v>129530846.19029315</v>
      </c>
      <c r="E196" s="31">
        <f ca="1">IF(NilaiDimasukkan,IF(ROW()-ROW(Amortisasi[[#Headers],[bunga]])=1,-IPMT(SukuBunga/12,1,JangkaPinjaman-ROWS($C$4:C196)+1,Amortisasi[[#This Row],[saldo 
awal]]),IFERROR(-IPMT(SukuBunga/12,1,Amortisasi[[#This Row],['#
tersisa]],D197),0)),0)</f>
        <v>537487.14501414623</v>
      </c>
      <c r="F196" s="31">
        <f ca="1">IFERROR(IF(AND(NilaiDimasukkan,Amortisasi[[#This Row],[tanggal pembayaran]]&lt;&gt;""),-PPMT(SukuBunga/12,1,JangkaPinjaman-ROWS($C$4:C196)+1,Amortisasi[[#This Row],[saldo 
awal]]),""),0)</f>
        <v>533931.38689805765</v>
      </c>
      <c r="G196" s="31">
        <f ca="1">IF(Amortisasi[[#This Row],[tanggal pembayaran]]="",0,JumlahPajakProperti)</f>
        <v>375000</v>
      </c>
      <c r="H196" s="31">
        <f ca="1">IF(Amortisasi[[#This Row],[tanggal pembayaran]]="",0,Amortisasi[[#This Row],[bunga]]+Amortisasi[[#This Row],[pokok]]+Amortisasi[[#This Row],[pajak 
properti]])</f>
        <v>1446418.5319122039</v>
      </c>
      <c r="I196" s="31">
        <f ca="1">IF(Amortisasi[[#This Row],[tanggal pembayaran]]="",0,Amortisasi[[#This Row],[saldo 
awal]]-Amortisasi[[#This Row],[pokok]])</f>
        <v>128996914.80339509</v>
      </c>
      <c r="J196" s="13">
        <f ca="1">IF(Amortisasi[[#This Row],[saldo 
akhir]]&gt;0,BarisTerakhir-ROW(),0)</f>
        <v>167</v>
      </c>
    </row>
    <row r="197" spans="2:10" ht="15" customHeight="1" x14ac:dyDescent="0.25">
      <c r="B197" s="12">
        <f>ROWS($B$4:B197)</f>
        <v>194</v>
      </c>
      <c r="C197" s="30">
        <f ca="1">IF(NilaiDimasukkan,IF(Amortisasi[[#This Row],['#]]&lt;=JangkaPinjaman,IF(ROW()-ROW(Amortisasi[[#Headers],[tanggal pembayaran]])=1,MulaiPinjaman,IF(I196&gt;0,EDATE(C196,1),"")),""),"")</f>
        <v>49118</v>
      </c>
      <c r="D197" s="31">
        <f ca="1">IF(ROW()-ROW(Amortisasi[[#Headers],[saldo 
awal]])=1,JumlahPinjaman,IF(Amortisasi[[#This Row],[tanggal pembayaran]]="",0,INDEX(Amortisasi[], ROW()-4,8)))</f>
        <v>128996914.80339509</v>
      </c>
      <c r="E197" s="31">
        <f ca="1">IF(NilaiDimasukkan,IF(ROW()-ROW(Amortisasi[[#Headers],[bunga]])=1,-IPMT(SukuBunga/12,1,JangkaPinjaman-ROWS($C$4:C197)+1,Amortisasi[[#This Row],[saldo 
awal]]),IFERROR(-IPMT(SukuBunga/12,1,Amortisasi[[#This Row],['#
tersisa]],D198),0)),0)</f>
        <v>535253.16125993733</v>
      </c>
      <c r="F197" s="31">
        <f ca="1">IFERROR(IF(AND(NilaiDimasukkan,Amortisasi[[#This Row],[tanggal pembayaran]]&lt;&gt;""),-PPMT(SukuBunga/12,1,JangkaPinjaman-ROWS($C$4:C197)+1,Amortisasi[[#This Row],[saldo 
awal]]),""),0)</f>
        <v>536156.10101013281</v>
      </c>
      <c r="G197" s="31">
        <f ca="1">IF(Amortisasi[[#This Row],[tanggal pembayaran]]="",0,JumlahPajakProperti)</f>
        <v>375000</v>
      </c>
      <c r="H197" s="31">
        <f ca="1">IF(Amortisasi[[#This Row],[tanggal pembayaran]]="",0,Amortisasi[[#This Row],[bunga]]+Amortisasi[[#This Row],[pokok]]+Amortisasi[[#This Row],[pajak 
properti]])</f>
        <v>1446409.2622700701</v>
      </c>
      <c r="I197" s="31">
        <f ca="1">IF(Amortisasi[[#This Row],[tanggal pembayaran]]="",0,Amortisasi[[#This Row],[saldo 
awal]]-Amortisasi[[#This Row],[pokok]])</f>
        <v>128460758.70238496</v>
      </c>
      <c r="J197" s="13">
        <f ca="1">IF(Amortisasi[[#This Row],[saldo 
akhir]]&gt;0,BarisTerakhir-ROW(),0)</f>
        <v>166</v>
      </c>
    </row>
    <row r="198" spans="2:10" ht="15" customHeight="1" x14ac:dyDescent="0.25">
      <c r="B198" s="12">
        <f>ROWS($B$4:B198)</f>
        <v>195</v>
      </c>
      <c r="C198" s="30">
        <f ca="1">IF(NilaiDimasukkan,IF(Amortisasi[[#This Row],['#]]&lt;=JangkaPinjaman,IF(ROW()-ROW(Amortisasi[[#Headers],[tanggal pembayaran]])=1,MulaiPinjaman,IF(I197&gt;0,EDATE(C197,1),"")),""),"")</f>
        <v>49148</v>
      </c>
      <c r="D198" s="31">
        <f ca="1">IF(ROW()-ROW(Amortisasi[[#Headers],[saldo 
awal]])=1,JumlahPinjaman,IF(Amortisasi[[#This Row],[tanggal pembayaran]]="",0,INDEX(Amortisasi[], ROW()-4,8)))</f>
        <v>128460758.70238496</v>
      </c>
      <c r="E198" s="31">
        <f ca="1">IF(NilaiDimasukkan,IF(ROW()-ROW(Amortisasi[[#Headers],[bunga]])=1,-IPMT(SukuBunga/12,1,JangkaPinjaman-ROWS($C$4:C198)+1,Amortisasi[[#This Row],[saldo 
awal]]),IFERROR(-IPMT(SukuBunga/12,1,Amortisasi[[#This Row],['#
tersisa]],D199),0)),0)</f>
        <v>533009.86924008594</v>
      </c>
      <c r="F198" s="31">
        <f ca="1">IFERROR(IF(AND(NilaiDimasukkan,Amortisasi[[#This Row],[tanggal pembayaran]]&lt;&gt;""),-PPMT(SukuBunga/12,1,JangkaPinjaman-ROWS($C$4:C198)+1,Amortisasi[[#This Row],[saldo 
awal]]),""),0)</f>
        <v>538390.08476434171</v>
      </c>
      <c r="G198" s="31">
        <f ca="1">IF(Amortisasi[[#This Row],[tanggal pembayaran]]="",0,JumlahPajakProperti)</f>
        <v>375000</v>
      </c>
      <c r="H198" s="31">
        <f ca="1">IF(Amortisasi[[#This Row],[tanggal pembayaran]]="",0,Amortisasi[[#This Row],[bunga]]+Amortisasi[[#This Row],[pokok]]+Amortisasi[[#This Row],[pajak 
properti]])</f>
        <v>1446399.9540044277</v>
      </c>
      <c r="I198" s="31">
        <f ca="1">IF(Amortisasi[[#This Row],[tanggal pembayaran]]="",0,Amortisasi[[#This Row],[saldo 
awal]]-Amortisasi[[#This Row],[pokok]])</f>
        <v>127922368.61762062</v>
      </c>
      <c r="J198" s="13">
        <f ca="1">IF(Amortisasi[[#This Row],[saldo 
akhir]]&gt;0,BarisTerakhir-ROW(),0)</f>
        <v>165</v>
      </c>
    </row>
    <row r="199" spans="2:10" ht="15" customHeight="1" x14ac:dyDescent="0.25">
      <c r="B199" s="12">
        <f>ROWS($B$4:B199)</f>
        <v>196</v>
      </c>
      <c r="C199" s="30">
        <f ca="1">IF(NilaiDimasukkan,IF(Amortisasi[[#This Row],['#]]&lt;=JangkaPinjaman,IF(ROW()-ROW(Amortisasi[[#Headers],[tanggal pembayaran]])=1,MulaiPinjaman,IF(I198&gt;0,EDATE(C198,1),"")),""),"")</f>
        <v>49179</v>
      </c>
      <c r="D199" s="31">
        <f ca="1">IF(ROW()-ROW(Amortisasi[[#Headers],[saldo 
awal]])=1,JumlahPinjaman,IF(Amortisasi[[#This Row],[tanggal pembayaran]]="",0,INDEX(Amortisasi[], ROW()-4,8)))</f>
        <v>127922368.61762062</v>
      </c>
      <c r="E199" s="31">
        <f ca="1">IF(NilaiDimasukkan,IF(ROW()-ROW(Amortisasi[[#Headers],[bunga]])=1,-IPMT(SukuBunga/12,1,JangkaPinjaman-ROWS($C$4:C199)+1,Amortisasi[[#This Row],[saldo 
awal]]),IFERROR(-IPMT(SukuBunga/12,1,Amortisasi[[#This Row],['#
tersisa]],D200),0)),0)</f>
        <v>530757.2301701518</v>
      </c>
      <c r="F199" s="31">
        <f ca="1">IFERROR(IF(AND(NilaiDimasukkan,Amortisasi[[#This Row],[tanggal pembayaran]]&lt;&gt;""),-PPMT(SukuBunga/12,1,JangkaPinjaman-ROWS($C$4:C199)+1,Amortisasi[[#This Row],[saldo 
awal]]),""),0)</f>
        <v>540633.37678419321</v>
      </c>
      <c r="G199" s="31">
        <f ca="1">IF(Amortisasi[[#This Row],[tanggal pembayaran]]="",0,JumlahPajakProperti)</f>
        <v>375000</v>
      </c>
      <c r="H199" s="31">
        <f ca="1">IF(Amortisasi[[#This Row],[tanggal pembayaran]]="",0,Amortisasi[[#This Row],[bunga]]+Amortisasi[[#This Row],[pokok]]+Amortisasi[[#This Row],[pajak 
properti]])</f>
        <v>1446390.606954345</v>
      </c>
      <c r="I199" s="31">
        <f ca="1">IF(Amortisasi[[#This Row],[tanggal pembayaran]]="",0,Amortisasi[[#This Row],[saldo 
awal]]-Amortisasi[[#This Row],[pokok]])</f>
        <v>127381735.24083643</v>
      </c>
      <c r="J199" s="13">
        <f ca="1">IF(Amortisasi[[#This Row],[saldo 
akhir]]&gt;0,BarisTerakhir-ROW(),0)</f>
        <v>164</v>
      </c>
    </row>
    <row r="200" spans="2:10" ht="15" customHeight="1" x14ac:dyDescent="0.25">
      <c r="B200" s="12">
        <f>ROWS($B$4:B200)</f>
        <v>197</v>
      </c>
      <c r="C200" s="30">
        <f ca="1">IF(NilaiDimasukkan,IF(Amortisasi[[#This Row],['#]]&lt;=JangkaPinjaman,IF(ROW()-ROW(Amortisasi[[#Headers],[tanggal pembayaran]])=1,MulaiPinjaman,IF(I199&gt;0,EDATE(C199,1),"")),""),"")</f>
        <v>49210</v>
      </c>
      <c r="D200" s="31">
        <f ca="1">IF(ROW()-ROW(Amortisasi[[#Headers],[saldo 
awal]])=1,JumlahPinjaman,IF(Amortisasi[[#This Row],[tanggal pembayaran]]="",0,INDEX(Amortisasi[], ROW()-4,8)))</f>
        <v>127381735.24083643</v>
      </c>
      <c r="E200" s="31">
        <f ca="1">IF(NilaiDimasukkan,IF(ROW()-ROW(Amortisasi[[#Headers],[bunga]])=1,-IPMT(SukuBunga/12,1,JangkaPinjaman-ROWS($C$4:C200)+1,Amortisasi[[#This Row],[saldo 
awal]]),IFERROR(-IPMT(SukuBunga/12,1,Amortisasi[[#This Row],['#
tersisa]],D201),0)),0)</f>
        <v>528495.20510409295</v>
      </c>
      <c r="F200" s="31">
        <f ca="1">IFERROR(IF(AND(NilaiDimasukkan,Amortisasi[[#This Row],[tanggal pembayaran]]&lt;&gt;""),-PPMT(SukuBunga/12,1,JangkaPinjaman-ROWS($C$4:C200)+1,Amortisasi[[#This Row],[saldo 
awal]]),""),0)</f>
        <v>542886.01585412736</v>
      </c>
      <c r="G200" s="31">
        <f ca="1">IF(Amortisasi[[#This Row],[tanggal pembayaran]]="",0,JumlahPajakProperti)</f>
        <v>375000</v>
      </c>
      <c r="H200" s="31">
        <f ca="1">IF(Amortisasi[[#This Row],[tanggal pembayaran]]="",0,Amortisasi[[#This Row],[bunga]]+Amortisasi[[#This Row],[pokok]]+Amortisasi[[#This Row],[pajak 
properti]])</f>
        <v>1446381.2209582203</v>
      </c>
      <c r="I200" s="31">
        <f ca="1">IF(Amortisasi[[#This Row],[tanggal pembayaran]]="",0,Amortisasi[[#This Row],[saldo 
awal]]-Amortisasi[[#This Row],[pokok]])</f>
        <v>126838849.22498231</v>
      </c>
      <c r="J200" s="13">
        <f ca="1">IF(Amortisasi[[#This Row],[saldo 
akhir]]&gt;0,BarisTerakhir-ROW(),0)</f>
        <v>163</v>
      </c>
    </row>
    <row r="201" spans="2:10" ht="15" customHeight="1" x14ac:dyDescent="0.25">
      <c r="B201" s="12">
        <f>ROWS($B$4:B201)</f>
        <v>198</v>
      </c>
      <c r="C201" s="30">
        <f ca="1">IF(NilaiDimasukkan,IF(Amortisasi[[#This Row],['#]]&lt;=JangkaPinjaman,IF(ROW()-ROW(Amortisasi[[#Headers],[tanggal pembayaran]])=1,MulaiPinjaman,IF(I200&gt;0,EDATE(C200,1),"")),""),"")</f>
        <v>49240</v>
      </c>
      <c r="D201" s="31">
        <f ca="1">IF(ROW()-ROW(Amortisasi[[#Headers],[saldo 
awal]])=1,JumlahPinjaman,IF(Amortisasi[[#This Row],[tanggal pembayaran]]="",0,INDEX(Amortisasi[], ROW()-4,8)))</f>
        <v>126838849.22498231</v>
      </c>
      <c r="E201" s="31">
        <f ca="1">IF(NilaiDimasukkan,IF(ROW()-ROW(Amortisasi[[#Headers],[bunga]])=1,-IPMT(SukuBunga/12,1,JangkaPinjaman-ROWS($C$4:C201)+1,Amortisasi[[#This Row],[saldo 
awal]]),IFERROR(-IPMT(SukuBunga/12,1,Amortisasi[[#This Row],['#
tersisa]],D202),0)),0)</f>
        <v>526223.75493359216</v>
      </c>
      <c r="F201" s="31">
        <f ca="1">IFERROR(IF(AND(NilaiDimasukkan,Amortisasi[[#This Row],[tanggal pembayaran]]&lt;&gt;""),-PPMT(SukuBunga/12,1,JangkaPinjaman-ROWS($C$4:C201)+1,Amortisasi[[#This Row],[saldo 
awal]]),""),0)</f>
        <v>545148.04092018609</v>
      </c>
      <c r="G201" s="31">
        <f ca="1">IF(Amortisasi[[#This Row],[tanggal pembayaran]]="",0,JumlahPajakProperti)</f>
        <v>375000</v>
      </c>
      <c r="H201" s="31">
        <f ca="1">IF(Amortisasi[[#This Row],[tanggal pembayaran]]="",0,Amortisasi[[#This Row],[bunga]]+Amortisasi[[#This Row],[pokok]]+Amortisasi[[#This Row],[pajak 
properti]])</f>
        <v>1446371.7958537783</v>
      </c>
      <c r="I201" s="31">
        <f ca="1">IF(Amortisasi[[#This Row],[tanggal pembayaran]]="",0,Amortisasi[[#This Row],[saldo 
awal]]-Amortisasi[[#This Row],[pokok]])</f>
        <v>126293701.18406212</v>
      </c>
      <c r="J201" s="13">
        <f ca="1">IF(Amortisasi[[#This Row],[saldo 
akhir]]&gt;0,BarisTerakhir-ROW(),0)</f>
        <v>162</v>
      </c>
    </row>
    <row r="202" spans="2:10" ht="15" customHeight="1" x14ac:dyDescent="0.25">
      <c r="B202" s="12">
        <f>ROWS($B$4:B202)</f>
        <v>199</v>
      </c>
      <c r="C202" s="30">
        <f ca="1">IF(NilaiDimasukkan,IF(Amortisasi[[#This Row],['#]]&lt;=JangkaPinjaman,IF(ROW()-ROW(Amortisasi[[#Headers],[tanggal pembayaran]])=1,MulaiPinjaman,IF(I201&gt;0,EDATE(C201,1),"")),""),"")</f>
        <v>49271</v>
      </c>
      <c r="D202" s="31">
        <f ca="1">IF(ROW()-ROW(Amortisasi[[#Headers],[saldo 
awal]])=1,JumlahPinjaman,IF(Amortisasi[[#This Row],[tanggal pembayaran]]="",0,INDEX(Amortisasi[], ROW()-4,8)))</f>
        <v>126293701.18406212</v>
      </c>
      <c r="E202" s="31">
        <f ca="1">IF(NilaiDimasukkan,IF(ROW()-ROW(Amortisasi[[#Headers],[bunga]])=1,-IPMT(SukuBunga/12,1,JangkaPinjaman-ROWS($C$4:C202)+1,Amortisasi[[#This Row],[saldo 
awal]]),IFERROR(-IPMT(SukuBunga/12,1,Amortisasi[[#This Row],['#
tersisa]],D203),0)),0)</f>
        <v>523942.84038738097</v>
      </c>
      <c r="F202" s="31">
        <f ca="1">IFERROR(IF(AND(NilaiDimasukkan,Amortisasi[[#This Row],[tanggal pembayaran]]&lt;&gt;""),-PPMT(SukuBunga/12,1,JangkaPinjaman-ROWS($C$4:C202)+1,Amortisasi[[#This Row],[saldo 
awal]]),""),0)</f>
        <v>547419.49109068699</v>
      </c>
      <c r="G202" s="31">
        <f ca="1">IF(Amortisasi[[#This Row],[tanggal pembayaran]]="",0,JumlahPajakProperti)</f>
        <v>375000</v>
      </c>
      <c r="H202" s="31">
        <f ca="1">IF(Amortisasi[[#This Row],[tanggal pembayaran]]="",0,Amortisasi[[#This Row],[bunga]]+Amortisasi[[#This Row],[pokok]]+Amortisasi[[#This Row],[pajak 
properti]])</f>
        <v>1446362.3314780679</v>
      </c>
      <c r="I202" s="31">
        <f ca="1">IF(Amortisasi[[#This Row],[tanggal pembayaran]]="",0,Amortisasi[[#This Row],[saldo 
awal]]-Amortisasi[[#This Row],[pokok]])</f>
        <v>125746281.69297144</v>
      </c>
      <c r="J202" s="13">
        <f ca="1">IF(Amortisasi[[#This Row],[saldo 
akhir]]&gt;0,BarisTerakhir-ROW(),0)</f>
        <v>161</v>
      </c>
    </row>
    <row r="203" spans="2:10" ht="15" customHeight="1" x14ac:dyDescent="0.25">
      <c r="B203" s="12">
        <f>ROWS($B$4:B203)</f>
        <v>200</v>
      </c>
      <c r="C203" s="30">
        <f ca="1">IF(NilaiDimasukkan,IF(Amortisasi[[#This Row],['#]]&lt;=JangkaPinjaman,IF(ROW()-ROW(Amortisasi[[#Headers],[tanggal pembayaran]])=1,MulaiPinjaman,IF(I202&gt;0,EDATE(C202,1),"")),""),"")</f>
        <v>49301</v>
      </c>
      <c r="D203" s="31">
        <f ca="1">IF(ROW()-ROW(Amortisasi[[#Headers],[saldo 
awal]])=1,JumlahPinjaman,IF(Amortisasi[[#This Row],[tanggal pembayaran]]="",0,INDEX(Amortisasi[], ROW()-4,8)))</f>
        <v>125746281.69297144</v>
      </c>
      <c r="E203" s="31">
        <f ca="1">IF(NilaiDimasukkan,IF(ROW()-ROW(Amortisasi[[#Headers],[bunga]])=1,-IPMT(SukuBunga/12,1,JangkaPinjaman-ROWS($C$4:C203)+1,Amortisasi[[#This Row],[saldo 
awal]]),IFERROR(-IPMT(SukuBunga/12,1,Amortisasi[[#This Row],['#
tersisa]],D204),0)),0)</f>
        <v>521652.42203056061</v>
      </c>
      <c r="F203" s="31">
        <f ca="1">IFERROR(IF(AND(NilaiDimasukkan,Amortisasi[[#This Row],[tanggal pembayaran]]&lt;&gt;""),-PPMT(SukuBunga/12,1,JangkaPinjaman-ROWS($C$4:C203)+1,Amortisasi[[#This Row],[saldo 
awal]]),""),0)</f>
        <v>549700.40563689813</v>
      </c>
      <c r="G203" s="31">
        <f ca="1">IF(Amortisasi[[#This Row],[tanggal pembayaran]]="",0,JumlahPajakProperti)</f>
        <v>375000</v>
      </c>
      <c r="H203" s="31">
        <f ca="1">IF(Amortisasi[[#This Row],[tanggal pembayaran]]="",0,Amortisasi[[#This Row],[bunga]]+Amortisasi[[#This Row],[pokok]]+Amortisasi[[#This Row],[pajak 
properti]])</f>
        <v>1446352.8276674587</v>
      </c>
      <c r="I203" s="31">
        <f ca="1">IF(Amortisasi[[#This Row],[tanggal pembayaran]]="",0,Amortisasi[[#This Row],[saldo 
awal]]-Amortisasi[[#This Row],[pokok]])</f>
        <v>125196581.28733455</v>
      </c>
      <c r="J203" s="13">
        <f ca="1">IF(Amortisasi[[#This Row],[saldo 
akhir]]&gt;0,BarisTerakhir-ROW(),0)</f>
        <v>160</v>
      </c>
    </row>
    <row r="204" spans="2:10" ht="15" customHeight="1" x14ac:dyDescent="0.25">
      <c r="B204" s="12">
        <f>ROWS($B$4:B204)</f>
        <v>201</v>
      </c>
      <c r="C204" s="30">
        <f ca="1">IF(NilaiDimasukkan,IF(Amortisasi[[#This Row],['#]]&lt;=JangkaPinjaman,IF(ROW()-ROW(Amortisasi[[#Headers],[tanggal pembayaran]])=1,MulaiPinjaman,IF(I203&gt;0,EDATE(C203,1),"")),""),"")</f>
        <v>49332</v>
      </c>
      <c r="D204" s="31">
        <f ca="1">IF(ROW()-ROW(Amortisasi[[#Headers],[saldo 
awal]])=1,JumlahPinjaman,IF(Amortisasi[[#This Row],[tanggal pembayaran]]="",0,INDEX(Amortisasi[], ROW()-4,8)))</f>
        <v>125196581.28733455</v>
      </c>
      <c r="E204" s="31">
        <f ca="1">IF(NilaiDimasukkan,IF(ROW()-ROW(Amortisasi[[#Headers],[bunga]])=1,-IPMT(SukuBunga/12,1,JangkaPinjaman-ROWS($C$4:C204)+1,Amortisasi[[#This Row],[saldo 
awal]]),IFERROR(-IPMT(SukuBunga/12,1,Amortisasi[[#This Row],['#
tersisa]],D205),0)),0)</f>
        <v>519352.46026392013</v>
      </c>
      <c r="F204" s="31">
        <f ca="1">IFERROR(IF(AND(NilaiDimasukkan,Amortisasi[[#This Row],[tanggal pembayaran]]&lt;&gt;""),-PPMT(SukuBunga/12,1,JangkaPinjaman-ROWS($C$4:C204)+1,Amortisasi[[#This Row],[saldo 
awal]]),""),0)</f>
        <v>551990.82399371872</v>
      </c>
      <c r="G204" s="31">
        <f ca="1">IF(Amortisasi[[#This Row],[tanggal pembayaran]]="",0,JumlahPajakProperti)</f>
        <v>375000</v>
      </c>
      <c r="H204" s="31">
        <f ca="1">IF(Amortisasi[[#This Row],[tanggal pembayaran]]="",0,Amortisasi[[#This Row],[bunga]]+Amortisasi[[#This Row],[pokok]]+Amortisasi[[#This Row],[pajak 
properti]])</f>
        <v>1446343.2842576387</v>
      </c>
      <c r="I204" s="31">
        <f ca="1">IF(Amortisasi[[#This Row],[tanggal pembayaran]]="",0,Amortisasi[[#This Row],[saldo 
awal]]-Amortisasi[[#This Row],[pokok]])</f>
        <v>124644590.46334083</v>
      </c>
      <c r="J204" s="13">
        <f ca="1">IF(Amortisasi[[#This Row],[saldo 
akhir]]&gt;0,BarisTerakhir-ROW(),0)</f>
        <v>159</v>
      </c>
    </row>
    <row r="205" spans="2:10" ht="15" customHeight="1" x14ac:dyDescent="0.25">
      <c r="B205" s="12">
        <f>ROWS($B$4:B205)</f>
        <v>202</v>
      </c>
      <c r="C205" s="30">
        <f ca="1">IF(NilaiDimasukkan,IF(Amortisasi[[#This Row],['#]]&lt;=JangkaPinjaman,IF(ROW()-ROW(Amortisasi[[#Headers],[tanggal pembayaran]])=1,MulaiPinjaman,IF(I204&gt;0,EDATE(C204,1),"")),""),"")</f>
        <v>49363</v>
      </c>
      <c r="D205" s="31">
        <f ca="1">IF(ROW()-ROW(Amortisasi[[#Headers],[saldo 
awal]])=1,JumlahPinjaman,IF(Amortisasi[[#This Row],[tanggal pembayaran]]="",0,INDEX(Amortisasi[], ROW()-4,8)))</f>
        <v>124644590.46334083</v>
      </c>
      <c r="E205" s="31">
        <f ca="1">IF(NilaiDimasukkan,IF(ROW()-ROW(Amortisasi[[#Headers],[bunga]])=1,-IPMT(SukuBunga/12,1,JangkaPinjaman-ROWS($C$4:C205)+1,Amortisasi[[#This Row],[saldo 
awal]]),IFERROR(-IPMT(SukuBunga/12,1,Amortisasi[[#This Row],['#
tersisa]],D206),0)),0)</f>
        <v>517042.91532325197</v>
      </c>
      <c r="F205" s="31">
        <f ca="1">IFERROR(IF(AND(NilaiDimasukkan,Amortisasi[[#This Row],[tanggal pembayaran]]&lt;&gt;""),-PPMT(SukuBunga/12,1,JangkaPinjaman-ROWS($C$4:C205)+1,Amortisasi[[#This Row],[saldo 
awal]]),""),0)</f>
        <v>554290.78576035914</v>
      </c>
      <c r="G205" s="31">
        <f ca="1">IF(Amortisasi[[#This Row],[tanggal pembayaran]]="",0,JumlahPajakProperti)</f>
        <v>375000</v>
      </c>
      <c r="H205" s="31">
        <f ca="1">IF(Amortisasi[[#This Row],[tanggal pembayaran]]="",0,Amortisasi[[#This Row],[bunga]]+Amortisasi[[#This Row],[pokok]]+Amortisasi[[#This Row],[pajak 
properti]])</f>
        <v>1446333.7010836112</v>
      </c>
      <c r="I205" s="31">
        <f ca="1">IF(Amortisasi[[#This Row],[tanggal pembayaran]]="",0,Amortisasi[[#This Row],[saldo 
awal]]-Amortisasi[[#This Row],[pokok]])</f>
        <v>124090299.67758048</v>
      </c>
      <c r="J205" s="13">
        <f ca="1">IF(Amortisasi[[#This Row],[saldo 
akhir]]&gt;0,BarisTerakhir-ROW(),0)</f>
        <v>158</v>
      </c>
    </row>
    <row r="206" spans="2:10" ht="15" customHeight="1" x14ac:dyDescent="0.25">
      <c r="B206" s="12">
        <f>ROWS($B$4:B206)</f>
        <v>203</v>
      </c>
      <c r="C206" s="30">
        <f ca="1">IF(NilaiDimasukkan,IF(Amortisasi[[#This Row],['#]]&lt;=JangkaPinjaman,IF(ROW()-ROW(Amortisasi[[#Headers],[tanggal pembayaran]])=1,MulaiPinjaman,IF(I205&gt;0,EDATE(C205,1),"")),""),"")</f>
        <v>49391</v>
      </c>
      <c r="D206" s="31">
        <f ca="1">IF(ROW()-ROW(Amortisasi[[#Headers],[saldo 
awal]])=1,JumlahPinjaman,IF(Amortisasi[[#This Row],[tanggal pembayaran]]="",0,INDEX(Amortisasi[], ROW()-4,8)))</f>
        <v>124090299.67758048</v>
      </c>
      <c r="E206" s="31">
        <f ca="1">IF(NilaiDimasukkan,IF(ROW()-ROW(Amortisasi[[#Headers],[bunga]])=1,-IPMT(SukuBunga/12,1,JangkaPinjaman-ROWS($C$4:C206)+1,Amortisasi[[#This Row],[saldo 
awal]]),IFERROR(-IPMT(SukuBunga/12,1,Amortisasi[[#This Row],['#
tersisa]],D207),0)),0)</f>
        <v>514723.74727866438</v>
      </c>
      <c r="F206" s="31">
        <f ca="1">IFERROR(IF(AND(NilaiDimasukkan,Amortisasi[[#This Row],[tanggal pembayaran]]&lt;&gt;""),-PPMT(SukuBunga/12,1,JangkaPinjaman-ROWS($C$4:C206)+1,Amortisasi[[#This Row],[saldo 
awal]]),""),0)</f>
        <v>556600.33070102753</v>
      </c>
      <c r="G206" s="31">
        <f ca="1">IF(Amortisasi[[#This Row],[tanggal pembayaran]]="",0,JumlahPajakProperti)</f>
        <v>375000</v>
      </c>
      <c r="H206" s="31">
        <f ca="1">IF(Amortisasi[[#This Row],[tanggal pembayaran]]="",0,Amortisasi[[#This Row],[bunga]]+Amortisasi[[#This Row],[pokok]]+Amortisasi[[#This Row],[pajak 
properti]])</f>
        <v>1446324.0779796918</v>
      </c>
      <c r="I206" s="31">
        <f ca="1">IF(Amortisasi[[#This Row],[tanggal pembayaran]]="",0,Amortisasi[[#This Row],[saldo 
awal]]-Amortisasi[[#This Row],[pokok]])</f>
        <v>123533699.34687945</v>
      </c>
      <c r="J206" s="13">
        <f ca="1">IF(Amortisasi[[#This Row],[saldo 
akhir]]&gt;0,BarisTerakhir-ROW(),0)</f>
        <v>157</v>
      </c>
    </row>
    <row r="207" spans="2:10" ht="15" customHeight="1" x14ac:dyDescent="0.25">
      <c r="B207" s="12">
        <f>ROWS($B$4:B207)</f>
        <v>204</v>
      </c>
      <c r="C207" s="30">
        <f ca="1">IF(NilaiDimasukkan,IF(Amortisasi[[#This Row],['#]]&lt;=JangkaPinjaman,IF(ROW()-ROW(Amortisasi[[#Headers],[tanggal pembayaran]])=1,MulaiPinjaman,IF(I206&gt;0,EDATE(C206,1),"")),""),"")</f>
        <v>49422</v>
      </c>
      <c r="D207" s="31">
        <f ca="1">IF(ROW()-ROW(Amortisasi[[#Headers],[saldo 
awal]])=1,JumlahPinjaman,IF(Amortisasi[[#This Row],[tanggal pembayaran]]="",0,INDEX(Amortisasi[], ROW()-4,8)))</f>
        <v>123533699.34687945</v>
      </c>
      <c r="E207" s="31">
        <f ca="1">IF(NilaiDimasukkan,IF(ROW()-ROW(Amortisasi[[#Headers],[bunga]])=1,-IPMT(SukuBunga/12,1,JangkaPinjaman-ROWS($C$4:C207)+1,Amortisasi[[#This Row],[saldo 
awal]]),IFERROR(-IPMT(SukuBunga/12,1,Amortisasi[[#This Row],['#
tersisa]],D208),0)),0)</f>
        <v>512394.91603389097</v>
      </c>
      <c r="F207" s="31">
        <f ca="1">IFERROR(IF(AND(NilaiDimasukkan,Amortisasi[[#This Row],[tanggal pembayaran]]&lt;&gt;""),-PPMT(SukuBunga/12,1,JangkaPinjaman-ROWS($C$4:C207)+1,Amortisasi[[#This Row],[saldo 
awal]]),""),0)</f>
        <v>558919.49874561513</v>
      </c>
      <c r="G207" s="31">
        <f ca="1">IF(Amortisasi[[#This Row],[tanggal pembayaran]]="",0,JumlahPajakProperti)</f>
        <v>375000</v>
      </c>
      <c r="H207" s="31">
        <f ca="1">IF(Amortisasi[[#This Row],[tanggal pembayaran]]="",0,Amortisasi[[#This Row],[bunga]]+Amortisasi[[#This Row],[pokok]]+Amortisasi[[#This Row],[pajak 
properti]])</f>
        <v>1446314.4147795062</v>
      </c>
      <c r="I207" s="31">
        <f ca="1">IF(Amortisasi[[#This Row],[tanggal pembayaran]]="",0,Amortisasi[[#This Row],[saldo 
awal]]-Amortisasi[[#This Row],[pokok]])</f>
        <v>122974779.84813383</v>
      </c>
      <c r="J207" s="13">
        <f ca="1">IF(Amortisasi[[#This Row],[saldo 
akhir]]&gt;0,BarisTerakhir-ROW(),0)</f>
        <v>156</v>
      </c>
    </row>
    <row r="208" spans="2:10" ht="15" customHeight="1" x14ac:dyDescent="0.25">
      <c r="B208" s="12">
        <f>ROWS($B$4:B208)</f>
        <v>205</v>
      </c>
      <c r="C208" s="30">
        <f ca="1">IF(NilaiDimasukkan,IF(Amortisasi[[#This Row],['#]]&lt;=JangkaPinjaman,IF(ROW()-ROW(Amortisasi[[#Headers],[tanggal pembayaran]])=1,MulaiPinjaman,IF(I207&gt;0,EDATE(C207,1),"")),""),"")</f>
        <v>49452</v>
      </c>
      <c r="D208" s="31">
        <f ca="1">IF(ROW()-ROW(Amortisasi[[#Headers],[saldo 
awal]])=1,JumlahPinjaman,IF(Amortisasi[[#This Row],[tanggal pembayaran]]="",0,INDEX(Amortisasi[], ROW()-4,8)))</f>
        <v>122974779.84813383</v>
      </c>
      <c r="E208" s="31">
        <f ca="1">IF(NilaiDimasukkan,IF(ROW()-ROW(Amortisasi[[#Headers],[bunga]])=1,-IPMT(SukuBunga/12,1,JangkaPinjaman-ROWS($C$4:C208)+1,Amortisasi[[#This Row],[saldo 
awal]]),IFERROR(-IPMT(SukuBunga/12,1,Amortisasi[[#This Row],['#
tersisa]],D209),0)),0)</f>
        <v>510056.3813255977</v>
      </c>
      <c r="F208" s="31">
        <f ca="1">IFERROR(IF(AND(NilaiDimasukkan,Amortisasi[[#This Row],[tanggal pembayaran]]&lt;&gt;""),-PPMT(SukuBunga/12,1,JangkaPinjaman-ROWS($C$4:C208)+1,Amortisasi[[#This Row],[saldo 
awal]]),""),0)</f>
        <v>561248.32999038836</v>
      </c>
      <c r="G208" s="31">
        <f ca="1">IF(Amortisasi[[#This Row],[tanggal pembayaran]]="",0,JumlahPajakProperti)</f>
        <v>375000</v>
      </c>
      <c r="H208" s="31">
        <f ca="1">IF(Amortisasi[[#This Row],[tanggal pembayaran]]="",0,Amortisasi[[#This Row],[bunga]]+Amortisasi[[#This Row],[pokok]]+Amortisasi[[#This Row],[pajak 
properti]])</f>
        <v>1446304.711315986</v>
      </c>
      <c r="I208" s="31">
        <f ca="1">IF(Amortisasi[[#This Row],[tanggal pembayaran]]="",0,Amortisasi[[#This Row],[saldo 
awal]]-Amortisasi[[#This Row],[pokok]])</f>
        <v>122413531.51814345</v>
      </c>
      <c r="J208" s="13">
        <f ca="1">IF(Amortisasi[[#This Row],[saldo 
akhir]]&gt;0,BarisTerakhir-ROW(),0)</f>
        <v>155</v>
      </c>
    </row>
    <row r="209" spans="2:10" ht="15" customHeight="1" x14ac:dyDescent="0.25">
      <c r="B209" s="12">
        <f>ROWS($B$4:B209)</f>
        <v>206</v>
      </c>
      <c r="C209" s="30">
        <f ca="1">IF(NilaiDimasukkan,IF(Amortisasi[[#This Row],['#]]&lt;=JangkaPinjaman,IF(ROW()-ROW(Amortisasi[[#Headers],[tanggal pembayaran]])=1,MulaiPinjaman,IF(I208&gt;0,EDATE(C208,1),"")),""),"")</f>
        <v>49483</v>
      </c>
      <c r="D209" s="31">
        <f ca="1">IF(ROW()-ROW(Amortisasi[[#Headers],[saldo 
awal]])=1,JumlahPinjaman,IF(Amortisasi[[#This Row],[tanggal pembayaran]]="",0,INDEX(Amortisasi[], ROW()-4,8)))</f>
        <v>122413531.51814345</v>
      </c>
      <c r="E209" s="31">
        <f ca="1">IF(NilaiDimasukkan,IF(ROW()-ROW(Amortisasi[[#Headers],[bunga]])=1,-IPMT(SukuBunga/12,1,JangkaPinjaman-ROWS($C$4:C209)+1,Amortisasi[[#This Row],[saldo 
awal]]),IFERROR(-IPMT(SukuBunga/12,1,Amortisasi[[#This Row],['#
tersisa]],D210),0)),0)</f>
        <v>507708.10272268654</v>
      </c>
      <c r="F209" s="31">
        <f ca="1">IFERROR(IF(AND(NilaiDimasukkan,Amortisasi[[#This Row],[tanggal pembayaran]]&lt;&gt;""),-PPMT(SukuBunga/12,1,JangkaPinjaman-ROWS($C$4:C209)+1,Amortisasi[[#This Row],[saldo 
awal]]),""),0)</f>
        <v>563586.86469868175</v>
      </c>
      <c r="G209" s="31">
        <f ca="1">IF(Amortisasi[[#This Row],[tanggal pembayaran]]="",0,JumlahPajakProperti)</f>
        <v>375000</v>
      </c>
      <c r="H209" s="31">
        <f ca="1">IF(Amortisasi[[#This Row],[tanggal pembayaran]]="",0,Amortisasi[[#This Row],[bunga]]+Amortisasi[[#This Row],[pokok]]+Amortisasi[[#This Row],[pajak 
properti]])</f>
        <v>1446294.9674213682</v>
      </c>
      <c r="I209" s="31">
        <f ca="1">IF(Amortisasi[[#This Row],[tanggal pembayaran]]="",0,Amortisasi[[#This Row],[saldo 
awal]]-Amortisasi[[#This Row],[pokok]])</f>
        <v>121849944.65344477</v>
      </c>
      <c r="J209" s="13">
        <f ca="1">IF(Amortisasi[[#This Row],[saldo 
akhir]]&gt;0,BarisTerakhir-ROW(),0)</f>
        <v>154</v>
      </c>
    </row>
    <row r="210" spans="2:10" ht="15" customHeight="1" x14ac:dyDescent="0.25">
      <c r="B210" s="12">
        <f>ROWS($B$4:B210)</f>
        <v>207</v>
      </c>
      <c r="C210" s="30">
        <f ca="1">IF(NilaiDimasukkan,IF(Amortisasi[[#This Row],['#]]&lt;=JangkaPinjaman,IF(ROW()-ROW(Amortisasi[[#Headers],[tanggal pembayaran]])=1,MulaiPinjaman,IF(I209&gt;0,EDATE(C209,1),"")),""),"")</f>
        <v>49513</v>
      </c>
      <c r="D210" s="31">
        <f ca="1">IF(ROW()-ROW(Amortisasi[[#Headers],[saldo 
awal]])=1,JumlahPinjaman,IF(Amortisasi[[#This Row],[tanggal pembayaran]]="",0,INDEX(Amortisasi[], ROW()-4,8)))</f>
        <v>121849944.65344477</v>
      </c>
      <c r="E210" s="31">
        <f ca="1">IF(NilaiDimasukkan,IF(ROW()-ROW(Amortisasi[[#Headers],[bunga]])=1,-IPMT(SukuBunga/12,1,JangkaPinjaman-ROWS($C$4:C210)+1,Amortisasi[[#This Row],[saldo 
awal]]),IFERROR(-IPMT(SukuBunga/12,1,Amortisasi[[#This Row],['#
tersisa]],D211),0)),0)</f>
        <v>505350.03962559655</v>
      </c>
      <c r="F210" s="31">
        <f ca="1">IFERROR(IF(AND(NilaiDimasukkan,Amortisasi[[#This Row],[tanggal pembayaran]]&lt;&gt;""),-PPMT(SukuBunga/12,1,JangkaPinjaman-ROWS($C$4:C210)+1,Amortisasi[[#This Row],[saldo 
awal]]),""),0)</f>
        <v>565935.14330159291</v>
      </c>
      <c r="G210" s="31">
        <f ca="1">IF(Amortisasi[[#This Row],[tanggal pembayaran]]="",0,JumlahPajakProperti)</f>
        <v>375000</v>
      </c>
      <c r="H210" s="31">
        <f ca="1">IF(Amortisasi[[#This Row],[tanggal pembayaran]]="",0,Amortisasi[[#This Row],[bunga]]+Amortisasi[[#This Row],[pokok]]+Amortisasi[[#This Row],[pajak 
properti]])</f>
        <v>1446285.1829271894</v>
      </c>
      <c r="I210" s="31">
        <f ca="1">IF(Amortisasi[[#This Row],[tanggal pembayaran]]="",0,Amortisasi[[#This Row],[saldo 
awal]]-Amortisasi[[#This Row],[pokok]])</f>
        <v>121284009.51014318</v>
      </c>
      <c r="J210" s="13">
        <f ca="1">IF(Amortisasi[[#This Row],[saldo 
akhir]]&gt;0,BarisTerakhir-ROW(),0)</f>
        <v>153</v>
      </c>
    </row>
    <row r="211" spans="2:10" ht="15" customHeight="1" x14ac:dyDescent="0.25">
      <c r="B211" s="12">
        <f>ROWS($B$4:B211)</f>
        <v>208</v>
      </c>
      <c r="C211" s="30">
        <f ca="1">IF(NilaiDimasukkan,IF(Amortisasi[[#This Row],['#]]&lt;=JangkaPinjaman,IF(ROW()-ROW(Amortisasi[[#Headers],[tanggal pembayaran]])=1,MulaiPinjaman,IF(I210&gt;0,EDATE(C210,1),"")),""),"")</f>
        <v>49544</v>
      </c>
      <c r="D211" s="31">
        <f ca="1">IF(ROW()-ROW(Amortisasi[[#Headers],[saldo 
awal]])=1,JumlahPinjaman,IF(Amortisasi[[#This Row],[tanggal pembayaran]]="",0,INDEX(Amortisasi[], ROW()-4,8)))</f>
        <v>121284009.51014318</v>
      </c>
      <c r="E211" s="31">
        <f ca="1">IF(NilaiDimasukkan,IF(ROW()-ROW(Amortisasi[[#Headers],[bunga]])=1,-IPMT(SukuBunga/12,1,JangkaPinjaman-ROWS($C$4:C211)+1,Amortisasi[[#This Row],[saldo 
awal]]),IFERROR(-IPMT(SukuBunga/12,1,Amortisasi[[#This Row],['#
tersisa]],D212),0)),0)</f>
        <v>502982.15126560203</v>
      </c>
      <c r="F211" s="31">
        <f ca="1">IFERROR(IF(AND(NilaiDimasukkan,Amortisasi[[#This Row],[tanggal pembayaran]]&lt;&gt;""),-PPMT(SukuBunga/12,1,JangkaPinjaman-ROWS($C$4:C211)+1,Amortisasi[[#This Row],[saldo 
awal]]),""),0)</f>
        <v>568293.20639868279</v>
      </c>
      <c r="G211" s="31">
        <f ca="1">IF(Amortisasi[[#This Row],[tanggal pembayaran]]="",0,JumlahPajakProperti)</f>
        <v>375000</v>
      </c>
      <c r="H211" s="31">
        <f ca="1">IF(Amortisasi[[#This Row],[tanggal pembayaran]]="",0,Amortisasi[[#This Row],[bunga]]+Amortisasi[[#This Row],[pokok]]+Amortisasi[[#This Row],[pajak 
properti]])</f>
        <v>1446275.3576642848</v>
      </c>
      <c r="I211" s="31">
        <f ca="1">IF(Amortisasi[[#This Row],[tanggal pembayaran]]="",0,Amortisasi[[#This Row],[saldo 
awal]]-Amortisasi[[#This Row],[pokok]])</f>
        <v>120715716.30374449</v>
      </c>
      <c r="J211" s="13">
        <f ca="1">IF(Amortisasi[[#This Row],[saldo 
akhir]]&gt;0,BarisTerakhir-ROW(),0)</f>
        <v>152</v>
      </c>
    </row>
    <row r="212" spans="2:10" ht="15" customHeight="1" x14ac:dyDescent="0.25">
      <c r="B212" s="12">
        <f>ROWS($B$4:B212)</f>
        <v>209</v>
      </c>
      <c r="C212" s="30">
        <f ca="1">IF(NilaiDimasukkan,IF(Amortisasi[[#This Row],['#]]&lt;=JangkaPinjaman,IF(ROW()-ROW(Amortisasi[[#Headers],[tanggal pembayaran]])=1,MulaiPinjaman,IF(I211&gt;0,EDATE(C211,1),"")),""),"")</f>
        <v>49575</v>
      </c>
      <c r="D212" s="31">
        <f ca="1">IF(ROW()-ROW(Amortisasi[[#Headers],[saldo 
awal]])=1,JumlahPinjaman,IF(Amortisasi[[#This Row],[tanggal pembayaran]]="",0,INDEX(Amortisasi[], ROW()-4,8)))</f>
        <v>120715716.30374449</v>
      </c>
      <c r="E212" s="31">
        <f ca="1">IF(NilaiDimasukkan,IF(ROW()-ROW(Amortisasi[[#Headers],[bunga]])=1,-IPMT(SukuBunga/12,1,JangkaPinjaman-ROWS($C$4:C212)+1,Amortisasi[[#This Row],[saldo 
awal]]),IFERROR(-IPMT(SukuBunga/12,1,Amortisasi[[#This Row],['#
tersisa]],D213),0)),0)</f>
        <v>500604.39670410758</v>
      </c>
      <c r="F212" s="31">
        <f ca="1">IFERROR(IF(AND(NilaiDimasukkan,Amortisasi[[#This Row],[tanggal pembayaran]]&lt;&gt;""),-PPMT(SukuBunga/12,1,JangkaPinjaman-ROWS($C$4:C212)+1,Amortisasi[[#This Row],[saldo 
awal]]),""),0)</f>
        <v>570661.0947586773</v>
      </c>
      <c r="G212" s="31">
        <f ca="1">IF(Amortisasi[[#This Row],[tanggal pembayaran]]="",0,JumlahPajakProperti)</f>
        <v>375000</v>
      </c>
      <c r="H212" s="31">
        <f ca="1">IF(Amortisasi[[#This Row],[tanggal pembayaran]]="",0,Amortisasi[[#This Row],[bunga]]+Amortisasi[[#This Row],[pokok]]+Amortisasi[[#This Row],[pajak 
properti]])</f>
        <v>1446265.4914627848</v>
      </c>
      <c r="I212" s="31">
        <f ca="1">IF(Amortisasi[[#This Row],[tanggal pembayaran]]="",0,Amortisasi[[#This Row],[saldo 
awal]]-Amortisasi[[#This Row],[pokok]])</f>
        <v>120145055.20898582</v>
      </c>
      <c r="J212" s="13">
        <f ca="1">IF(Amortisasi[[#This Row],[saldo 
akhir]]&gt;0,BarisTerakhir-ROW(),0)</f>
        <v>151</v>
      </c>
    </row>
    <row r="213" spans="2:10" ht="15" customHeight="1" x14ac:dyDescent="0.25">
      <c r="B213" s="12">
        <f>ROWS($B$4:B213)</f>
        <v>210</v>
      </c>
      <c r="C213" s="30">
        <f ca="1">IF(NilaiDimasukkan,IF(Amortisasi[[#This Row],['#]]&lt;=JangkaPinjaman,IF(ROW()-ROW(Amortisasi[[#Headers],[tanggal pembayaran]])=1,MulaiPinjaman,IF(I212&gt;0,EDATE(C212,1),"")),""),"")</f>
        <v>49605</v>
      </c>
      <c r="D213" s="31">
        <f ca="1">IF(ROW()-ROW(Amortisasi[[#Headers],[saldo 
awal]])=1,JumlahPinjaman,IF(Amortisasi[[#This Row],[tanggal pembayaran]]="",0,INDEX(Amortisasi[], ROW()-4,8)))</f>
        <v>120145055.20898582</v>
      </c>
      <c r="E213" s="31">
        <f ca="1">IF(NilaiDimasukkan,IF(ROW()-ROW(Amortisasi[[#Headers],[bunga]])=1,-IPMT(SukuBunga/12,1,JangkaPinjaman-ROWS($C$4:C213)+1,Amortisasi[[#This Row],[saldo 
awal]]),IFERROR(-IPMT(SukuBunga/12,1,Amortisasi[[#This Row],['#
tersisa]],D214),0)),0)</f>
        <v>498216.73483194021</v>
      </c>
      <c r="F213" s="31">
        <f ca="1">IFERROR(IF(AND(NilaiDimasukkan,Amortisasi[[#This Row],[tanggal pembayaran]]&lt;&gt;""),-PPMT(SukuBunga/12,1,JangkaPinjaman-ROWS($C$4:C213)+1,Amortisasi[[#This Row],[saldo 
awal]]),""),0)</f>
        <v>573038.84932017175</v>
      </c>
      <c r="G213" s="31">
        <f ca="1">IF(Amortisasi[[#This Row],[tanggal pembayaran]]="",0,JumlahPajakProperti)</f>
        <v>375000</v>
      </c>
      <c r="H213" s="31">
        <f ca="1">IF(Amortisasi[[#This Row],[tanggal pembayaran]]="",0,Amortisasi[[#This Row],[bunga]]+Amortisasi[[#This Row],[pokok]]+Amortisasi[[#This Row],[pajak 
properti]])</f>
        <v>1446255.584152112</v>
      </c>
      <c r="I213" s="31">
        <f ca="1">IF(Amortisasi[[#This Row],[tanggal pembayaran]]="",0,Amortisasi[[#This Row],[saldo 
awal]]-Amortisasi[[#This Row],[pokok]])</f>
        <v>119572016.35966565</v>
      </c>
      <c r="J213" s="13">
        <f ca="1">IF(Amortisasi[[#This Row],[saldo 
akhir]]&gt;0,BarisTerakhir-ROW(),0)</f>
        <v>150</v>
      </c>
    </row>
    <row r="214" spans="2:10" ht="15" customHeight="1" x14ac:dyDescent="0.25">
      <c r="B214" s="12">
        <f>ROWS($B$4:B214)</f>
        <v>211</v>
      </c>
      <c r="C214" s="30">
        <f ca="1">IF(NilaiDimasukkan,IF(Amortisasi[[#This Row],['#]]&lt;=JangkaPinjaman,IF(ROW()-ROW(Amortisasi[[#Headers],[tanggal pembayaran]])=1,MulaiPinjaman,IF(I213&gt;0,EDATE(C213,1),"")),""),"")</f>
        <v>49636</v>
      </c>
      <c r="D214" s="31">
        <f ca="1">IF(ROW()-ROW(Amortisasi[[#Headers],[saldo 
awal]])=1,JumlahPinjaman,IF(Amortisasi[[#This Row],[tanggal pembayaran]]="",0,INDEX(Amortisasi[], ROW()-4,8)))</f>
        <v>119572016.35966565</v>
      </c>
      <c r="E214" s="31">
        <f ca="1">IF(NilaiDimasukkan,IF(ROW()-ROW(Amortisasi[[#Headers],[bunga]])=1,-IPMT(SukuBunga/12,1,JangkaPinjaman-ROWS($C$4:C214)+1,Amortisasi[[#This Row],[saldo 
awal]]),IFERROR(-IPMT(SukuBunga/12,1,Amortisasi[[#This Row],['#
tersisa]],D215),0)),0)</f>
        <v>495819.12436863879</v>
      </c>
      <c r="F214" s="31">
        <f ca="1">IFERROR(IF(AND(NilaiDimasukkan,Amortisasi[[#This Row],[tanggal pembayaran]]&lt;&gt;""),-PPMT(SukuBunga/12,1,JangkaPinjaman-ROWS($C$4:C214)+1,Amortisasi[[#This Row],[saldo 
awal]]),""),0)</f>
        <v>575426.51119233912</v>
      </c>
      <c r="G214" s="31">
        <f ca="1">IF(Amortisasi[[#This Row],[tanggal pembayaran]]="",0,JumlahPajakProperti)</f>
        <v>375000</v>
      </c>
      <c r="H214" s="31">
        <f ca="1">IF(Amortisasi[[#This Row],[tanggal pembayaran]]="",0,Amortisasi[[#This Row],[bunga]]+Amortisasi[[#This Row],[pokok]]+Amortisasi[[#This Row],[pajak 
properti]])</f>
        <v>1446245.635560978</v>
      </c>
      <c r="I214" s="31">
        <f ca="1">IF(Amortisasi[[#This Row],[tanggal pembayaran]]="",0,Amortisasi[[#This Row],[saldo 
awal]]-Amortisasi[[#This Row],[pokok]])</f>
        <v>118996589.84847331</v>
      </c>
      <c r="J214" s="13">
        <f ca="1">IF(Amortisasi[[#This Row],[saldo 
akhir]]&gt;0,BarisTerakhir-ROW(),0)</f>
        <v>149</v>
      </c>
    </row>
    <row r="215" spans="2:10" ht="15" customHeight="1" x14ac:dyDescent="0.25">
      <c r="B215" s="12">
        <f>ROWS($B$4:B215)</f>
        <v>212</v>
      </c>
      <c r="C215" s="30">
        <f ca="1">IF(NilaiDimasukkan,IF(Amortisasi[[#This Row],['#]]&lt;=JangkaPinjaman,IF(ROW()-ROW(Amortisasi[[#Headers],[tanggal pembayaran]])=1,MulaiPinjaman,IF(I214&gt;0,EDATE(C214,1),"")),""),"")</f>
        <v>49666</v>
      </c>
      <c r="D215" s="31">
        <f ca="1">IF(ROW()-ROW(Amortisasi[[#Headers],[saldo 
awal]])=1,JumlahPinjaman,IF(Amortisasi[[#This Row],[tanggal pembayaran]]="",0,INDEX(Amortisasi[], ROW()-4,8)))</f>
        <v>118996589.84847331</v>
      </c>
      <c r="E215" s="31">
        <f ca="1">IF(NilaiDimasukkan,IF(ROW()-ROW(Amortisasi[[#Headers],[bunga]])=1,-IPMT(SukuBunga/12,1,JangkaPinjaman-ROWS($C$4:C215)+1,Amortisasi[[#This Row],[saldo 
awal]]),IFERROR(-IPMT(SukuBunga/12,1,Amortisasi[[#This Row],['#
tersisa]],D216),0)),0)</f>
        <v>493411.52386174025</v>
      </c>
      <c r="F215" s="31">
        <f ca="1">IFERROR(IF(AND(NilaiDimasukkan,Amortisasi[[#This Row],[tanggal pembayaran]]&lt;&gt;""),-PPMT(SukuBunga/12,1,JangkaPinjaman-ROWS($C$4:C215)+1,Amortisasi[[#This Row],[saldo 
awal]]),""),0)</f>
        <v>577824.12165564077</v>
      </c>
      <c r="G215" s="31">
        <f ca="1">IF(Amortisasi[[#This Row],[tanggal pembayaran]]="",0,JumlahPajakProperti)</f>
        <v>375000</v>
      </c>
      <c r="H215" s="31">
        <f ca="1">IF(Amortisasi[[#This Row],[tanggal pembayaran]]="",0,Amortisasi[[#This Row],[bunga]]+Amortisasi[[#This Row],[pokok]]+Amortisasi[[#This Row],[pajak 
properti]])</f>
        <v>1446235.6455173809</v>
      </c>
      <c r="I215" s="31">
        <f ca="1">IF(Amortisasi[[#This Row],[tanggal pembayaran]]="",0,Amortisasi[[#This Row],[saldo 
awal]]-Amortisasi[[#This Row],[pokok]])</f>
        <v>118418765.72681767</v>
      </c>
      <c r="J215" s="13">
        <f ca="1">IF(Amortisasi[[#This Row],[saldo 
akhir]]&gt;0,BarisTerakhir-ROW(),0)</f>
        <v>148</v>
      </c>
    </row>
    <row r="216" spans="2:10" ht="15" customHeight="1" x14ac:dyDescent="0.25">
      <c r="B216" s="12">
        <f>ROWS($B$4:B216)</f>
        <v>213</v>
      </c>
      <c r="C216" s="30">
        <f ca="1">IF(NilaiDimasukkan,IF(Amortisasi[[#This Row],['#]]&lt;=JangkaPinjaman,IF(ROW()-ROW(Amortisasi[[#Headers],[tanggal pembayaran]])=1,MulaiPinjaman,IF(I215&gt;0,EDATE(C215,1),"")),""),"")</f>
        <v>49697</v>
      </c>
      <c r="D216" s="31">
        <f ca="1">IF(ROW()-ROW(Amortisasi[[#Headers],[saldo 
awal]])=1,JumlahPinjaman,IF(Amortisasi[[#This Row],[tanggal pembayaran]]="",0,INDEX(Amortisasi[], ROW()-4,8)))</f>
        <v>118418765.72681767</v>
      </c>
      <c r="E216" s="31">
        <f ca="1">IF(NilaiDimasukkan,IF(ROW()-ROW(Amortisasi[[#Headers],[bunga]])=1,-IPMT(SukuBunga/12,1,JangkaPinjaman-ROWS($C$4:C216)+1,Amortisasi[[#This Row],[saldo 
awal]]),IFERROR(-IPMT(SukuBunga/12,1,Amortisasi[[#This Row],['#
tersisa]],D217),0)),0)</f>
        <v>490993.89168606303</v>
      </c>
      <c r="F216" s="31">
        <f ca="1">IFERROR(IF(AND(NilaiDimasukkan,Amortisasi[[#This Row],[tanggal pembayaran]]&lt;&gt;""),-PPMT(SukuBunga/12,1,JangkaPinjaman-ROWS($C$4:C216)+1,Amortisasi[[#This Row],[saldo 
awal]]),""),0)</f>
        <v>580231.72216253914</v>
      </c>
      <c r="G216" s="31">
        <f ca="1">IF(Amortisasi[[#This Row],[tanggal pembayaran]]="",0,JumlahPajakProperti)</f>
        <v>375000</v>
      </c>
      <c r="H216" s="31">
        <f ca="1">IF(Amortisasi[[#This Row],[tanggal pembayaran]]="",0,Amortisasi[[#This Row],[bunga]]+Amortisasi[[#This Row],[pokok]]+Amortisasi[[#This Row],[pajak 
properti]])</f>
        <v>1446225.6138486022</v>
      </c>
      <c r="I216" s="31">
        <f ca="1">IF(Amortisasi[[#This Row],[tanggal pembayaran]]="",0,Amortisasi[[#This Row],[saldo 
awal]]-Amortisasi[[#This Row],[pokok]])</f>
        <v>117838534.00465512</v>
      </c>
      <c r="J216" s="13">
        <f ca="1">IF(Amortisasi[[#This Row],[saldo 
akhir]]&gt;0,BarisTerakhir-ROW(),0)</f>
        <v>147</v>
      </c>
    </row>
    <row r="217" spans="2:10" ht="15" customHeight="1" x14ac:dyDescent="0.25">
      <c r="B217" s="12">
        <f>ROWS($B$4:B217)</f>
        <v>214</v>
      </c>
      <c r="C217" s="30">
        <f ca="1">IF(NilaiDimasukkan,IF(Amortisasi[[#This Row],['#]]&lt;=JangkaPinjaman,IF(ROW()-ROW(Amortisasi[[#Headers],[tanggal pembayaran]])=1,MulaiPinjaman,IF(I216&gt;0,EDATE(C216,1),"")),""),"")</f>
        <v>49728</v>
      </c>
      <c r="D217" s="31">
        <f ca="1">IF(ROW()-ROW(Amortisasi[[#Headers],[saldo 
awal]])=1,JumlahPinjaman,IF(Amortisasi[[#This Row],[tanggal pembayaran]]="",0,INDEX(Amortisasi[], ROW()-4,8)))</f>
        <v>117838534.00465512</v>
      </c>
      <c r="E217" s="31">
        <f ca="1">IF(NilaiDimasukkan,IF(ROW()-ROW(Amortisasi[[#Headers],[bunga]])=1,-IPMT(SukuBunga/12,1,JangkaPinjaman-ROWS($C$4:C217)+1,Amortisasi[[#This Row],[saldo 
awal]]),IFERROR(-IPMT(SukuBunga/12,1,Amortisasi[[#This Row],['#
tersisa]],D218),0)),0)</f>
        <v>488566.1860429871</v>
      </c>
      <c r="F217" s="31">
        <f ca="1">IFERROR(IF(AND(NilaiDimasukkan,Amortisasi[[#This Row],[tanggal pembayaran]]&lt;&gt;""),-PPMT(SukuBunga/12,1,JangkaPinjaman-ROWS($C$4:C217)+1,Amortisasi[[#This Row],[saldo 
awal]]),""),0)</f>
        <v>582649.35433821636</v>
      </c>
      <c r="G217" s="31">
        <f ca="1">IF(Amortisasi[[#This Row],[tanggal pembayaran]]="",0,JumlahPajakProperti)</f>
        <v>375000</v>
      </c>
      <c r="H217" s="31">
        <f ca="1">IF(Amortisasi[[#This Row],[tanggal pembayaran]]="",0,Amortisasi[[#This Row],[bunga]]+Amortisasi[[#This Row],[pokok]]+Amortisasi[[#This Row],[pajak 
properti]])</f>
        <v>1446215.5403812034</v>
      </c>
      <c r="I217" s="31">
        <f ca="1">IF(Amortisasi[[#This Row],[tanggal pembayaran]]="",0,Amortisasi[[#This Row],[saldo 
awal]]-Amortisasi[[#This Row],[pokok]])</f>
        <v>117255884.65031691</v>
      </c>
      <c r="J217" s="13">
        <f ca="1">IF(Amortisasi[[#This Row],[saldo 
akhir]]&gt;0,BarisTerakhir-ROW(),0)</f>
        <v>146</v>
      </c>
    </row>
    <row r="218" spans="2:10" ht="15" customHeight="1" x14ac:dyDescent="0.25">
      <c r="B218" s="12">
        <f>ROWS($B$4:B218)</f>
        <v>215</v>
      </c>
      <c r="C218" s="30">
        <f ca="1">IF(NilaiDimasukkan,IF(Amortisasi[[#This Row],['#]]&lt;=JangkaPinjaman,IF(ROW()-ROW(Amortisasi[[#Headers],[tanggal pembayaran]])=1,MulaiPinjaman,IF(I217&gt;0,EDATE(C217,1),"")),""),"")</f>
        <v>49757</v>
      </c>
      <c r="D218" s="31">
        <f ca="1">IF(ROW()-ROW(Amortisasi[[#Headers],[saldo 
awal]])=1,JumlahPinjaman,IF(Amortisasi[[#This Row],[tanggal pembayaran]]="",0,INDEX(Amortisasi[], ROW()-4,8)))</f>
        <v>117255884.65031691</v>
      </c>
      <c r="E218" s="31">
        <f ca="1">IF(NilaiDimasukkan,IF(ROW()-ROW(Amortisasi[[#Headers],[bunga]])=1,-IPMT(SukuBunga/12,1,JangkaPinjaman-ROWS($C$4:C218)+1,Amortisasi[[#This Row],[saldo 
awal]]),IFERROR(-IPMT(SukuBunga/12,1,Amortisasi[[#This Row],['#
tersisa]],D219),0)),0)</f>
        <v>486128.36495973176</v>
      </c>
      <c r="F218" s="31">
        <f ca="1">IFERROR(IF(AND(NilaiDimasukkan,Amortisasi[[#This Row],[tanggal pembayaran]]&lt;&gt;""),-PPMT(SukuBunga/12,1,JangkaPinjaman-ROWS($C$4:C218)+1,Amortisasi[[#This Row],[saldo 
awal]]),""),0)</f>
        <v>585077.05998129223</v>
      </c>
      <c r="G218" s="31">
        <f ca="1">IF(Amortisasi[[#This Row],[tanggal pembayaran]]="",0,JumlahPajakProperti)</f>
        <v>375000</v>
      </c>
      <c r="H218" s="31">
        <f ca="1">IF(Amortisasi[[#This Row],[tanggal pembayaran]]="",0,Amortisasi[[#This Row],[bunga]]+Amortisasi[[#This Row],[pokok]]+Amortisasi[[#This Row],[pajak 
properti]])</f>
        <v>1446205.424941024</v>
      </c>
      <c r="I218" s="31">
        <f ca="1">IF(Amortisasi[[#This Row],[tanggal pembayaran]]="",0,Amortisasi[[#This Row],[saldo 
awal]]-Amortisasi[[#This Row],[pokok]])</f>
        <v>116670807.59033562</v>
      </c>
      <c r="J218" s="13">
        <f ca="1">IF(Amortisasi[[#This Row],[saldo 
akhir]]&gt;0,BarisTerakhir-ROW(),0)</f>
        <v>145</v>
      </c>
    </row>
    <row r="219" spans="2:10" ht="15" customHeight="1" x14ac:dyDescent="0.25">
      <c r="B219" s="12">
        <f>ROWS($B$4:B219)</f>
        <v>216</v>
      </c>
      <c r="C219" s="30">
        <f ca="1">IF(NilaiDimasukkan,IF(Amortisasi[[#This Row],['#]]&lt;=JangkaPinjaman,IF(ROW()-ROW(Amortisasi[[#Headers],[tanggal pembayaran]])=1,MulaiPinjaman,IF(I218&gt;0,EDATE(C218,1),"")),""),"")</f>
        <v>49788</v>
      </c>
      <c r="D219" s="31">
        <f ca="1">IF(ROW()-ROW(Amortisasi[[#Headers],[saldo 
awal]])=1,JumlahPinjaman,IF(Amortisasi[[#This Row],[tanggal pembayaran]]="",0,INDEX(Amortisasi[], ROW()-4,8)))</f>
        <v>116670807.59033562</v>
      </c>
      <c r="E219" s="31">
        <f ca="1">IF(NilaiDimasukkan,IF(ROW()-ROW(Amortisasi[[#Headers],[bunga]])=1,-IPMT(SukuBunga/12,1,JangkaPinjaman-ROWS($C$4:C219)+1,Amortisasi[[#This Row],[saldo 
awal]]),IFERROR(-IPMT(SukuBunga/12,1,Amortisasi[[#This Row],['#
tersisa]],D220),0)),0)</f>
        <v>483680.38628862944</v>
      </c>
      <c r="F219" s="31">
        <f ca="1">IFERROR(IF(AND(NilaiDimasukkan,Amortisasi[[#This Row],[tanggal pembayaran]]&lt;&gt;""),-PPMT(SukuBunga/12,1,JangkaPinjaman-ROWS($C$4:C219)+1,Amortisasi[[#This Row],[saldo 
awal]]),""),0)</f>
        <v>587514.88106454758</v>
      </c>
      <c r="G219" s="31">
        <f ca="1">IF(Amortisasi[[#This Row],[tanggal pembayaran]]="",0,JumlahPajakProperti)</f>
        <v>375000</v>
      </c>
      <c r="H219" s="31">
        <f ca="1">IF(Amortisasi[[#This Row],[tanggal pembayaran]]="",0,Amortisasi[[#This Row],[bunga]]+Amortisasi[[#This Row],[pokok]]+Amortisasi[[#This Row],[pajak 
properti]])</f>
        <v>1446195.2673531771</v>
      </c>
      <c r="I219" s="31">
        <f ca="1">IF(Amortisasi[[#This Row],[tanggal pembayaran]]="",0,Amortisasi[[#This Row],[saldo 
awal]]-Amortisasi[[#This Row],[pokok]])</f>
        <v>116083292.70927107</v>
      </c>
      <c r="J219" s="13">
        <f ca="1">IF(Amortisasi[[#This Row],[saldo 
akhir]]&gt;0,BarisTerakhir-ROW(),0)</f>
        <v>144</v>
      </c>
    </row>
    <row r="220" spans="2:10" ht="15" customHeight="1" x14ac:dyDescent="0.25">
      <c r="B220" s="12">
        <f>ROWS($B$4:B220)</f>
        <v>217</v>
      </c>
      <c r="C220" s="30">
        <f ca="1">IF(NilaiDimasukkan,IF(Amortisasi[[#This Row],['#]]&lt;=JangkaPinjaman,IF(ROW()-ROW(Amortisasi[[#Headers],[tanggal pembayaran]])=1,MulaiPinjaman,IF(I219&gt;0,EDATE(C219,1),"")),""),"")</f>
        <v>49818</v>
      </c>
      <c r="D220" s="31">
        <f ca="1">IF(ROW()-ROW(Amortisasi[[#Headers],[saldo 
awal]])=1,JumlahPinjaman,IF(Amortisasi[[#This Row],[tanggal pembayaran]]="",0,INDEX(Amortisasi[], ROW()-4,8)))</f>
        <v>116083292.70927107</v>
      </c>
      <c r="E220" s="31">
        <f ca="1">IF(NilaiDimasukkan,IF(ROW()-ROW(Amortisasi[[#Headers],[bunga]])=1,-IPMT(SukuBunga/12,1,JangkaPinjaman-ROWS($C$4:C220)+1,Amortisasi[[#This Row],[saldo 
awal]]),IFERROR(-IPMT(SukuBunga/12,1,Amortisasi[[#This Row],['#
tersisa]],D221),0)),0)</f>
        <v>481222.20770639757</v>
      </c>
      <c r="F220" s="31">
        <f ca="1">IFERROR(IF(AND(NilaiDimasukkan,Amortisasi[[#This Row],[tanggal pembayaran]]&lt;&gt;""),-PPMT(SukuBunga/12,1,JangkaPinjaman-ROWS($C$4:C220)+1,Amortisasi[[#This Row],[saldo 
awal]]),""),0)</f>
        <v>589962.85973564989</v>
      </c>
      <c r="G220" s="31">
        <f ca="1">IF(Amortisasi[[#This Row],[tanggal pembayaran]]="",0,JumlahPajakProperti)</f>
        <v>375000</v>
      </c>
      <c r="H220" s="31">
        <f ca="1">IF(Amortisasi[[#This Row],[tanggal pembayaran]]="",0,Amortisasi[[#This Row],[bunga]]+Amortisasi[[#This Row],[pokok]]+Amortisasi[[#This Row],[pajak 
properti]])</f>
        <v>1446185.0674420474</v>
      </c>
      <c r="I220" s="31">
        <f ca="1">IF(Amortisasi[[#This Row],[tanggal pembayaran]]="",0,Amortisasi[[#This Row],[saldo 
awal]]-Amortisasi[[#This Row],[pokok]])</f>
        <v>115493329.84953542</v>
      </c>
      <c r="J220" s="13">
        <f ca="1">IF(Amortisasi[[#This Row],[saldo 
akhir]]&gt;0,BarisTerakhir-ROW(),0)</f>
        <v>143</v>
      </c>
    </row>
    <row r="221" spans="2:10" ht="15" customHeight="1" x14ac:dyDescent="0.25">
      <c r="B221" s="12">
        <f>ROWS($B$4:B221)</f>
        <v>218</v>
      </c>
      <c r="C221" s="30">
        <f ca="1">IF(NilaiDimasukkan,IF(Amortisasi[[#This Row],['#]]&lt;=JangkaPinjaman,IF(ROW()-ROW(Amortisasi[[#Headers],[tanggal pembayaran]])=1,MulaiPinjaman,IF(I220&gt;0,EDATE(C220,1),"")),""),"")</f>
        <v>49849</v>
      </c>
      <c r="D221" s="31">
        <f ca="1">IF(ROW()-ROW(Amortisasi[[#Headers],[saldo 
awal]])=1,JumlahPinjaman,IF(Amortisasi[[#This Row],[tanggal pembayaran]]="",0,INDEX(Amortisasi[], ROW()-4,8)))</f>
        <v>115493329.84953542</v>
      </c>
      <c r="E221" s="31">
        <f ca="1">IF(NilaiDimasukkan,IF(ROW()-ROW(Amortisasi[[#Headers],[bunga]])=1,-IPMT(SukuBunga/12,1,JangkaPinjaman-ROWS($C$4:C221)+1,Amortisasi[[#This Row],[saldo 
awal]]),IFERROR(-IPMT(SukuBunga/12,1,Amortisasi[[#This Row],['#
tersisa]],D222),0)),0)</f>
        <v>478753.78671340639</v>
      </c>
      <c r="F221" s="31">
        <f ca="1">IFERROR(IF(AND(NilaiDimasukkan,Amortisasi[[#This Row],[tanggal pembayaran]]&lt;&gt;""),-PPMT(SukuBunga/12,1,JangkaPinjaman-ROWS($C$4:C221)+1,Amortisasi[[#This Row],[saldo 
awal]]),""),0)</f>
        <v>592421.03831788176</v>
      </c>
      <c r="G221" s="31">
        <f ca="1">IF(Amortisasi[[#This Row],[tanggal pembayaran]]="",0,JumlahPajakProperti)</f>
        <v>375000</v>
      </c>
      <c r="H221" s="31">
        <f ca="1">IF(Amortisasi[[#This Row],[tanggal pembayaran]]="",0,Amortisasi[[#This Row],[bunga]]+Amortisasi[[#This Row],[pokok]]+Amortisasi[[#This Row],[pajak 
properti]])</f>
        <v>1446174.8250312882</v>
      </c>
      <c r="I221" s="31">
        <f ca="1">IF(Amortisasi[[#This Row],[tanggal pembayaran]]="",0,Amortisasi[[#This Row],[saldo 
awal]]-Amortisasi[[#This Row],[pokok]])</f>
        <v>114900908.81121753</v>
      </c>
      <c r="J221" s="13">
        <f ca="1">IF(Amortisasi[[#This Row],[saldo 
akhir]]&gt;0,BarisTerakhir-ROW(),0)</f>
        <v>142</v>
      </c>
    </row>
    <row r="222" spans="2:10" ht="15" customHeight="1" x14ac:dyDescent="0.25">
      <c r="B222" s="12">
        <f>ROWS($B$4:B222)</f>
        <v>219</v>
      </c>
      <c r="C222" s="30">
        <f ca="1">IF(NilaiDimasukkan,IF(Amortisasi[[#This Row],['#]]&lt;=JangkaPinjaman,IF(ROW()-ROW(Amortisasi[[#Headers],[tanggal pembayaran]])=1,MulaiPinjaman,IF(I221&gt;0,EDATE(C221,1),"")),""),"")</f>
        <v>49879</v>
      </c>
      <c r="D222" s="31">
        <f ca="1">IF(ROW()-ROW(Amortisasi[[#Headers],[saldo 
awal]])=1,JumlahPinjaman,IF(Amortisasi[[#This Row],[tanggal pembayaran]]="",0,INDEX(Amortisasi[], ROW()-4,8)))</f>
        <v>114900908.81121753</v>
      </c>
      <c r="E222" s="31">
        <f ca="1">IF(NilaiDimasukkan,IF(ROW()-ROW(Amortisasi[[#Headers],[bunga]])=1,-IPMT(SukuBunga/12,1,JangkaPinjaman-ROWS($C$4:C222)+1,Amortisasi[[#This Row],[saldo 
awal]]),IFERROR(-IPMT(SukuBunga/12,1,Amortisasi[[#This Row],['#
tersisa]],D223),0)),0)</f>
        <v>476275.08063294442</v>
      </c>
      <c r="F222" s="31">
        <f ca="1">IFERROR(IF(AND(NilaiDimasukkan,Amortisasi[[#This Row],[tanggal pembayaran]]&lt;&gt;""),-PPMT(SukuBunga/12,1,JangkaPinjaman-ROWS($C$4:C222)+1,Amortisasi[[#This Row],[saldo 
awal]]),""),0)</f>
        <v>594889.45931087295</v>
      </c>
      <c r="G222" s="31">
        <f ca="1">IF(Amortisasi[[#This Row],[tanggal pembayaran]]="",0,JumlahPajakProperti)</f>
        <v>375000</v>
      </c>
      <c r="H222" s="31">
        <f ca="1">IF(Amortisasi[[#This Row],[tanggal pembayaran]]="",0,Amortisasi[[#This Row],[bunga]]+Amortisasi[[#This Row],[pokok]]+Amortisasi[[#This Row],[pajak 
properti]])</f>
        <v>1446164.5399438173</v>
      </c>
      <c r="I222" s="31">
        <f ca="1">IF(Amortisasi[[#This Row],[tanggal pembayaran]]="",0,Amortisasi[[#This Row],[saldo 
awal]]-Amortisasi[[#This Row],[pokok]])</f>
        <v>114306019.35190666</v>
      </c>
      <c r="J222" s="13">
        <f ca="1">IF(Amortisasi[[#This Row],[saldo 
akhir]]&gt;0,BarisTerakhir-ROW(),0)</f>
        <v>141</v>
      </c>
    </row>
    <row r="223" spans="2:10" ht="15" customHeight="1" x14ac:dyDescent="0.25">
      <c r="B223" s="12">
        <f>ROWS($B$4:B223)</f>
        <v>220</v>
      </c>
      <c r="C223" s="30">
        <f ca="1">IF(NilaiDimasukkan,IF(Amortisasi[[#This Row],['#]]&lt;=JangkaPinjaman,IF(ROW()-ROW(Amortisasi[[#Headers],[tanggal pembayaran]])=1,MulaiPinjaman,IF(I222&gt;0,EDATE(C222,1),"")),""),"")</f>
        <v>49910</v>
      </c>
      <c r="D223" s="31">
        <f ca="1">IF(ROW()-ROW(Amortisasi[[#Headers],[saldo 
awal]])=1,JumlahPinjaman,IF(Amortisasi[[#This Row],[tanggal pembayaran]]="",0,INDEX(Amortisasi[], ROW()-4,8)))</f>
        <v>114306019.35190666</v>
      </c>
      <c r="E223" s="31">
        <f ca="1">IF(NilaiDimasukkan,IF(ROW()-ROW(Amortisasi[[#Headers],[bunga]])=1,-IPMT(SukuBunga/12,1,JangkaPinjaman-ROWS($C$4:C223)+1,Amortisasi[[#This Row],[saldo 
awal]]),IFERROR(-IPMT(SukuBunga/12,1,Amortisasi[[#This Row],['#
tersisa]],D224),0)),0)</f>
        <v>473786.04661048047</v>
      </c>
      <c r="F223" s="31">
        <f ca="1">IFERROR(IF(AND(NilaiDimasukkan,Amortisasi[[#This Row],[tanggal pembayaran]]&lt;&gt;""),-PPMT(SukuBunga/12,1,JangkaPinjaman-ROWS($C$4:C223)+1,Amortisasi[[#This Row],[saldo 
awal]]),""),0)</f>
        <v>597368.16539133491</v>
      </c>
      <c r="G223" s="31">
        <f ca="1">IF(Amortisasi[[#This Row],[tanggal pembayaran]]="",0,JumlahPajakProperti)</f>
        <v>375000</v>
      </c>
      <c r="H223" s="31">
        <f ca="1">IF(Amortisasi[[#This Row],[tanggal pembayaran]]="",0,Amortisasi[[#This Row],[bunga]]+Amortisasi[[#This Row],[pokok]]+Amortisasi[[#This Row],[pajak 
properti]])</f>
        <v>1446154.2120018154</v>
      </c>
      <c r="I223" s="31">
        <f ca="1">IF(Amortisasi[[#This Row],[tanggal pembayaran]]="",0,Amortisasi[[#This Row],[saldo 
awal]]-Amortisasi[[#This Row],[pokok]])</f>
        <v>113708651.18651532</v>
      </c>
      <c r="J223" s="13">
        <f ca="1">IF(Amortisasi[[#This Row],[saldo 
akhir]]&gt;0,BarisTerakhir-ROW(),0)</f>
        <v>140</v>
      </c>
    </row>
    <row r="224" spans="2:10" ht="15" customHeight="1" x14ac:dyDescent="0.25">
      <c r="B224" s="12">
        <f>ROWS($B$4:B224)</f>
        <v>221</v>
      </c>
      <c r="C224" s="30">
        <f ca="1">IF(NilaiDimasukkan,IF(Amortisasi[[#This Row],['#]]&lt;=JangkaPinjaman,IF(ROW()-ROW(Amortisasi[[#Headers],[tanggal pembayaran]])=1,MulaiPinjaman,IF(I223&gt;0,EDATE(C223,1),"")),""),"")</f>
        <v>49941</v>
      </c>
      <c r="D224" s="31">
        <f ca="1">IF(ROW()-ROW(Amortisasi[[#Headers],[saldo 
awal]])=1,JumlahPinjaman,IF(Amortisasi[[#This Row],[tanggal pembayaran]]="",0,INDEX(Amortisasi[], ROW()-4,8)))</f>
        <v>113708651.18651532</v>
      </c>
      <c r="E224" s="31">
        <f ca="1">IF(NilaiDimasukkan,IF(ROW()-ROW(Amortisasi[[#Headers],[bunga]])=1,-IPMT(SukuBunga/12,1,JangkaPinjaman-ROWS($C$4:C224)+1,Amortisasi[[#This Row],[saldo 
awal]]),IFERROR(-IPMT(SukuBunga/12,1,Amortisasi[[#This Row],['#
tersisa]],D225),0)),0)</f>
        <v>471286.64161292301</v>
      </c>
      <c r="F224" s="31">
        <f ca="1">IFERROR(IF(AND(NilaiDimasukkan,Amortisasi[[#This Row],[tanggal pembayaran]]&lt;&gt;""),-PPMT(SukuBunga/12,1,JangkaPinjaman-ROWS($C$4:C224)+1,Amortisasi[[#This Row],[saldo 
awal]]),""),0)</f>
        <v>599857.19941379875</v>
      </c>
      <c r="G224" s="31">
        <f ca="1">IF(Amortisasi[[#This Row],[tanggal pembayaran]]="",0,JumlahPajakProperti)</f>
        <v>375000</v>
      </c>
      <c r="H224" s="31">
        <f ca="1">IF(Amortisasi[[#This Row],[tanggal pembayaran]]="",0,Amortisasi[[#This Row],[bunga]]+Amortisasi[[#This Row],[pokok]]+Amortisasi[[#This Row],[pajak 
properti]])</f>
        <v>1446143.8410267218</v>
      </c>
      <c r="I224" s="31">
        <f ca="1">IF(Amortisasi[[#This Row],[tanggal pembayaran]]="",0,Amortisasi[[#This Row],[saldo 
awal]]-Amortisasi[[#This Row],[pokok]])</f>
        <v>113108793.98710153</v>
      </c>
      <c r="J224" s="13">
        <f ca="1">IF(Amortisasi[[#This Row],[saldo 
akhir]]&gt;0,BarisTerakhir-ROW(),0)</f>
        <v>139</v>
      </c>
    </row>
    <row r="225" spans="2:10" ht="15" customHeight="1" x14ac:dyDescent="0.25">
      <c r="B225" s="12">
        <f>ROWS($B$4:B225)</f>
        <v>222</v>
      </c>
      <c r="C225" s="30">
        <f ca="1">IF(NilaiDimasukkan,IF(Amortisasi[[#This Row],['#]]&lt;=JangkaPinjaman,IF(ROW()-ROW(Amortisasi[[#Headers],[tanggal pembayaran]])=1,MulaiPinjaman,IF(I224&gt;0,EDATE(C224,1),"")),""),"")</f>
        <v>49971</v>
      </c>
      <c r="D225" s="31">
        <f ca="1">IF(ROW()-ROW(Amortisasi[[#Headers],[saldo 
awal]])=1,JumlahPinjaman,IF(Amortisasi[[#This Row],[tanggal pembayaran]]="",0,INDEX(Amortisasi[], ROW()-4,8)))</f>
        <v>113108793.98710153</v>
      </c>
      <c r="E225" s="31">
        <f ca="1">IF(NilaiDimasukkan,IF(ROW()-ROW(Amortisasi[[#Headers],[bunga]])=1,-IPMT(SukuBunga/12,1,JangkaPinjaman-ROWS($C$4:C225)+1,Amortisasi[[#This Row],[saldo 
awal]]),IFERROR(-IPMT(SukuBunga/12,1,Amortisasi[[#This Row],['#
tersisa]],D226),0)),0)</f>
        <v>468776.82242787565</v>
      </c>
      <c r="F225" s="31">
        <f ca="1">IFERROR(IF(AND(NilaiDimasukkan,Amortisasi[[#This Row],[tanggal pembayaran]]&lt;&gt;""),-PPMT(SukuBunga/12,1,JangkaPinjaman-ROWS($C$4:C225)+1,Amortisasi[[#This Row],[saldo 
awal]]),""),0)</f>
        <v>602356.60441135627</v>
      </c>
      <c r="G225" s="31">
        <f ca="1">IF(Amortisasi[[#This Row],[tanggal pembayaran]]="",0,JumlahPajakProperti)</f>
        <v>375000</v>
      </c>
      <c r="H225" s="31">
        <f ca="1">IF(Amortisasi[[#This Row],[tanggal pembayaran]]="",0,Amortisasi[[#This Row],[bunga]]+Amortisasi[[#This Row],[pokok]]+Amortisasi[[#This Row],[pajak 
properti]])</f>
        <v>1446133.426839232</v>
      </c>
      <c r="I225" s="31">
        <f ca="1">IF(Amortisasi[[#This Row],[tanggal pembayaran]]="",0,Amortisasi[[#This Row],[saldo 
awal]]-Amortisasi[[#This Row],[pokok]])</f>
        <v>112506437.38269016</v>
      </c>
      <c r="J225" s="13">
        <f ca="1">IF(Amortisasi[[#This Row],[saldo 
akhir]]&gt;0,BarisTerakhir-ROW(),0)</f>
        <v>138</v>
      </c>
    </row>
    <row r="226" spans="2:10" ht="15" customHeight="1" x14ac:dyDescent="0.25">
      <c r="B226" s="12">
        <f>ROWS($B$4:B226)</f>
        <v>223</v>
      </c>
      <c r="C226" s="30">
        <f ca="1">IF(NilaiDimasukkan,IF(Amortisasi[[#This Row],['#]]&lt;=JangkaPinjaman,IF(ROW()-ROW(Amortisasi[[#Headers],[tanggal pembayaran]])=1,MulaiPinjaman,IF(I225&gt;0,EDATE(C225,1),"")),""),"")</f>
        <v>50002</v>
      </c>
      <c r="D226" s="31">
        <f ca="1">IF(ROW()-ROW(Amortisasi[[#Headers],[saldo 
awal]])=1,JumlahPinjaman,IF(Amortisasi[[#This Row],[tanggal pembayaran]]="",0,INDEX(Amortisasi[], ROW()-4,8)))</f>
        <v>112506437.38269016</v>
      </c>
      <c r="E226" s="31">
        <f ca="1">IF(NilaiDimasukkan,IF(ROW()-ROW(Amortisasi[[#Headers],[bunga]])=1,-IPMT(SukuBunga/12,1,JangkaPinjaman-ROWS($C$4:C226)+1,Amortisasi[[#This Row],[saldo 
awal]]),IFERROR(-IPMT(SukuBunga/12,1,Amortisasi[[#This Row],['#
tersisa]],D227),0)),0)</f>
        <v>466256.54566289065</v>
      </c>
      <c r="F226" s="31">
        <f ca="1">IFERROR(IF(AND(NilaiDimasukkan,Amortisasi[[#This Row],[tanggal pembayaran]]&lt;&gt;""),-PPMT(SukuBunga/12,1,JangkaPinjaman-ROWS($C$4:C226)+1,Amortisasi[[#This Row],[saldo 
awal]]),""),0)</f>
        <v>604866.42359640345</v>
      </c>
      <c r="G226" s="31">
        <f ca="1">IF(Amortisasi[[#This Row],[tanggal pembayaran]]="",0,JumlahPajakProperti)</f>
        <v>375000</v>
      </c>
      <c r="H226" s="31">
        <f ca="1">IF(Amortisasi[[#This Row],[tanggal pembayaran]]="",0,Amortisasi[[#This Row],[bunga]]+Amortisasi[[#This Row],[pokok]]+Amortisasi[[#This Row],[pajak 
properti]])</f>
        <v>1446122.9692592942</v>
      </c>
      <c r="I226" s="31">
        <f ca="1">IF(Amortisasi[[#This Row],[tanggal pembayaran]]="",0,Amortisasi[[#This Row],[saldo 
awal]]-Amortisasi[[#This Row],[pokok]])</f>
        <v>111901570.95909376</v>
      </c>
      <c r="J226" s="13">
        <f ca="1">IF(Amortisasi[[#This Row],[saldo 
akhir]]&gt;0,BarisTerakhir-ROW(),0)</f>
        <v>137</v>
      </c>
    </row>
    <row r="227" spans="2:10" ht="15" customHeight="1" x14ac:dyDescent="0.25">
      <c r="B227" s="12">
        <f>ROWS($B$4:B227)</f>
        <v>224</v>
      </c>
      <c r="C227" s="30">
        <f ca="1">IF(NilaiDimasukkan,IF(Amortisasi[[#This Row],['#]]&lt;=JangkaPinjaman,IF(ROW()-ROW(Amortisasi[[#Headers],[tanggal pembayaran]])=1,MulaiPinjaman,IF(I226&gt;0,EDATE(C226,1),"")),""),"")</f>
        <v>50032</v>
      </c>
      <c r="D227" s="31">
        <f ca="1">IF(ROW()-ROW(Amortisasi[[#Headers],[saldo 
awal]])=1,JumlahPinjaman,IF(Amortisasi[[#This Row],[tanggal pembayaran]]="",0,INDEX(Amortisasi[], ROW()-4,8)))</f>
        <v>111901570.95909376</v>
      </c>
      <c r="E227" s="31">
        <f ca="1">IF(NilaiDimasukkan,IF(ROW()-ROW(Amortisasi[[#Headers],[bunga]])=1,-IPMT(SukuBunga/12,1,JangkaPinjaman-ROWS($C$4:C227)+1,Amortisasi[[#This Row],[saldo 
awal]]),IFERROR(-IPMT(SukuBunga/12,1,Amortisasi[[#This Row],['#
tersisa]],D228),0)),0)</f>
        <v>463725.76774471824</v>
      </c>
      <c r="F227" s="31">
        <f ca="1">IFERROR(IF(AND(NilaiDimasukkan,Amortisasi[[#This Row],[tanggal pembayaran]]&lt;&gt;""),-PPMT(SukuBunga/12,1,JangkaPinjaman-ROWS($C$4:C227)+1,Amortisasi[[#This Row],[saldo 
awal]]),""),0)</f>
        <v>607386.7003613885</v>
      </c>
      <c r="G227" s="31">
        <f ca="1">IF(Amortisasi[[#This Row],[tanggal pembayaran]]="",0,JumlahPajakProperti)</f>
        <v>375000</v>
      </c>
      <c r="H227" s="31">
        <f ca="1">IF(Amortisasi[[#This Row],[tanggal pembayaran]]="",0,Amortisasi[[#This Row],[bunga]]+Amortisasi[[#This Row],[pokok]]+Amortisasi[[#This Row],[pajak 
properti]])</f>
        <v>1446112.4681061069</v>
      </c>
      <c r="I227" s="31">
        <f ca="1">IF(Amortisasi[[#This Row],[tanggal pembayaran]]="",0,Amortisasi[[#This Row],[saldo 
awal]]-Amortisasi[[#This Row],[pokok]])</f>
        <v>111294184.25873238</v>
      </c>
      <c r="J227" s="13">
        <f ca="1">IF(Amortisasi[[#This Row],[saldo 
akhir]]&gt;0,BarisTerakhir-ROW(),0)</f>
        <v>136</v>
      </c>
    </row>
    <row r="228" spans="2:10" ht="15" customHeight="1" x14ac:dyDescent="0.25">
      <c r="B228" s="12">
        <f>ROWS($B$4:B228)</f>
        <v>225</v>
      </c>
      <c r="C228" s="30">
        <f ca="1">IF(NilaiDimasukkan,IF(Amortisasi[[#This Row],['#]]&lt;=JangkaPinjaman,IF(ROW()-ROW(Amortisasi[[#Headers],[tanggal pembayaran]])=1,MulaiPinjaman,IF(I227&gt;0,EDATE(C227,1),"")),""),"")</f>
        <v>50063</v>
      </c>
      <c r="D228" s="31">
        <f ca="1">IF(ROW()-ROW(Amortisasi[[#Headers],[saldo 
awal]])=1,JumlahPinjaman,IF(Amortisasi[[#This Row],[tanggal pembayaran]]="",0,INDEX(Amortisasi[], ROW()-4,8)))</f>
        <v>111294184.25873238</v>
      </c>
      <c r="E228" s="31">
        <f ca="1">IF(NilaiDimasukkan,IF(ROW()-ROW(Amortisasi[[#Headers],[bunga]])=1,-IPMT(SukuBunga/12,1,JangkaPinjaman-ROWS($C$4:C228)+1,Amortisasi[[#This Row],[saldo 
awal]]),IFERROR(-IPMT(SukuBunga/12,1,Amortisasi[[#This Row],['#
tersisa]],D229),0)),0)</f>
        <v>461184.4449185534</v>
      </c>
      <c r="F228" s="31">
        <f ca="1">IFERROR(IF(AND(NilaiDimasukkan,Amortisasi[[#This Row],[tanggal pembayaran]]&lt;&gt;""),-PPMT(SukuBunga/12,1,JangkaPinjaman-ROWS($C$4:C228)+1,Amortisasi[[#This Row],[saldo 
awal]]),""),0)</f>
        <v>609917.47827956092</v>
      </c>
      <c r="G228" s="31">
        <f ca="1">IF(Amortisasi[[#This Row],[tanggal pembayaran]]="",0,JumlahPajakProperti)</f>
        <v>375000</v>
      </c>
      <c r="H228" s="31">
        <f ca="1">IF(Amortisasi[[#This Row],[tanggal pembayaran]]="",0,Amortisasi[[#This Row],[bunga]]+Amortisasi[[#This Row],[pokok]]+Amortisasi[[#This Row],[pajak 
properti]])</f>
        <v>1446101.9231981144</v>
      </c>
      <c r="I228" s="31">
        <f ca="1">IF(Amortisasi[[#This Row],[tanggal pembayaran]]="",0,Amortisasi[[#This Row],[saldo 
awal]]-Amortisasi[[#This Row],[pokok]])</f>
        <v>110684266.78045282</v>
      </c>
      <c r="J228" s="13">
        <f ca="1">IF(Amortisasi[[#This Row],[saldo 
akhir]]&gt;0,BarisTerakhir-ROW(),0)</f>
        <v>135</v>
      </c>
    </row>
    <row r="229" spans="2:10" ht="15" customHeight="1" x14ac:dyDescent="0.25">
      <c r="B229" s="12">
        <f>ROWS($B$4:B229)</f>
        <v>226</v>
      </c>
      <c r="C229" s="30">
        <f ca="1">IF(NilaiDimasukkan,IF(Amortisasi[[#This Row],['#]]&lt;=JangkaPinjaman,IF(ROW()-ROW(Amortisasi[[#Headers],[tanggal pembayaran]])=1,MulaiPinjaman,IF(I228&gt;0,EDATE(C228,1),"")),""),"")</f>
        <v>50094</v>
      </c>
      <c r="D229" s="31">
        <f ca="1">IF(ROW()-ROW(Amortisasi[[#Headers],[saldo 
awal]])=1,JumlahPinjaman,IF(Amortisasi[[#This Row],[tanggal pembayaran]]="",0,INDEX(Amortisasi[], ROW()-4,8)))</f>
        <v>110684266.78045282</v>
      </c>
      <c r="E229" s="31">
        <f ca="1">IF(NilaiDimasukkan,IF(ROW()-ROW(Amortisasi[[#Headers],[bunga]])=1,-IPMT(SukuBunga/12,1,JangkaPinjaman-ROWS($C$4:C229)+1,Amortisasi[[#This Row],[saldo 
awal]]),IFERROR(-IPMT(SukuBunga/12,1,Amortisasi[[#This Row],['#
tersisa]],D230),0)),0)</f>
        <v>458632.53324727953</v>
      </c>
      <c r="F229" s="31">
        <f ca="1">IFERROR(IF(AND(NilaiDimasukkan,Amortisasi[[#This Row],[tanggal pembayaran]]&lt;&gt;""),-PPMT(SukuBunga/12,1,JangkaPinjaman-ROWS($C$4:C229)+1,Amortisasi[[#This Row],[saldo 
awal]]),""),0)</f>
        <v>612458.80110572593</v>
      </c>
      <c r="G229" s="31">
        <f ca="1">IF(Amortisasi[[#This Row],[tanggal pembayaran]]="",0,JumlahPajakProperti)</f>
        <v>375000</v>
      </c>
      <c r="H229" s="31">
        <f ca="1">IF(Amortisasi[[#This Row],[tanggal pembayaran]]="",0,Amortisasi[[#This Row],[bunga]]+Amortisasi[[#This Row],[pokok]]+Amortisasi[[#This Row],[pajak 
properti]])</f>
        <v>1446091.3343530055</v>
      </c>
      <c r="I229" s="31">
        <f ca="1">IF(Amortisasi[[#This Row],[tanggal pembayaran]]="",0,Amortisasi[[#This Row],[saldo 
awal]]-Amortisasi[[#This Row],[pokok]])</f>
        <v>110071807.97934709</v>
      </c>
      <c r="J229" s="13">
        <f ca="1">IF(Amortisasi[[#This Row],[saldo 
akhir]]&gt;0,BarisTerakhir-ROW(),0)</f>
        <v>134</v>
      </c>
    </row>
    <row r="230" spans="2:10" ht="15" customHeight="1" x14ac:dyDescent="0.25">
      <c r="B230" s="12">
        <f>ROWS($B$4:B230)</f>
        <v>227</v>
      </c>
      <c r="C230" s="30">
        <f ca="1">IF(NilaiDimasukkan,IF(Amortisasi[[#This Row],['#]]&lt;=JangkaPinjaman,IF(ROW()-ROW(Amortisasi[[#Headers],[tanggal pembayaran]])=1,MulaiPinjaman,IF(I229&gt;0,EDATE(C229,1),"")),""),"")</f>
        <v>50122</v>
      </c>
      <c r="D230" s="31">
        <f ca="1">IF(ROW()-ROW(Amortisasi[[#Headers],[saldo 
awal]])=1,JumlahPinjaman,IF(Amortisasi[[#This Row],[tanggal pembayaran]]="",0,INDEX(Amortisasi[], ROW()-4,8)))</f>
        <v>110071807.97934709</v>
      </c>
      <c r="E230" s="31">
        <f ca="1">IF(NilaiDimasukkan,IF(ROW()-ROW(Amortisasi[[#Headers],[bunga]])=1,-IPMT(SukuBunga/12,1,JangkaPinjaman-ROWS($C$4:C230)+1,Amortisasi[[#This Row],[saldo 
awal]]),IFERROR(-IPMT(SukuBunga/12,1,Amortisasi[[#This Row],['#
tersisa]],D231),0)),0)</f>
        <v>456069.98861070868</v>
      </c>
      <c r="F230" s="31">
        <f ca="1">IFERROR(IF(AND(NilaiDimasukkan,Amortisasi[[#This Row],[tanggal pembayaran]]&lt;&gt;""),-PPMT(SukuBunga/12,1,JangkaPinjaman-ROWS($C$4:C230)+1,Amortisasi[[#This Row],[saldo 
awal]]),""),0)</f>
        <v>615010.71277699992</v>
      </c>
      <c r="G230" s="31">
        <f ca="1">IF(Amortisasi[[#This Row],[tanggal pembayaran]]="",0,JumlahPajakProperti)</f>
        <v>375000</v>
      </c>
      <c r="H230" s="31">
        <f ca="1">IF(Amortisasi[[#This Row],[tanggal pembayaran]]="",0,Amortisasi[[#This Row],[bunga]]+Amortisasi[[#This Row],[pokok]]+Amortisasi[[#This Row],[pajak 
properti]])</f>
        <v>1446080.7013877085</v>
      </c>
      <c r="I230" s="31">
        <f ca="1">IF(Amortisasi[[#This Row],[tanggal pembayaran]]="",0,Amortisasi[[#This Row],[saldo 
awal]]-Amortisasi[[#This Row],[pokok]])</f>
        <v>109456797.26657009</v>
      </c>
      <c r="J230" s="13">
        <f ca="1">IF(Amortisasi[[#This Row],[saldo 
akhir]]&gt;0,BarisTerakhir-ROW(),0)</f>
        <v>133</v>
      </c>
    </row>
    <row r="231" spans="2:10" ht="15" customHeight="1" x14ac:dyDescent="0.25">
      <c r="B231" s="12">
        <f>ROWS($B$4:B231)</f>
        <v>228</v>
      </c>
      <c r="C231" s="30">
        <f ca="1">IF(NilaiDimasukkan,IF(Amortisasi[[#This Row],['#]]&lt;=JangkaPinjaman,IF(ROW()-ROW(Amortisasi[[#Headers],[tanggal pembayaran]])=1,MulaiPinjaman,IF(I230&gt;0,EDATE(C230,1),"")),""),"")</f>
        <v>50153</v>
      </c>
      <c r="D231" s="31">
        <f ca="1">IF(ROW()-ROW(Amortisasi[[#Headers],[saldo 
awal]])=1,JumlahPinjaman,IF(Amortisasi[[#This Row],[tanggal pembayaran]]="",0,INDEX(Amortisasi[], ROW()-4,8)))</f>
        <v>109456797.26657009</v>
      </c>
      <c r="E231" s="31">
        <f ca="1">IF(NilaiDimasukkan,IF(ROW()-ROW(Amortisasi[[#Headers],[bunga]])=1,-IPMT(SukuBunga/12,1,JangkaPinjaman-ROWS($C$4:C231)+1,Amortisasi[[#This Row],[saldo 
awal]]),IFERROR(-IPMT(SukuBunga/12,1,Amortisasi[[#This Row],['#
tersisa]],D232),0)),0)</f>
        <v>453496.76670481887</v>
      </c>
      <c r="F231" s="31">
        <f ca="1">IFERROR(IF(AND(NilaiDimasukkan,Amortisasi[[#This Row],[tanggal pembayaran]]&lt;&gt;""),-PPMT(SukuBunga/12,1,JangkaPinjaman-ROWS($C$4:C231)+1,Amortisasi[[#This Row],[saldo 
awal]]),""),0)</f>
        <v>617573.25741357065</v>
      </c>
      <c r="G231" s="31">
        <f ca="1">IF(Amortisasi[[#This Row],[tanggal pembayaran]]="",0,JumlahPajakProperti)</f>
        <v>375000</v>
      </c>
      <c r="H231" s="31">
        <f ca="1">IF(Amortisasi[[#This Row],[tanggal pembayaran]]="",0,Amortisasi[[#This Row],[bunga]]+Amortisasi[[#This Row],[pokok]]+Amortisasi[[#This Row],[pajak 
properti]])</f>
        <v>1446070.0241183895</v>
      </c>
      <c r="I231" s="31">
        <f ca="1">IF(Amortisasi[[#This Row],[tanggal pembayaran]]="",0,Amortisasi[[#This Row],[saldo 
awal]]-Amortisasi[[#This Row],[pokok]])</f>
        <v>108839224.00915653</v>
      </c>
      <c r="J231" s="13">
        <f ca="1">IF(Amortisasi[[#This Row],[saldo 
akhir]]&gt;0,BarisTerakhir-ROW(),0)</f>
        <v>132</v>
      </c>
    </row>
    <row r="232" spans="2:10" ht="15" customHeight="1" x14ac:dyDescent="0.25">
      <c r="B232" s="12">
        <f>ROWS($B$4:B232)</f>
        <v>229</v>
      </c>
      <c r="C232" s="30">
        <f ca="1">IF(NilaiDimasukkan,IF(Amortisasi[[#This Row],['#]]&lt;=JangkaPinjaman,IF(ROW()-ROW(Amortisasi[[#Headers],[tanggal pembayaran]])=1,MulaiPinjaman,IF(I231&gt;0,EDATE(C231,1),"")),""),"")</f>
        <v>50183</v>
      </c>
      <c r="D232" s="31">
        <f ca="1">IF(ROW()-ROW(Amortisasi[[#Headers],[saldo 
awal]])=1,JumlahPinjaman,IF(Amortisasi[[#This Row],[tanggal pembayaran]]="",0,INDEX(Amortisasi[], ROW()-4,8)))</f>
        <v>108839224.00915653</v>
      </c>
      <c r="E232" s="31">
        <f ca="1">IF(NilaiDimasukkan,IF(ROW()-ROW(Amortisasi[[#Headers],[bunga]])=1,-IPMT(SukuBunga/12,1,JangkaPinjaman-ROWS($C$4:C232)+1,Amortisasi[[#This Row],[saldo 
awal]]),IFERROR(-IPMT(SukuBunga/12,1,Amortisasi[[#This Row],['#
tersisa]],D233),0)),0)</f>
        <v>450912.82304098777</v>
      </c>
      <c r="F232" s="31">
        <f ca="1">IFERROR(IF(AND(NilaiDimasukkan,Amortisasi[[#This Row],[tanggal pembayaran]]&lt;&gt;""),-PPMT(SukuBunga/12,1,JangkaPinjaman-ROWS($C$4:C232)+1,Amortisasi[[#This Row],[saldo 
awal]]),""),0)</f>
        <v>620146.47931946057</v>
      </c>
      <c r="G232" s="31">
        <f ca="1">IF(Amortisasi[[#This Row],[tanggal pembayaran]]="",0,JumlahPajakProperti)</f>
        <v>375000</v>
      </c>
      <c r="H232" s="31">
        <f ca="1">IF(Amortisasi[[#This Row],[tanggal pembayaran]]="",0,Amortisasi[[#This Row],[bunga]]+Amortisasi[[#This Row],[pokok]]+Amortisasi[[#This Row],[pajak 
properti]])</f>
        <v>1446059.3023604483</v>
      </c>
      <c r="I232" s="31">
        <f ca="1">IF(Amortisasi[[#This Row],[tanggal pembayaran]]="",0,Amortisasi[[#This Row],[saldo 
awal]]-Amortisasi[[#This Row],[pokok]])</f>
        <v>108219077.52983707</v>
      </c>
      <c r="J232" s="13">
        <f ca="1">IF(Amortisasi[[#This Row],[saldo 
akhir]]&gt;0,BarisTerakhir-ROW(),0)</f>
        <v>131</v>
      </c>
    </row>
    <row r="233" spans="2:10" ht="15" customHeight="1" x14ac:dyDescent="0.25">
      <c r="B233" s="12">
        <f>ROWS($B$4:B233)</f>
        <v>230</v>
      </c>
      <c r="C233" s="30">
        <f ca="1">IF(NilaiDimasukkan,IF(Amortisasi[[#This Row],['#]]&lt;=JangkaPinjaman,IF(ROW()-ROW(Amortisasi[[#Headers],[tanggal pembayaran]])=1,MulaiPinjaman,IF(I232&gt;0,EDATE(C232,1),"")),""),"")</f>
        <v>50214</v>
      </c>
      <c r="D233" s="31">
        <f ca="1">IF(ROW()-ROW(Amortisasi[[#Headers],[saldo 
awal]])=1,JumlahPinjaman,IF(Amortisasi[[#This Row],[tanggal pembayaran]]="",0,INDEX(Amortisasi[], ROW()-4,8)))</f>
        <v>108219077.52983707</v>
      </c>
      <c r="E233" s="31">
        <f ca="1">IF(NilaiDimasukkan,IF(ROW()-ROW(Amortisasi[[#Headers],[bunga]])=1,-IPMT(SukuBunga/12,1,JangkaPinjaman-ROWS($C$4:C233)+1,Amortisasi[[#This Row],[saldo 
awal]]),IFERROR(-IPMT(SukuBunga/12,1,Amortisasi[[#This Row],['#
tersisa]],D234),0)),0)</f>
        <v>448318.1129452241</v>
      </c>
      <c r="F233" s="31">
        <f ca="1">IFERROR(IF(AND(NilaiDimasukkan,Amortisasi[[#This Row],[tanggal pembayaran]]&lt;&gt;""),-PPMT(SukuBunga/12,1,JangkaPinjaman-ROWS($C$4:C233)+1,Amortisasi[[#This Row],[saldo 
awal]]),""),0)</f>
        <v>622730.42298329156</v>
      </c>
      <c r="G233" s="31">
        <f ca="1">IF(Amortisasi[[#This Row],[tanggal pembayaran]]="",0,JumlahPajakProperti)</f>
        <v>375000</v>
      </c>
      <c r="H233" s="31">
        <f ca="1">IF(Amortisasi[[#This Row],[tanggal pembayaran]]="",0,Amortisasi[[#This Row],[bunga]]+Amortisasi[[#This Row],[pokok]]+Amortisasi[[#This Row],[pajak 
properti]])</f>
        <v>1446048.5359285157</v>
      </c>
      <c r="I233" s="31">
        <f ca="1">IF(Amortisasi[[#This Row],[tanggal pembayaran]]="",0,Amortisasi[[#This Row],[saldo 
awal]]-Amortisasi[[#This Row],[pokok]])</f>
        <v>107596347.10685378</v>
      </c>
      <c r="J233" s="13">
        <f ca="1">IF(Amortisasi[[#This Row],[saldo 
akhir]]&gt;0,BarisTerakhir-ROW(),0)</f>
        <v>130</v>
      </c>
    </row>
    <row r="234" spans="2:10" ht="15" customHeight="1" x14ac:dyDescent="0.25">
      <c r="B234" s="12">
        <f>ROWS($B$4:B234)</f>
        <v>231</v>
      </c>
      <c r="C234" s="30">
        <f ca="1">IF(NilaiDimasukkan,IF(Amortisasi[[#This Row],['#]]&lt;=JangkaPinjaman,IF(ROW()-ROW(Amortisasi[[#Headers],[tanggal pembayaran]])=1,MulaiPinjaman,IF(I233&gt;0,EDATE(C233,1),"")),""),"")</f>
        <v>50244</v>
      </c>
      <c r="D234" s="31">
        <f ca="1">IF(ROW()-ROW(Amortisasi[[#Headers],[saldo 
awal]])=1,JumlahPinjaman,IF(Amortisasi[[#This Row],[tanggal pembayaran]]="",0,INDEX(Amortisasi[], ROW()-4,8)))</f>
        <v>107596347.10685378</v>
      </c>
      <c r="E234" s="31">
        <f ca="1">IF(NilaiDimasukkan,IF(ROW()-ROW(Amortisasi[[#Headers],[bunga]])=1,-IPMT(SukuBunga/12,1,JangkaPinjaman-ROWS($C$4:C234)+1,Amortisasi[[#This Row],[saldo 
awal]]),IFERROR(-IPMT(SukuBunga/12,1,Amortisasi[[#This Row],['#
tersisa]],D235),0)),0)</f>
        <v>445712.59155739471</v>
      </c>
      <c r="F234" s="31">
        <f ca="1">IFERROR(IF(AND(NilaiDimasukkan,Amortisasi[[#This Row],[tanggal pembayaran]]&lt;&gt;""),-PPMT(SukuBunga/12,1,JangkaPinjaman-ROWS($C$4:C234)+1,Amortisasi[[#This Row],[saldo 
awal]]),""),0)</f>
        <v>625325.13307905546</v>
      </c>
      <c r="G234" s="31">
        <f ca="1">IF(Amortisasi[[#This Row],[tanggal pembayaran]]="",0,JumlahPajakProperti)</f>
        <v>375000</v>
      </c>
      <c r="H234" s="31">
        <f ca="1">IF(Amortisasi[[#This Row],[tanggal pembayaran]]="",0,Amortisasi[[#This Row],[bunga]]+Amortisasi[[#This Row],[pokok]]+Amortisasi[[#This Row],[pajak 
properti]])</f>
        <v>1446037.7246364502</v>
      </c>
      <c r="I234" s="31">
        <f ca="1">IF(Amortisasi[[#This Row],[tanggal pembayaran]]="",0,Amortisasi[[#This Row],[saldo 
awal]]-Amortisasi[[#This Row],[pokok]])</f>
        <v>106971021.97377473</v>
      </c>
      <c r="J234" s="13">
        <f ca="1">IF(Amortisasi[[#This Row],[saldo 
akhir]]&gt;0,BarisTerakhir-ROW(),0)</f>
        <v>129</v>
      </c>
    </row>
    <row r="235" spans="2:10" ht="15" customHeight="1" x14ac:dyDescent="0.25">
      <c r="B235" s="12">
        <f>ROWS($B$4:B235)</f>
        <v>232</v>
      </c>
      <c r="C235" s="30">
        <f ca="1">IF(NilaiDimasukkan,IF(Amortisasi[[#This Row],['#]]&lt;=JangkaPinjaman,IF(ROW()-ROW(Amortisasi[[#Headers],[tanggal pembayaran]])=1,MulaiPinjaman,IF(I234&gt;0,EDATE(C234,1),"")),""),"")</f>
        <v>50275</v>
      </c>
      <c r="D235" s="31">
        <f ca="1">IF(ROW()-ROW(Amortisasi[[#Headers],[saldo 
awal]])=1,JumlahPinjaman,IF(Amortisasi[[#This Row],[tanggal pembayaran]]="",0,INDEX(Amortisasi[], ROW()-4,8)))</f>
        <v>106971021.97377473</v>
      </c>
      <c r="E235" s="31">
        <f ca="1">IF(NilaiDimasukkan,IF(ROW()-ROW(Amortisasi[[#Headers],[bunga]])=1,-IPMT(SukuBunga/12,1,JangkaPinjaman-ROWS($C$4:C235)+1,Amortisasi[[#This Row],[saldo 
awal]]),IFERROR(-IPMT(SukuBunga/12,1,Amortisasi[[#This Row],['#
tersisa]],D236),0)),0)</f>
        <v>443096.21383044939</v>
      </c>
      <c r="F235" s="31">
        <f ca="1">IFERROR(IF(AND(NilaiDimasukkan,Amortisasi[[#This Row],[tanggal pembayaran]]&lt;&gt;""),-PPMT(SukuBunga/12,1,JangkaPinjaman-ROWS($C$4:C235)+1,Amortisasi[[#This Row],[saldo 
awal]]),""),0)</f>
        <v>627930.65446688479</v>
      </c>
      <c r="G235" s="31">
        <f ca="1">IF(Amortisasi[[#This Row],[tanggal pembayaran]]="",0,JumlahPajakProperti)</f>
        <v>375000</v>
      </c>
      <c r="H235" s="31">
        <f ca="1">IF(Amortisasi[[#This Row],[tanggal pembayaran]]="",0,Amortisasi[[#This Row],[bunga]]+Amortisasi[[#This Row],[pokok]]+Amortisasi[[#This Row],[pajak 
properti]])</f>
        <v>1446026.8682973343</v>
      </c>
      <c r="I235" s="31">
        <f ca="1">IF(Amortisasi[[#This Row],[tanggal pembayaran]]="",0,Amortisasi[[#This Row],[saldo 
awal]]-Amortisasi[[#This Row],[pokok]])</f>
        <v>106343091.31930785</v>
      </c>
      <c r="J235" s="13">
        <f ca="1">IF(Amortisasi[[#This Row],[saldo 
akhir]]&gt;0,BarisTerakhir-ROW(),0)</f>
        <v>128</v>
      </c>
    </row>
    <row r="236" spans="2:10" ht="15" customHeight="1" x14ac:dyDescent="0.25">
      <c r="B236" s="12">
        <f>ROWS($B$4:B236)</f>
        <v>233</v>
      </c>
      <c r="C236" s="30">
        <f ca="1">IF(NilaiDimasukkan,IF(Amortisasi[[#This Row],['#]]&lt;=JangkaPinjaman,IF(ROW()-ROW(Amortisasi[[#Headers],[tanggal pembayaran]])=1,MulaiPinjaman,IF(I235&gt;0,EDATE(C235,1),"")),""),"")</f>
        <v>50306</v>
      </c>
      <c r="D236" s="31">
        <f ca="1">IF(ROW()-ROW(Amortisasi[[#Headers],[saldo 
awal]])=1,JumlahPinjaman,IF(Amortisasi[[#This Row],[tanggal pembayaran]]="",0,INDEX(Amortisasi[], ROW()-4,8)))</f>
        <v>106343091.31930785</v>
      </c>
      <c r="E236" s="31">
        <f ca="1">IF(NilaiDimasukkan,IF(ROW()-ROW(Amortisasi[[#Headers],[bunga]])=1,-IPMT(SukuBunga/12,1,JangkaPinjaman-ROWS($C$4:C236)+1,Amortisasi[[#This Row],[saldo 
awal]]),IFERROR(-IPMT(SukuBunga/12,1,Amortisasi[[#This Row],['#
tersisa]],D237),0)),0)</f>
        <v>440468.93452964176</v>
      </c>
      <c r="F236" s="31">
        <f ca="1">IFERROR(IF(AND(NilaiDimasukkan,Amortisasi[[#This Row],[tanggal pembayaran]]&lt;&gt;""),-PPMT(SukuBunga/12,1,JangkaPinjaman-ROWS($C$4:C236)+1,Amortisasi[[#This Row],[saldo 
awal]]),""),0)</f>
        <v>630547.03219383012</v>
      </c>
      <c r="G236" s="31">
        <f ca="1">IF(Amortisasi[[#This Row],[tanggal pembayaran]]="",0,JumlahPajakProperti)</f>
        <v>375000</v>
      </c>
      <c r="H236" s="31">
        <f ca="1">IF(Amortisasi[[#This Row],[tanggal pembayaran]]="",0,Amortisasi[[#This Row],[bunga]]+Amortisasi[[#This Row],[pokok]]+Amortisasi[[#This Row],[pajak 
properti]])</f>
        <v>1446015.9667234719</v>
      </c>
      <c r="I236" s="31">
        <f ca="1">IF(Amortisasi[[#This Row],[tanggal pembayaran]]="",0,Amortisasi[[#This Row],[saldo 
awal]]-Amortisasi[[#This Row],[pokok]])</f>
        <v>105712544.28711402</v>
      </c>
      <c r="J236" s="13">
        <f ca="1">IF(Amortisasi[[#This Row],[saldo 
akhir]]&gt;0,BarisTerakhir-ROW(),0)</f>
        <v>127</v>
      </c>
    </row>
    <row r="237" spans="2:10" ht="15" customHeight="1" x14ac:dyDescent="0.25">
      <c r="B237" s="12">
        <f>ROWS($B$4:B237)</f>
        <v>234</v>
      </c>
      <c r="C237" s="30">
        <f ca="1">IF(NilaiDimasukkan,IF(Amortisasi[[#This Row],['#]]&lt;=JangkaPinjaman,IF(ROW()-ROW(Amortisasi[[#Headers],[tanggal pembayaran]])=1,MulaiPinjaman,IF(I236&gt;0,EDATE(C236,1),"")),""),"")</f>
        <v>50336</v>
      </c>
      <c r="D237" s="31">
        <f ca="1">IF(ROW()-ROW(Amortisasi[[#Headers],[saldo 
awal]])=1,JumlahPinjaman,IF(Amortisasi[[#This Row],[tanggal pembayaran]]="",0,INDEX(Amortisasi[], ROW()-4,8)))</f>
        <v>105712544.28711402</v>
      </c>
      <c r="E237" s="31">
        <f ca="1">IF(NilaiDimasukkan,IF(ROW()-ROW(Amortisasi[[#Headers],[bunga]])=1,-IPMT(SukuBunga/12,1,JangkaPinjaman-ROWS($C$4:C237)+1,Amortisasi[[#This Row],[saldo 
awal]]),IFERROR(-IPMT(SukuBunga/12,1,Amortisasi[[#This Row],['#
tersisa]],D238),0)),0)</f>
        <v>437830.70823174744</v>
      </c>
      <c r="F237" s="31">
        <f ca="1">IFERROR(IF(AND(NilaiDimasukkan,Amortisasi[[#This Row],[tanggal pembayaran]]&lt;&gt;""),-PPMT(SukuBunga/12,1,JangkaPinjaman-ROWS($C$4:C237)+1,Amortisasi[[#This Row],[saldo 
awal]]),""),0)</f>
        <v>633174.31149463775</v>
      </c>
      <c r="G237" s="31">
        <f ca="1">IF(Amortisasi[[#This Row],[tanggal pembayaran]]="",0,JumlahPajakProperti)</f>
        <v>375000</v>
      </c>
      <c r="H237" s="31">
        <f ca="1">IF(Amortisasi[[#This Row],[tanggal pembayaran]]="",0,Amortisasi[[#This Row],[bunga]]+Amortisasi[[#This Row],[pokok]]+Amortisasi[[#This Row],[pajak 
properti]])</f>
        <v>1446005.0197263851</v>
      </c>
      <c r="I237" s="31">
        <f ca="1">IF(Amortisasi[[#This Row],[tanggal pembayaran]]="",0,Amortisasi[[#This Row],[saldo 
awal]]-Amortisasi[[#This Row],[pokok]])</f>
        <v>105079369.97561939</v>
      </c>
      <c r="J237" s="13">
        <f ca="1">IF(Amortisasi[[#This Row],[saldo 
akhir]]&gt;0,BarisTerakhir-ROW(),0)</f>
        <v>126</v>
      </c>
    </row>
    <row r="238" spans="2:10" ht="15" customHeight="1" x14ac:dyDescent="0.25">
      <c r="B238" s="12">
        <f>ROWS($B$4:B238)</f>
        <v>235</v>
      </c>
      <c r="C238" s="30">
        <f ca="1">IF(NilaiDimasukkan,IF(Amortisasi[[#This Row],['#]]&lt;=JangkaPinjaman,IF(ROW()-ROW(Amortisasi[[#Headers],[tanggal pembayaran]])=1,MulaiPinjaman,IF(I237&gt;0,EDATE(C237,1),"")),""),"")</f>
        <v>50367</v>
      </c>
      <c r="D238" s="31">
        <f ca="1">IF(ROW()-ROW(Amortisasi[[#Headers],[saldo 
awal]])=1,JumlahPinjaman,IF(Amortisasi[[#This Row],[tanggal pembayaran]]="",0,INDEX(Amortisasi[], ROW()-4,8)))</f>
        <v>105079369.97561939</v>
      </c>
      <c r="E238" s="31">
        <f ca="1">IF(NilaiDimasukkan,IF(ROW()-ROW(Amortisasi[[#Headers],[bunga]])=1,-IPMT(SukuBunga/12,1,JangkaPinjaman-ROWS($C$4:C238)+1,Amortisasi[[#This Row],[saldo 
awal]]),IFERROR(-IPMT(SukuBunga/12,1,Amortisasi[[#This Row],['#
tersisa]],D239),0)),0)</f>
        <v>435181.48932427855</v>
      </c>
      <c r="F238" s="31">
        <f ca="1">IFERROR(IF(AND(NilaiDimasukkan,Amortisasi[[#This Row],[tanggal pembayaran]]&lt;&gt;""),-PPMT(SukuBunga/12,1,JangkaPinjaman-ROWS($C$4:C238)+1,Amortisasi[[#This Row],[saldo 
awal]]),""),0)</f>
        <v>635812.53779253212</v>
      </c>
      <c r="G238" s="31">
        <f ca="1">IF(Amortisasi[[#This Row],[tanggal pembayaran]]="",0,JumlahPajakProperti)</f>
        <v>375000</v>
      </c>
      <c r="H238" s="31">
        <f ca="1">IF(Amortisasi[[#This Row],[tanggal pembayaran]]="",0,Amortisasi[[#This Row],[bunga]]+Amortisasi[[#This Row],[pokok]]+Amortisasi[[#This Row],[pajak 
properti]])</f>
        <v>1445994.0271168107</v>
      </c>
      <c r="I238" s="31">
        <f ca="1">IF(Amortisasi[[#This Row],[tanggal pembayaran]]="",0,Amortisasi[[#This Row],[saldo 
awal]]-Amortisasi[[#This Row],[pokok]])</f>
        <v>104443557.43782686</v>
      </c>
      <c r="J238" s="13">
        <f ca="1">IF(Amortisasi[[#This Row],[saldo 
akhir]]&gt;0,BarisTerakhir-ROW(),0)</f>
        <v>125</v>
      </c>
    </row>
    <row r="239" spans="2:10" ht="15" customHeight="1" x14ac:dyDescent="0.25">
      <c r="B239" s="12">
        <f>ROWS($B$4:B239)</f>
        <v>236</v>
      </c>
      <c r="C239" s="30">
        <f ca="1">IF(NilaiDimasukkan,IF(Amortisasi[[#This Row],['#]]&lt;=JangkaPinjaman,IF(ROW()-ROW(Amortisasi[[#Headers],[tanggal pembayaran]])=1,MulaiPinjaman,IF(I238&gt;0,EDATE(C238,1),"")),""),"")</f>
        <v>50397</v>
      </c>
      <c r="D239" s="31">
        <f ca="1">IF(ROW()-ROW(Amortisasi[[#Headers],[saldo 
awal]])=1,JumlahPinjaman,IF(Amortisasi[[#This Row],[tanggal pembayaran]]="",0,INDEX(Amortisasi[], ROW()-4,8)))</f>
        <v>104443557.43782686</v>
      </c>
      <c r="E239" s="31">
        <f ca="1">IF(NilaiDimasukkan,IF(ROW()-ROW(Amortisasi[[#Headers],[bunga]])=1,-IPMT(SukuBunga/12,1,JangkaPinjaman-ROWS($C$4:C239)+1,Amortisasi[[#This Row],[saldo 
awal]]),IFERROR(-IPMT(SukuBunga/12,1,Amortisasi[[#This Row],['#
tersisa]],D240),0)),0)</f>
        <v>432521.23200469528</v>
      </c>
      <c r="F239" s="31">
        <f ca="1">IFERROR(IF(AND(NilaiDimasukkan,Amortisasi[[#This Row],[tanggal pembayaran]]&lt;&gt;""),-PPMT(SukuBunga/12,1,JangkaPinjaman-ROWS($C$4:C239)+1,Amortisasi[[#This Row],[saldo 
awal]]),""),0)</f>
        <v>638461.75670000096</v>
      </c>
      <c r="G239" s="31">
        <f ca="1">IF(Amortisasi[[#This Row],[tanggal pembayaran]]="",0,JumlahPajakProperti)</f>
        <v>375000</v>
      </c>
      <c r="H239" s="31">
        <f ca="1">IF(Amortisasi[[#This Row],[tanggal pembayaran]]="",0,Amortisasi[[#This Row],[bunga]]+Amortisasi[[#This Row],[pokok]]+Amortisasi[[#This Row],[pajak 
properti]])</f>
        <v>1445982.9887046963</v>
      </c>
      <c r="I239" s="31">
        <f ca="1">IF(Amortisasi[[#This Row],[tanggal pembayaran]]="",0,Amortisasi[[#This Row],[saldo 
awal]]-Amortisasi[[#This Row],[pokok]])</f>
        <v>103805095.68112686</v>
      </c>
      <c r="J239" s="13">
        <f ca="1">IF(Amortisasi[[#This Row],[saldo 
akhir]]&gt;0,BarisTerakhir-ROW(),0)</f>
        <v>124</v>
      </c>
    </row>
    <row r="240" spans="2:10" ht="15" customHeight="1" x14ac:dyDescent="0.25">
      <c r="B240" s="12">
        <f>ROWS($B$4:B240)</f>
        <v>237</v>
      </c>
      <c r="C240" s="30">
        <f ca="1">IF(NilaiDimasukkan,IF(Amortisasi[[#This Row],['#]]&lt;=JangkaPinjaman,IF(ROW()-ROW(Amortisasi[[#Headers],[tanggal pembayaran]])=1,MulaiPinjaman,IF(I239&gt;0,EDATE(C239,1),"")),""),"")</f>
        <v>50428</v>
      </c>
      <c r="D240" s="31">
        <f ca="1">IF(ROW()-ROW(Amortisasi[[#Headers],[saldo 
awal]])=1,JumlahPinjaman,IF(Amortisasi[[#This Row],[tanggal pembayaran]]="",0,INDEX(Amortisasi[], ROW()-4,8)))</f>
        <v>103805095.68112686</v>
      </c>
      <c r="E240" s="31">
        <f ca="1">IF(NilaiDimasukkan,IF(ROW()-ROW(Amortisasi[[#Headers],[bunga]])=1,-IPMT(SukuBunga/12,1,JangkaPinjaman-ROWS($C$4:C240)+1,Amortisasi[[#This Row],[saldo 
awal]]),IFERROR(-IPMT(SukuBunga/12,1,Amortisasi[[#This Row],['#
tersisa]],D241),0)),0)</f>
        <v>429849.89027961367</v>
      </c>
      <c r="F240" s="31">
        <f ca="1">IFERROR(IF(AND(NilaiDimasukkan,Amortisasi[[#This Row],[tanggal pembayaran]]&lt;&gt;""),-PPMT(SukuBunga/12,1,JangkaPinjaman-ROWS($C$4:C240)+1,Amortisasi[[#This Row],[saldo 
awal]]),""),0)</f>
        <v>641122.01401958428</v>
      </c>
      <c r="G240" s="31">
        <f ca="1">IF(Amortisasi[[#This Row],[tanggal pembayaran]]="",0,JumlahPajakProperti)</f>
        <v>375000</v>
      </c>
      <c r="H240" s="31">
        <f ca="1">IF(Amortisasi[[#This Row],[tanggal pembayaran]]="",0,Amortisasi[[#This Row],[bunga]]+Amortisasi[[#This Row],[pokok]]+Amortisasi[[#This Row],[pajak 
properti]])</f>
        <v>1445971.904299198</v>
      </c>
      <c r="I240" s="31">
        <f ca="1">IF(Amortisasi[[#This Row],[tanggal pembayaran]]="",0,Amortisasi[[#This Row],[saldo 
awal]]-Amortisasi[[#This Row],[pokok]])</f>
        <v>103163973.66710728</v>
      </c>
      <c r="J240" s="13">
        <f ca="1">IF(Amortisasi[[#This Row],[saldo 
akhir]]&gt;0,BarisTerakhir-ROW(),0)</f>
        <v>123</v>
      </c>
    </row>
    <row r="241" spans="2:10" ht="15" customHeight="1" x14ac:dyDescent="0.25">
      <c r="B241" s="12">
        <f>ROWS($B$4:B241)</f>
        <v>238</v>
      </c>
      <c r="C241" s="30">
        <f ca="1">IF(NilaiDimasukkan,IF(Amortisasi[[#This Row],['#]]&lt;=JangkaPinjaman,IF(ROW()-ROW(Amortisasi[[#Headers],[tanggal pembayaran]])=1,MulaiPinjaman,IF(I240&gt;0,EDATE(C240,1),"")),""),"")</f>
        <v>50459</v>
      </c>
      <c r="D241" s="31">
        <f ca="1">IF(ROW()-ROW(Amortisasi[[#Headers],[saldo 
awal]])=1,JumlahPinjaman,IF(Amortisasi[[#This Row],[tanggal pembayaran]]="",0,INDEX(Amortisasi[], ROW()-4,8)))</f>
        <v>103163973.66710728</v>
      </c>
      <c r="E241" s="31">
        <f ca="1">IF(NilaiDimasukkan,IF(ROW()-ROW(Amortisasi[[#Headers],[bunga]])=1,-IPMT(SukuBunga/12,1,JangkaPinjaman-ROWS($C$4:C241)+1,Amortisasi[[#This Row],[saldo 
awal]]),IFERROR(-IPMT(SukuBunga/12,1,Amortisasi[[#This Row],['#
tersisa]],D242),0)),0)</f>
        <v>427167.41796401091</v>
      </c>
      <c r="F241" s="31">
        <f ca="1">IFERROR(IF(AND(NilaiDimasukkan,Amortisasi[[#This Row],[tanggal pembayaran]]&lt;&gt;""),-PPMT(SukuBunga/12,1,JangkaPinjaman-ROWS($C$4:C241)+1,Amortisasi[[#This Row],[saldo 
awal]]),""),0)</f>
        <v>643793.35574466595</v>
      </c>
      <c r="G241" s="31">
        <f ca="1">IF(Amortisasi[[#This Row],[tanggal pembayaran]]="",0,JumlahPajakProperti)</f>
        <v>375000</v>
      </c>
      <c r="H241" s="31">
        <f ca="1">IF(Amortisasi[[#This Row],[tanggal pembayaran]]="",0,Amortisasi[[#This Row],[bunga]]+Amortisasi[[#This Row],[pokok]]+Amortisasi[[#This Row],[pajak 
properti]])</f>
        <v>1445960.7737086769</v>
      </c>
      <c r="I241" s="31">
        <f ca="1">IF(Amortisasi[[#This Row],[tanggal pembayaran]]="",0,Amortisasi[[#This Row],[saldo 
awal]]-Amortisasi[[#This Row],[pokok]])</f>
        <v>102520180.31136262</v>
      </c>
      <c r="J241" s="13">
        <f ca="1">IF(Amortisasi[[#This Row],[saldo 
akhir]]&gt;0,BarisTerakhir-ROW(),0)</f>
        <v>122</v>
      </c>
    </row>
    <row r="242" spans="2:10" ht="15" customHeight="1" x14ac:dyDescent="0.25">
      <c r="B242" s="12">
        <f>ROWS($B$4:B242)</f>
        <v>239</v>
      </c>
      <c r="C242" s="30">
        <f ca="1">IF(NilaiDimasukkan,IF(Amortisasi[[#This Row],['#]]&lt;=JangkaPinjaman,IF(ROW()-ROW(Amortisasi[[#Headers],[tanggal pembayaran]])=1,MulaiPinjaman,IF(I241&gt;0,EDATE(C241,1),"")),""),"")</f>
        <v>50487</v>
      </c>
      <c r="D242" s="31">
        <f ca="1">IF(ROW()-ROW(Amortisasi[[#Headers],[saldo 
awal]])=1,JumlahPinjaman,IF(Amortisasi[[#This Row],[tanggal pembayaran]]="",0,INDEX(Amortisasi[], ROW()-4,8)))</f>
        <v>102520180.31136262</v>
      </c>
      <c r="E242" s="31">
        <f ca="1">IF(NilaiDimasukkan,IF(ROW()-ROW(Amortisasi[[#Headers],[bunga]])=1,-IPMT(SukuBunga/12,1,JangkaPinjaman-ROWS($C$4:C242)+1,Amortisasi[[#This Row],[saldo 
awal]]),IFERROR(-IPMT(SukuBunga/12,1,Amortisasi[[#This Row],['#
tersisa]],D243),0)),0)</f>
        <v>424473.76868042647</v>
      </c>
      <c r="F242" s="31">
        <f ca="1">IFERROR(IF(AND(NilaiDimasukkan,Amortisasi[[#This Row],[tanggal pembayaran]]&lt;&gt;""),-PPMT(SukuBunga/12,1,JangkaPinjaman-ROWS($C$4:C242)+1,Amortisasi[[#This Row],[saldo 
awal]]),""),0)</f>
        <v>646475.82806026889</v>
      </c>
      <c r="G242" s="31">
        <f ca="1">IF(Amortisasi[[#This Row],[tanggal pembayaran]]="",0,JumlahPajakProperti)</f>
        <v>375000</v>
      </c>
      <c r="H242" s="31">
        <f ca="1">IF(Amortisasi[[#This Row],[tanggal pembayaran]]="",0,Amortisasi[[#This Row],[bunga]]+Amortisasi[[#This Row],[pokok]]+Amortisasi[[#This Row],[pajak 
properti]])</f>
        <v>1445949.5967406954</v>
      </c>
      <c r="I242" s="31">
        <f ca="1">IF(Amortisasi[[#This Row],[tanggal pembayaran]]="",0,Amortisasi[[#This Row],[saldo 
awal]]-Amortisasi[[#This Row],[pokok]])</f>
        <v>101873704.48330235</v>
      </c>
      <c r="J242" s="13">
        <f ca="1">IF(Amortisasi[[#This Row],[saldo 
akhir]]&gt;0,BarisTerakhir-ROW(),0)</f>
        <v>121</v>
      </c>
    </row>
    <row r="243" spans="2:10" ht="15" customHeight="1" x14ac:dyDescent="0.25">
      <c r="B243" s="12">
        <f>ROWS($B$4:B243)</f>
        <v>240</v>
      </c>
      <c r="C243" s="30">
        <f ca="1">IF(NilaiDimasukkan,IF(Amortisasi[[#This Row],['#]]&lt;=JangkaPinjaman,IF(ROW()-ROW(Amortisasi[[#Headers],[tanggal pembayaran]])=1,MulaiPinjaman,IF(I242&gt;0,EDATE(C242,1),"")),""),"")</f>
        <v>50518</v>
      </c>
      <c r="D243" s="31">
        <f ca="1">IF(ROW()-ROW(Amortisasi[[#Headers],[saldo 
awal]])=1,JumlahPinjaman,IF(Amortisasi[[#This Row],[tanggal pembayaran]]="",0,INDEX(Amortisasi[], ROW()-4,8)))</f>
        <v>101873704.48330235</v>
      </c>
      <c r="E243" s="31">
        <f ca="1">IF(NilaiDimasukkan,IF(ROW()-ROW(Amortisasi[[#Headers],[bunga]])=1,-IPMT(SukuBunga/12,1,JangkaPinjaman-ROWS($C$4:C243)+1,Amortisasi[[#This Row],[saldo 
awal]]),IFERROR(-IPMT(SukuBunga/12,1,Amortisasi[[#This Row],['#
tersisa]],D244),0)),0)</f>
        <v>421768.89585816039</v>
      </c>
      <c r="F243" s="31">
        <f ca="1">IFERROR(IF(AND(NilaiDimasukkan,Amortisasi[[#This Row],[tanggal pembayaran]]&lt;&gt;""),-PPMT(SukuBunga/12,1,JangkaPinjaman-ROWS($C$4:C243)+1,Amortisasi[[#This Row],[saldo 
awal]]),""),0)</f>
        <v>649169.47734385345</v>
      </c>
      <c r="G243" s="31">
        <f ca="1">IF(Amortisasi[[#This Row],[tanggal pembayaran]]="",0,JumlahPajakProperti)</f>
        <v>375000</v>
      </c>
      <c r="H243" s="31">
        <f ca="1">IF(Amortisasi[[#This Row],[tanggal pembayaran]]="",0,Amortisasi[[#This Row],[bunga]]+Amortisasi[[#This Row],[pokok]]+Amortisasi[[#This Row],[pajak 
properti]])</f>
        <v>1445938.3732020138</v>
      </c>
      <c r="I243" s="31">
        <f ca="1">IF(Amortisasi[[#This Row],[tanggal pembayaran]]="",0,Amortisasi[[#This Row],[saldo 
awal]]-Amortisasi[[#This Row],[pokok]])</f>
        <v>101224535.0059585</v>
      </c>
      <c r="J243" s="13">
        <f ca="1">IF(Amortisasi[[#This Row],[saldo 
akhir]]&gt;0,BarisTerakhir-ROW(),0)</f>
        <v>120</v>
      </c>
    </row>
    <row r="244" spans="2:10" ht="15" customHeight="1" x14ac:dyDescent="0.25">
      <c r="B244" s="12">
        <f>ROWS($B$4:B244)</f>
        <v>241</v>
      </c>
      <c r="C244" s="30">
        <f ca="1">IF(NilaiDimasukkan,IF(Amortisasi[[#This Row],['#]]&lt;=JangkaPinjaman,IF(ROW()-ROW(Amortisasi[[#Headers],[tanggal pembayaran]])=1,MulaiPinjaman,IF(I243&gt;0,EDATE(C243,1),"")),""),"")</f>
        <v>50548</v>
      </c>
      <c r="D244" s="31">
        <f ca="1">IF(ROW()-ROW(Amortisasi[[#Headers],[saldo 
awal]])=1,JumlahPinjaman,IF(Amortisasi[[#This Row],[tanggal pembayaran]]="",0,INDEX(Amortisasi[], ROW()-4,8)))</f>
        <v>101224535.0059585</v>
      </c>
      <c r="E244" s="31">
        <f ca="1">IF(NilaiDimasukkan,IF(ROW()-ROW(Amortisasi[[#Headers],[bunga]])=1,-IPMT(SukuBunga/12,1,JangkaPinjaman-ROWS($C$4:C244)+1,Amortisasi[[#This Row],[saldo 
awal]]),IFERROR(-IPMT(SukuBunga/12,1,Amortisasi[[#This Row],['#
tersisa]],D245),0)),0)</f>
        <v>419052.75273246825</v>
      </c>
      <c r="F244" s="31">
        <f ca="1">IFERROR(IF(AND(NilaiDimasukkan,Amortisasi[[#This Row],[tanggal pembayaran]]&lt;&gt;""),-PPMT(SukuBunga/12,1,JangkaPinjaman-ROWS($C$4:C244)+1,Amortisasi[[#This Row],[saldo 
awal]]),""),0)</f>
        <v>651874.35016611917</v>
      </c>
      <c r="G244" s="31">
        <f ca="1">IF(Amortisasi[[#This Row],[tanggal pembayaran]]="",0,JumlahPajakProperti)</f>
        <v>375000</v>
      </c>
      <c r="H244" s="31">
        <f ca="1">IF(Amortisasi[[#This Row],[tanggal pembayaran]]="",0,Amortisasi[[#This Row],[bunga]]+Amortisasi[[#This Row],[pokok]]+Amortisasi[[#This Row],[pajak 
properti]])</f>
        <v>1445927.1028985875</v>
      </c>
      <c r="I244" s="31">
        <f ca="1">IF(Amortisasi[[#This Row],[tanggal pembayaran]]="",0,Amortisasi[[#This Row],[saldo 
awal]]-Amortisasi[[#This Row],[pokok]])</f>
        <v>100572660.65579239</v>
      </c>
      <c r="J244" s="13">
        <f ca="1">IF(Amortisasi[[#This Row],[saldo 
akhir]]&gt;0,BarisTerakhir-ROW(),0)</f>
        <v>119</v>
      </c>
    </row>
    <row r="245" spans="2:10" ht="15" customHeight="1" x14ac:dyDescent="0.25">
      <c r="B245" s="12">
        <f>ROWS($B$4:B245)</f>
        <v>242</v>
      </c>
      <c r="C245" s="30">
        <f ca="1">IF(NilaiDimasukkan,IF(Amortisasi[[#This Row],['#]]&lt;=JangkaPinjaman,IF(ROW()-ROW(Amortisasi[[#Headers],[tanggal pembayaran]])=1,MulaiPinjaman,IF(I244&gt;0,EDATE(C244,1),"")),""),"")</f>
        <v>50579</v>
      </c>
      <c r="D245" s="31">
        <f ca="1">IF(ROW()-ROW(Amortisasi[[#Headers],[saldo 
awal]])=1,JumlahPinjaman,IF(Amortisasi[[#This Row],[tanggal pembayaran]]="",0,INDEX(Amortisasi[], ROW()-4,8)))</f>
        <v>100572660.65579239</v>
      </c>
      <c r="E245" s="31">
        <f ca="1">IF(NilaiDimasukkan,IF(ROW()-ROW(Amortisasi[[#Headers],[bunga]])=1,-IPMT(SukuBunga/12,1,JangkaPinjaman-ROWS($C$4:C245)+1,Amortisasi[[#This Row],[saldo 
awal]]),IFERROR(-IPMT(SukuBunga/12,1,Amortisasi[[#This Row],['#
tersisa]],D246),0)),0)</f>
        <v>416325.2923437524</v>
      </c>
      <c r="F245" s="31">
        <f ca="1">IFERROR(IF(AND(NilaiDimasukkan,Amortisasi[[#This Row],[tanggal pembayaran]]&lt;&gt;""),-PPMT(SukuBunga/12,1,JangkaPinjaman-ROWS($C$4:C245)+1,Amortisasi[[#This Row],[saldo 
awal]]),""),0)</f>
        <v>654590.49329181155</v>
      </c>
      <c r="G245" s="31">
        <f ca="1">IF(Amortisasi[[#This Row],[tanggal pembayaran]]="",0,JumlahPajakProperti)</f>
        <v>375000</v>
      </c>
      <c r="H245" s="31">
        <f ca="1">IF(Amortisasi[[#This Row],[tanggal pembayaran]]="",0,Amortisasi[[#This Row],[bunga]]+Amortisasi[[#This Row],[pokok]]+Amortisasi[[#This Row],[pajak 
properti]])</f>
        <v>1445915.785635564</v>
      </c>
      <c r="I245" s="31">
        <f ca="1">IF(Amortisasi[[#This Row],[tanggal pembayaran]]="",0,Amortisasi[[#This Row],[saldo 
awal]]-Amortisasi[[#This Row],[pokok]])</f>
        <v>99918070.162500575</v>
      </c>
      <c r="J245" s="13">
        <f ca="1">IF(Amortisasi[[#This Row],[saldo 
akhir]]&gt;0,BarisTerakhir-ROW(),0)</f>
        <v>118</v>
      </c>
    </row>
    <row r="246" spans="2:10" ht="15" customHeight="1" x14ac:dyDescent="0.25">
      <c r="B246" s="12">
        <f>ROWS($B$4:B246)</f>
        <v>243</v>
      </c>
      <c r="C246" s="30">
        <f ca="1">IF(NilaiDimasukkan,IF(Amortisasi[[#This Row],['#]]&lt;=JangkaPinjaman,IF(ROW()-ROW(Amortisasi[[#Headers],[tanggal pembayaran]])=1,MulaiPinjaman,IF(I245&gt;0,EDATE(C245,1),"")),""),"")</f>
        <v>50609</v>
      </c>
      <c r="D246" s="31">
        <f ca="1">IF(ROW()-ROW(Amortisasi[[#Headers],[saldo 
awal]])=1,JumlahPinjaman,IF(Amortisasi[[#This Row],[tanggal pembayaran]]="",0,INDEX(Amortisasi[], ROW()-4,8)))</f>
        <v>99918070.162500575</v>
      </c>
      <c r="E246" s="31">
        <f ca="1">IF(NilaiDimasukkan,IF(ROW()-ROW(Amortisasi[[#Headers],[bunga]])=1,-IPMT(SukuBunga/12,1,JangkaPinjaman-ROWS($C$4:C246)+1,Amortisasi[[#This Row],[saldo 
awal]]),IFERROR(-IPMT(SukuBunga/12,1,Amortisasi[[#This Row],['#
tersisa]],D247),0)),0)</f>
        <v>413586.46753675019</v>
      </c>
      <c r="F246" s="31">
        <f ca="1">IFERROR(IF(AND(NilaiDimasukkan,Amortisasi[[#This Row],[tanggal pembayaran]]&lt;&gt;""),-PPMT(SukuBunga/12,1,JangkaPinjaman-ROWS($C$4:C246)+1,Amortisasi[[#This Row],[saldo 
awal]]),""),0)</f>
        <v>657317.9536805274</v>
      </c>
      <c r="G246" s="31">
        <f ca="1">IF(Amortisasi[[#This Row],[tanggal pembayaran]]="",0,JumlahPajakProperti)</f>
        <v>375000</v>
      </c>
      <c r="H246" s="31">
        <f ca="1">IF(Amortisasi[[#This Row],[tanggal pembayaran]]="",0,Amortisasi[[#This Row],[bunga]]+Amortisasi[[#This Row],[pokok]]+Amortisasi[[#This Row],[pajak 
properti]])</f>
        <v>1445904.4212172776</v>
      </c>
      <c r="I246" s="31">
        <f ca="1">IF(Amortisasi[[#This Row],[tanggal pembayaran]]="",0,Amortisasi[[#This Row],[saldo 
awal]]-Amortisasi[[#This Row],[pokok]])</f>
        <v>99260752.208820045</v>
      </c>
      <c r="J246" s="13">
        <f ca="1">IF(Amortisasi[[#This Row],[saldo 
akhir]]&gt;0,BarisTerakhir-ROW(),0)</f>
        <v>117</v>
      </c>
    </row>
    <row r="247" spans="2:10" ht="15" customHeight="1" x14ac:dyDescent="0.25">
      <c r="B247" s="12">
        <f>ROWS($B$4:B247)</f>
        <v>244</v>
      </c>
      <c r="C247" s="30">
        <f ca="1">IF(NilaiDimasukkan,IF(Amortisasi[[#This Row],['#]]&lt;=JangkaPinjaman,IF(ROW()-ROW(Amortisasi[[#Headers],[tanggal pembayaran]])=1,MulaiPinjaman,IF(I246&gt;0,EDATE(C246,1),"")),""),"")</f>
        <v>50640</v>
      </c>
      <c r="D247" s="31">
        <f ca="1">IF(ROW()-ROW(Amortisasi[[#Headers],[saldo 
awal]])=1,JumlahPinjaman,IF(Amortisasi[[#This Row],[tanggal pembayaran]]="",0,INDEX(Amortisasi[], ROW()-4,8)))</f>
        <v>99260752.208820045</v>
      </c>
      <c r="E247" s="31">
        <f ca="1">IF(NilaiDimasukkan,IF(ROW()-ROW(Amortisasi[[#Headers],[bunga]])=1,-IPMT(SukuBunga/12,1,JangkaPinjaman-ROWS($C$4:C247)+1,Amortisasi[[#This Row],[saldo 
awal]]),IFERROR(-IPMT(SukuBunga/12,1,Amortisasi[[#This Row],['#
tersisa]],D248),0)),0)</f>
        <v>410836.23095971881</v>
      </c>
      <c r="F247" s="31">
        <f ca="1">IFERROR(IF(AND(NilaiDimasukkan,Amortisasi[[#This Row],[tanggal pembayaran]]&lt;&gt;""),-PPMT(SukuBunga/12,1,JangkaPinjaman-ROWS($C$4:C247)+1,Amortisasi[[#This Row],[saldo 
awal]]),""),0)</f>
        <v>660056.77848752961</v>
      </c>
      <c r="G247" s="31">
        <f ca="1">IF(Amortisasi[[#This Row],[tanggal pembayaran]]="",0,JumlahPajakProperti)</f>
        <v>375000</v>
      </c>
      <c r="H247" s="31">
        <f ca="1">IF(Amortisasi[[#This Row],[tanggal pembayaran]]="",0,Amortisasi[[#This Row],[bunga]]+Amortisasi[[#This Row],[pokok]]+Amortisasi[[#This Row],[pajak 
properti]])</f>
        <v>1445893.0094472484</v>
      </c>
      <c r="I247" s="31">
        <f ca="1">IF(Amortisasi[[#This Row],[tanggal pembayaran]]="",0,Amortisasi[[#This Row],[saldo 
awal]]-Amortisasi[[#This Row],[pokok]])</f>
        <v>98600695.430332512</v>
      </c>
      <c r="J247" s="13">
        <f ca="1">IF(Amortisasi[[#This Row],[saldo 
akhir]]&gt;0,BarisTerakhir-ROW(),0)</f>
        <v>116</v>
      </c>
    </row>
    <row r="248" spans="2:10" ht="15" customHeight="1" x14ac:dyDescent="0.25">
      <c r="B248" s="12">
        <f>ROWS($B$4:B248)</f>
        <v>245</v>
      </c>
      <c r="C248" s="30">
        <f ca="1">IF(NilaiDimasukkan,IF(Amortisasi[[#This Row],['#]]&lt;=JangkaPinjaman,IF(ROW()-ROW(Amortisasi[[#Headers],[tanggal pembayaran]])=1,MulaiPinjaman,IF(I247&gt;0,EDATE(C247,1),"")),""),"")</f>
        <v>50671</v>
      </c>
      <c r="D248" s="31">
        <f ca="1">IF(ROW()-ROW(Amortisasi[[#Headers],[saldo 
awal]])=1,JumlahPinjaman,IF(Amortisasi[[#This Row],[tanggal pembayaran]]="",0,INDEX(Amortisasi[], ROW()-4,8)))</f>
        <v>98600695.430332512</v>
      </c>
      <c r="E248" s="31">
        <f ca="1">IF(NilaiDimasukkan,IF(ROW()-ROW(Amortisasi[[#Headers],[bunga]])=1,-IPMT(SukuBunga/12,1,JangkaPinjaman-ROWS($C$4:C248)+1,Amortisasi[[#This Row],[saldo 
awal]]),IFERROR(-IPMT(SukuBunga/12,1,Amortisasi[[#This Row],['#
tersisa]],D249),0)),0)</f>
        <v>408074.53506361641</v>
      </c>
      <c r="F248" s="31">
        <f ca="1">IFERROR(IF(AND(NilaiDimasukkan,Amortisasi[[#This Row],[tanggal pembayaran]]&lt;&gt;""),-PPMT(SukuBunga/12,1,JangkaPinjaman-ROWS($C$4:C248)+1,Amortisasi[[#This Row],[saldo 
awal]]),""),0)</f>
        <v>662807.01506456081</v>
      </c>
      <c r="G248" s="31">
        <f ca="1">IF(Amortisasi[[#This Row],[tanggal pembayaran]]="",0,JumlahPajakProperti)</f>
        <v>375000</v>
      </c>
      <c r="H248" s="31">
        <f ca="1">IF(Amortisasi[[#This Row],[tanggal pembayaran]]="",0,Amortisasi[[#This Row],[bunga]]+Amortisasi[[#This Row],[pokok]]+Amortisasi[[#This Row],[pajak 
properti]])</f>
        <v>1445881.5501281773</v>
      </c>
      <c r="I248" s="31">
        <f ca="1">IF(Amortisasi[[#This Row],[tanggal pembayaran]]="",0,Amortisasi[[#This Row],[saldo 
awal]]-Amortisasi[[#This Row],[pokok]])</f>
        <v>97937888.415267944</v>
      </c>
      <c r="J248" s="13">
        <f ca="1">IF(Amortisasi[[#This Row],[saldo 
akhir]]&gt;0,BarisTerakhir-ROW(),0)</f>
        <v>115</v>
      </c>
    </row>
    <row r="249" spans="2:10" ht="15" customHeight="1" x14ac:dyDescent="0.25">
      <c r="B249" s="12">
        <f>ROWS($B$4:B249)</f>
        <v>246</v>
      </c>
      <c r="C249" s="30">
        <f ca="1">IF(NilaiDimasukkan,IF(Amortisasi[[#This Row],['#]]&lt;=JangkaPinjaman,IF(ROW()-ROW(Amortisasi[[#Headers],[tanggal pembayaran]])=1,MulaiPinjaman,IF(I248&gt;0,EDATE(C248,1),"")),""),"")</f>
        <v>50701</v>
      </c>
      <c r="D249" s="31">
        <f ca="1">IF(ROW()-ROW(Amortisasi[[#Headers],[saldo 
awal]])=1,JumlahPinjaman,IF(Amortisasi[[#This Row],[tanggal pembayaran]]="",0,INDEX(Amortisasi[], ROW()-4,8)))</f>
        <v>97937888.415267944</v>
      </c>
      <c r="E249" s="31">
        <f ca="1">IF(NilaiDimasukkan,IF(ROW()-ROW(Amortisasi[[#Headers],[bunga]])=1,-IPMT(SukuBunga/12,1,JangkaPinjaman-ROWS($C$4:C249)+1,Amortisasi[[#This Row],[saldo 
awal]]),IFERROR(-IPMT(SukuBunga/12,1,Amortisasi[[#This Row],['#
tersisa]],D250),0)),0)</f>
        <v>405301.33210128034</v>
      </c>
      <c r="F249" s="31">
        <f ca="1">IFERROR(IF(AND(NilaiDimasukkan,Amortisasi[[#This Row],[tanggal pembayaran]]&lt;&gt;""),-PPMT(SukuBunga/12,1,JangkaPinjaman-ROWS($C$4:C249)+1,Amortisasi[[#This Row],[saldo 
awal]]),""),0)</f>
        <v>665568.71096066316</v>
      </c>
      <c r="G249" s="31">
        <f ca="1">IF(Amortisasi[[#This Row],[tanggal pembayaran]]="",0,JumlahPajakProperti)</f>
        <v>375000</v>
      </c>
      <c r="H249" s="31">
        <f ca="1">IF(Amortisasi[[#This Row],[tanggal pembayaran]]="",0,Amortisasi[[#This Row],[bunga]]+Amortisasi[[#This Row],[pokok]]+Amortisasi[[#This Row],[pajak 
properti]])</f>
        <v>1445870.0430619435</v>
      </c>
      <c r="I249" s="31">
        <f ca="1">IF(Amortisasi[[#This Row],[tanggal pembayaran]]="",0,Amortisasi[[#This Row],[saldo 
awal]]-Amortisasi[[#This Row],[pokok]])</f>
        <v>97272319.704307288</v>
      </c>
      <c r="J249" s="13">
        <f ca="1">IF(Amortisasi[[#This Row],[saldo 
akhir]]&gt;0,BarisTerakhir-ROW(),0)</f>
        <v>114</v>
      </c>
    </row>
    <row r="250" spans="2:10" ht="15" customHeight="1" x14ac:dyDescent="0.25">
      <c r="B250" s="12">
        <f>ROWS($B$4:B250)</f>
        <v>247</v>
      </c>
      <c r="C250" s="30">
        <f ca="1">IF(NilaiDimasukkan,IF(Amortisasi[[#This Row],['#]]&lt;=JangkaPinjaman,IF(ROW()-ROW(Amortisasi[[#Headers],[tanggal pembayaran]])=1,MulaiPinjaman,IF(I249&gt;0,EDATE(C249,1),"")),""),"")</f>
        <v>50732</v>
      </c>
      <c r="D250" s="31">
        <f ca="1">IF(ROW()-ROW(Amortisasi[[#Headers],[saldo 
awal]])=1,JumlahPinjaman,IF(Amortisasi[[#This Row],[tanggal pembayaran]]="",0,INDEX(Amortisasi[], ROW()-4,8)))</f>
        <v>97272319.704307288</v>
      </c>
      <c r="E250" s="31">
        <f ca="1">IF(NilaiDimasukkan,IF(ROW()-ROW(Amortisasi[[#Headers],[bunga]])=1,-IPMT(SukuBunga/12,1,JangkaPinjaman-ROWS($C$4:C250)+1,Amortisasi[[#This Row],[saldo 
awal]]),IFERROR(-IPMT(SukuBunga/12,1,Amortisasi[[#This Row],['#
tersisa]],D251),0)),0)</f>
        <v>402516.57412660122</v>
      </c>
      <c r="F250" s="31">
        <f ca="1">IFERROR(IF(AND(NilaiDimasukkan,Amortisasi[[#This Row],[tanggal pembayaran]]&lt;&gt;""),-PPMT(SukuBunga/12,1,JangkaPinjaman-ROWS($C$4:C250)+1,Amortisasi[[#This Row],[saldo 
awal]]),""),0)</f>
        <v>668341.9139229994</v>
      </c>
      <c r="G250" s="31">
        <f ca="1">IF(Amortisasi[[#This Row],[tanggal pembayaran]]="",0,JumlahPajakProperti)</f>
        <v>375000</v>
      </c>
      <c r="H250" s="31">
        <f ca="1">IF(Amortisasi[[#This Row],[tanggal pembayaran]]="",0,Amortisasi[[#This Row],[bunga]]+Amortisasi[[#This Row],[pokok]]+Amortisasi[[#This Row],[pajak 
properti]])</f>
        <v>1445858.4880496007</v>
      </c>
      <c r="I250" s="31">
        <f ca="1">IF(Amortisasi[[#This Row],[tanggal pembayaran]]="",0,Amortisasi[[#This Row],[saldo 
awal]]-Amortisasi[[#This Row],[pokok]])</f>
        <v>96603977.790384293</v>
      </c>
      <c r="J250" s="13">
        <f ca="1">IF(Amortisasi[[#This Row],[saldo 
akhir]]&gt;0,BarisTerakhir-ROW(),0)</f>
        <v>113</v>
      </c>
    </row>
    <row r="251" spans="2:10" ht="15" customHeight="1" x14ac:dyDescent="0.25">
      <c r="B251" s="12">
        <f>ROWS($B$4:B251)</f>
        <v>248</v>
      </c>
      <c r="C251" s="30">
        <f ca="1">IF(NilaiDimasukkan,IF(Amortisasi[[#This Row],['#]]&lt;=JangkaPinjaman,IF(ROW()-ROW(Amortisasi[[#Headers],[tanggal pembayaran]])=1,MulaiPinjaman,IF(I250&gt;0,EDATE(C250,1),"")),""),"")</f>
        <v>50762</v>
      </c>
      <c r="D251" s="31">
        <f ca="1">IF(ROW()-ROW(Amortisasi[[#Headers],[saldo 
awal]])=1,JumlahPinjaman,IF(Amortisasi[[#This Row],[tanggal pembayaran]]="",0,INDEX(Amortisasi[], ROW()-4,8)))</f>
        <v>96603977.790384293</v>
      </c>
      <c r="E251" s="31">
        <f ca="1">IF(NilaiDimasukkan,IF(ROW()-ROW(Amortisasi[[#Headers],[bunga]])=1,-IPMT(SukuBunga/12,1,JangkaPinjaman-ROWS($C$4:C251)+1,Amortisasi[[#This Row],[saldo 
awal]]),IFERROR(-IPMT(SukuBunga/12,1,Amortisasi[[#This Row],['#
tersisa]],D252),0)),0)</f>
        <v>399720.21299369424</v>
      </c>
      <c r="F251" s="31">
        <f ca="1">IFERROR(IF(AND(NilaiDimasukkan,Amortisasi[[#This Row],[tanggal pembayaran]]&lt;&gt;""),-PPMT(SukuBunga/12,1,JangkaPinjaman-ROWS($C$4:C251)+1,Amortisasi[[#This Row],[saldo 
awal]]),""),0)</f>
        <v>671126.67189767852</v>
      </c>
      <c r="G251" s="31">
        <f ca="1">IF(Amortisasi[[#This Row],[tanggal pembayaran]]="",0,JumlahPajakProperti)</f>
        <v>375000</v>
      </c>
      <c r="H251" s="31">
        <f ca="1">IF(Amortisasi[[#This Row],[tanggal pembayaran]]="",0,Amortisasi[[#This Row],[bunga]]+Amortisasi[[#This Row],[pokok]]+Amortisasi[[#This Row],[pajak 
properti]])</f>
        <v>1445846.8848913726</v>
      </c>
      <c r="I251" s="31">
        <f ca="1">IF(Amortisasi[[#This Row],[tanggal pembayaran]]="",0,Amortisasi[[#This Row],[saldo 
awal]]-Amortisasi[[#This Row],[pokok]])</f>
        <v>95932851.118486613</v>
      </c>
      <c r="J251" s="13">
        <f ca="1">IF(Amortisasi[[#This Row],[saldo 
akhir]]&gt;0,BarisTerakhir-ROW(),0)</f>
        <v>112</v>
      </c>
    </row>
    <row r="252" spans="2:10" ht="15" customHeight="1" x14ac:dyDescent="0.25">
      <c r="B252" s="12">
        <f>ROWS($B$4:B252)</f>
        <v>249</v>
      </c>
      <c r="C252" s="30">
        <f ca="1">IF(NilaiDimasukkan,IF(Amortisasi[[#This Row],['#]]&lt;=JangkaPinjaman,IF(ROW()-ROW(Amortisasi[[#Headers],[tanggal pembayaran]])=1,MulaiPinjaman,IF(I251&gt;0,EDATE(C251,1),"")),""),"")</f>
        <v>50793</v>
      </c>
      <c r="D252" s="31">
        <f ca="1">IF(ROW()-ROW(Amortisasi[[#Headers],[saldo 
awal]])=1,JumlahPinjaman,IF(Amortisasi[[#This Row],[tanggal pembayaran]]="",0,INDEX(Amortisasi[], ROW()-4,8)))</f>
        <v>95932851.118486613</v>
      </c>
      <c r="E252" s="31">
        <f ca="1">IF(NilaiDimasukkan,IF(ROW()-ROW(Amortisasi[[#Headers],[bunga]])=1,-IPMT(SukuBunga/12,1,JangkaPinjaman-ROWS($C$4:C252)+1,Amortisasi[[#This Row],[saldo 
awal]]),IFERROR(-IPMT(SukuBunga/12,1,Amortisasi[[#This Row],['#
tersisa]],D253),0)),0)</f>
        <v>396912.20035606681</v>
      </c>
      <c r="F252" s="31">
        <f ca="1">IFERROR(IF(AND(NilaiDimasukkan,Amortisasi[[#This Row],[tanggal pembayaran]]&lt;&gt;""),-PPMT(SukuBunga/12,1,JangkaPinjaman-ROWS($C$4:C252)+1,Amortisasi[[#This Row],[saldo 
awal]]),""),0)</f>
        <v>673923.03303058539</v>
      </c>
      <c r="G252" s="31">
        <f ca="1">IF(Amortisasi[[#This Row],[tanggal pembayaran]]="",0,JumlahPajakProperti)</f>
        <v>375000</v>
      </c>
      <c r="H252" s="31">
        <f ca="1">IF(Amortisasi[[#This Row],[tanggal pembayaran]]="",0,Amortisasi[[#This Row],[bunga]]+Amortisasi[[#This Row],[pokok]]+Amortisasi[[#This Row],[pajak 
properti]])</f>
        <v>1445835.2333866521</v>
      </c>
      <c r="I252" s="31">
        <f ca="1">IF(Amortisasi[[#This Row],[tanggal pembayaran]]="",0,Amortisasi[[#This Row],[saldo 
awal]]-Amortisasi[[#This Row],[pokok]])</f>
        <v>95258928.085456029</v>
      </c>
      <c r="J252" s="13">
        <f ca="1">IF(Amortisasi[[#This Row],[saldo 
akhir]]&gt;0,BarisTerakhir-ROW(),0)</f>
        <v>111</v>
      </c>
    </row>
    <row r="253" spans="2:10" ht="15" customHeight="1" x14ac:dyDescent="0.25">
      <c r="B253" s="12">
        <f>ROWS($B$4:B253)</f>
        <v>250</v>
      </c>
      <c r="C253" s="30">
        <f ca="1">IF(NilaiDimasukkan,IF(Amortisasi[[#This Row],['#]]&lt;=JangkaPinjaman,IF(ROW()-ROW(Amortisasi[[#Headers],[tanggal pembayaran]])=1,MulaiPinjaman,IF(I252&gt;0,EDATE(C252,1),"")),""),"")</f>
        <v>50824</v>
      </c>
      <c r="D253" s="31">
        <f ca="1">IF(ROW()-ROW(Amortisasi[[#Headers],[saldo 
awal]])=1,JumlahPinjaman,IF(Amortisasi[[#This Row],[tanggal pembayaran]]="",0,INDEX(Amortisasi[], ROW()-4,8)))</f>
        <v>95258928.085456029</v>
      </c>
      <c r="E253" s="31">
        <f ca="1">IF(NilaiDimasukkan,IF(ROW()-ROW(Amortisasi[[#Headers],[bunga]])=1,-IPMT(SukuBunga/12,1,JangkaPinjaman-ROWS($C$4:C253)+1,Amortisasi[[#This Row],[saldo 
awal]]),IFERROR(-IPMT(SukuBunga/12,1,Amortisasi[[#This Row],['#
tersisa]],D254),0)),0)</f>
        <v>394092.48766578257</v>
      </c>
      <c r="F253" s="31">
        <f ca="1">IFERROR(IF(AND(NilaiDimasukkan,Amortisasi[[#This Row],[tanggal pembayaran]]&lt;&gt;""),-PPMT(SukuBunga/12,1,JangkaPinjaman-ROWS($C$4:C253)+1,Amortisasi[[#This Row],[saldo 
awal]]),""),0)</f>
        <v>676731.04566821293</v>
      </c>
      <c r="G253" s="31">
        <f ca="1">IF(Amortisasi[[#This Row],[tanggal pembayaran]]="",0,JumlahPajakProperti)</f>
        <v>375000</v>
      </c>
      <c r="H253" s="31">
        <f ca="1">IF(Amortisasi[[#This Row],[tanggal pembayaran]]="",0,Amortisasi[[#This Row],[bunga]]+Amortisasi[[#This Row],[pokok]]+Amortisasi[[#This Row],[pajak 
properti]])</f>
        <v>1445823.5333339954</v>
      </c>
      <c r="I253" s="31">
        <f ca="1">IF(Amortisasi[[#This Row],[tanggal pembayaran]]="",0,Amortisasi[[#This Row],[saldo 
awal]]-Amortisasi[[#This Row],[pokok]])</f>
        <v>94582197.039787814</v>
      </c>
      <c r="J253" s="13">
        <f ca="1">IF(Amortisasi[[#This Row],[saldo 
akhir]]&gt;0,BarisTerakhir-ROW(),0)</f>
        <v>110</v>
      </c>
    </row>
    <row r="254" spans="2:10" ht="15" customHeight="1" x14ac:dyDescent="0.25">
      <c r="B254" s="12">
        <f>ROWS($B$4:B254)</f>
        <v>251</v>
      </c>
      <c r="C254" s="30">
        <f ca="1">IF(NilaiDimasukkan,IF(Amortisasi[[#This Row],['#]]&lt;=JangkaPinjaman,IF(ROW()-ROW(Amortisasi[[#Headers],[tanggal pembayaran]])=1,MulaiPinjaman,IF(I253&gt;0,EDATE(C253,1),"")),""),"")</f>
        <v>50852</v>
      </c>
      <c r="D254" s="31">
        <f ca="1">IF(ROW()-ROW(Amortisasi[[#Headers],[saldo 
awal]])=1,JumlahPinjaman,IF(Amortisasi[[#This Row],[tanggal pembayaran]]="",0,INDEX(Amortisasi[], ROW()-4,8)))</f>
        <v>94582197.039787814</v>
      </c>
      <c r="E254" s="31">
        <f ca="1">IF(NilaiDimasukkan,IF(ROW()-ROW(Amortisasi[[#Headers],[bunga]])=1,-IPMT(SukuBunga/12,1,JangkaPinjaman-ROWS($C$4:C254)+1,Amortisasi[[#This Row],[saldo 
awal]]),IFERROR(-IPMT(SukuBunga/12,1,Amortisasi[[#This Row],['#
tersisa]],D255),0)),0)</f>
        <v>391261.02617262217</v>
      </c>
      <c r="F254" s="31">
        <f ca="1">IFERROR(IF(AND(NilaiDimasukkan,Amortisasi[[#This Row],[tanggal pembayaran]]&lt;&gt;""),-PPMT(SukuBunga/12,1,JangkaPinjaman-ROWS($C$4:C254)+1,Amortisasi[[#This Row],[saldo 
awal]]),""),0)</f>
        <v>679550.75835849729</v>
      </c>
      <c r="G254" s="31">
        <f ca="1">IF(Amortisasi[[#This Row],[tanggal pembayaran]]="",0,JumlahPajakProperti)</f>
        <v>375000</v>
      </c>
      <c r="H254" s="31">
        <f ca="1">IF(Amortisasi[[#This Row],[tanggal pembayaran]]="",0,Amortisasi[[#This Row],[bunga]]+Amortisasi[[#This Row],[pokok]]+Amortisasi[[#This Row],[pajak 
properti]])</f>
        <v>1445811.7845311195</v>
      </c>
      <c r="I254" s="31">
        <f ca="1">IF(Amortisasi[[#This Row],[tanggal pembayaran]]="",0,Amortisasi[[#This Row],[saldo 
awal]]-Amortisasi[[#This Row],[pokok]])</f>
        <v>93902646.281429321</v>
      </c>
      <c r="J254" s="13">
        <f ca="1">IF(Amortisasi[[#This Row],[saldo 
akhir]]&gt;0,BarisTerakhir-ROW(),0)</f>
        <v>109</v>
      </c>
    </row>
    <row r="255" spans="2:10" ht="15" customHeight="1" x14ac:dyDescent="0.25">
      <c r="B255" s="12">
        <f>ROWS($B$4:B255)</f>
        <v>252</v>
      </c>
      <c r="C255" s="30">
        <f ca="1">IF(NilaiDimasukkan,IF(Amortisasi[[#This Row],['#]]&lt;=JangkaPinjaman,IF(ROW()-ROW(Amortisasi[[#Headers],[tanggal pembayaran]])=1,MulaiPinjaman,IF(I254&gt;0,EDATE(C254,1),"")),""),"")</f>
        <v>50883</v>
      </c>
      <c r="D255" s="31">
        <f ca="1">IF(ROW()-ROW(Amortisasi[[#Headers],[saldo 
awal]])=1,JumlahPinjaman,IF(Amortisasi[[#This Row],[tanggal pembayaran]]="",0,INDEX(Amortisasi[], ROW()-4,8)))</f>
        <v>93902646.281429321</v>
      </c>
      <c r="E255" s="31">
        <f ca="1">IF(NilaiDimasukkan,IF(ROW()-ROW(Amortisasi[[#Headers],[bunga]])=1,-IPMT(SukuBunga/12,1,JangkaPinjaman-ROWS($C$4:C255)+1,Amortisasi[[#This Row],[saldo 
awal]]),IFERROR(-IPMT(SukuBunga/12,1,Amortisasi[[#This Row],['#
tersisa]],D256),0)),0)</f>
        <v>388417.76692324027</v>
      </c>
      <c r="F255" s="31">
        <f ca="1">IFERROR(IF(AND(NilaiDimasukkan,Amortisasi[[#This Row],[tanggal pembayaran]]&lt;&gt;""),-PPMT(SukuBunga/12,1,JangkaPinjaman-ROWS($C$4:C255)+1,Amortisasi[[#This Row],[saldo 
awal]]),""),0)</f>
        <v>682382.21985165763</v>
      </c>
      <c r="G255" s="31">
        <f ca="1">IF(Amortisasi[[#This Row],[tanggal pembayaran]]="",0,JumlahPajakProperti)</f>
        <v>375000</v>
      </c>
      <c r="H255" s="31">
        <f ca="1">IF(Amortisasi[[#This Row],[tanggal pembayaran]]="",0,Amortisasi[[#This Row],[bunga]]+Amortisasi[[#This Row],[pokok]]+Amortisasi[[#This Row],[pajak 
properti]])</f>
        <v>1445799.9867748979</v>
      </c>
      <c r="I255" s="31">
        <f ca="1">IF(Amortisasi[[#This Row],[tanggal pembayaran]]="",0,Amortisasi[[#This Row],[saldo 
awal]]-Amortisasi[[#This Row],[pokok]])</f>
        <v>93220264.061577663</v>
      </c>
      <c r="J255" s="13">
        <f ca="1">IF(Amortisasi[[#This Row],[saldo 
akhir]]&gt;0,BarisTerakhir-ROW(),0)</f>
        <v>108</v>
      </c>
    </row>
    <row r="256" spans="2:10" ht="15" customHeight="1" x14ac:dyDescent="0.25">
      <c r="B256" s="12">
        <f>ROWS($B$4:B256)</f>
        <v>253</v>
      </c>
      <c r="C256" s="30">
        <f ca="1">IF(NilaiDimasukkan,IF(Amortisasi[[#This Row],['#]]&lt;=JangkaPinjaman,IF(ROW()-ROW(Amortisasi[[#Headers],[tanggal pembayaran]])=1,MulaiPinjaman,IF(I255&gt;0,EDATE(C255,1),"")),""),"")</f>
        <v>50913</v>
      </c>
      <c r="D256" s="31">
        <f ca="1">IF(ROW()-ROW(Amortisasi[[#Headers],[saldo 
awal]])=1,JumlahPinjaman,IF(Amortisasi[[#This Row],[tanggal pembayaran]]="",0,INDEX(Amortisasi[], ROW()-4,8)))</f>
        <v>93220264.061577663</v>
      </c>
      <c r="E256" s="31">
        <f ca="1">IF(NilaiDimasukkan,IF(ROW()-ROW(Amortisasi[[#Headers],[bunga]])=1,-IPMT(SukuBunga/12,1,JangkaPinjaman-ROWS($C$4:C256)+1,Amortisasi[[#This Row],[saldo 
awal]]),IFERROR(-IPMT(SukuBunga/12,1,Amortisasi[[#This Row],['#
tersisa]],D257),0)),0)</f>
        <v>385562.66076031921</v>
      </c>
      <c r="F256" s="31">
        <f ca="1">IFERROR(IF(AND(NilaiDimasukkan,Amortisasi[[#This Row],[tanggal pembayaran]]&lt;&gt;""),-PPMT(SukuBunga/12,1,JangkaPinjaman-ROWS($C$4:C256)+1,Amortisasi[[#This Row],[saldo 
awal]]),""),0)</f>
        <v>685225.47910103959</v>
      </c>
      <c r="G256" s="31">
        <f ca="1">IF(Amortisasi[[#This Row],[tanggal pembayaran]]="",0,JumlahPajakProperti)</f>
        <v>375000</v>
      </c>
      <c r="H256" s="31">
        <f ca="1">IF(Amortisasi[[#This Row],[tanggal pembayaran]]="",0,Amortisasi[[#This Row],[bunga]]+Amortisasi[[#This Row],[pokok]]+Amortisasi[[#This Row],[pajak 
properti]])</f>
        <v>1445788.1398613588</v>
      </c>
      <c r="I256" s="31">
        <f ca="1">IF(Amortisasi[[#This Row],[tanggal pembayaran]]="",0,Amortisasi[[#This Row],[saldo 
awal]]-Amortisasi[[#This Row],[pokok]])</f>
        <v>92535038.582476616</v>
      </c>
      <c r="J256" s="13">
        <f ca="1">IF(Amortisasi[[#This Row],[saldo 
akhir]]&gt;0,BarisTerakhir-ROW(),0)</f>
        <v>107</v>
      </c>
    </row>
    <row r="257" spans="2:10" ht="15" customHeight="1" x14ac:dyDescent="0.25">
      <c r="B257" s="12">
        <f>ROWS($B$4:B257)</f>
        <v>254</v>
      </c>
      <c r="C257" s="30">
        <f ca="1">IF(NilaiDimasukkan,IF(Amortisasi[[#This Row],['#]]&lt;=JangkaPinjaman,IF(ROW()-ROW(Amortisasi[[#Headers],[tanggal pembayaran]])=1,MulaiPinjaman,IF(I256&gt;0,EDATE(C256,1),"")),""),"")</f>
        <v>50944</v>
      </c>
      <c r="D257" s="31">
        <f ca="1">IF(ROW()-ROW(Amortisasi[[#Headers],[saldo 
awal]])=1,JumlahPinjaman,IF(Amortisasi[[#This Row],[tanggal pembayaran]]="",0,INDEX(Amortisasi[], ROW()-4,8)))</f>
        <v>92535038.582476616</v>
      </c>
      <c r="E257" s="31">
        <f ca="1">IF(NilaiDimasukkan,IF(ROW()-ROW(Amortisasi[[#Headers],[bunga]])=1,-IPMT(SukuBunga/12,1,JangkaPinjaman-ROWS($C$4:C257)+1,Amortisasi[[#This Row],[saldo 
awal]]),IFERROR(-IPMT(SukuBunga/12,1,Amortisasi[[#This Row],['#
tersisa]],D258),0)),0)</f>
        <v>382695.65832171938</v>
      </c>
      <c r="F257" s="31">
        <f ca="1">IFERROR(IF(AND(NilaiDimasukkan,Amortisasi[[#This Row],[tanggal pembayaran]]&lt;&gt;""),-PPMT(SukuBunga/12,1,JangkaPinjaman-ROWS($C$4:C257)+1,Amortisasi[[#This Row],[saldo 
awal]]),""),0)</f>
        <v>688080.58526396041</v>
      </c>
      <c r="G257" s="31">
        <f ca="1">IF(Amortisasi[[#This Row],[tanggal pembayaran]]="",0,JumlahPajakProperti)</f>
        <v>375000</v>
      </c>
      <c r="H257" s="31">
        <f ca="1">IF(Amortisasi[[#This Row],[tanggal pembayaran]]="",0,Amortisasi[[#This Row],[bunga]]+Amortisasi[[#This Row],[pokok]]+Amortisasi[[#This Row],[pajak 
properti]])</f>
        <v>1445776.2435856797</v>
      </c>
      <c r="I257" s="31">
        <f ca="1">IF(Amortisasi[[#This Row],[tanggal pembayaran]]="",0,Amortisasi[[#This Row],[saldo 
awal]]-Amortisasi[[#This Row],[pokok]])</f>
        <v>91846957.997212648</v>
      </c>
      <c r="J257" s="13">
        <f ca="1">IF(Amortisasi[[#This Row],[saldo 
akhir]]&gt;0,BarisTerakhir-ROW(),0)</f>
        <v>106</v>
      </c>
    </row>
    <row r="258" spans="2:10" ht="15" customHeight="1" x14ac:dyDescent="0.25">
      <c r="B258" s="12">
        <f>ROWS($B$4:B258)</f>
        <v>255</v>
      </c>
      <c r="C258" s="30">
        <f ca="1">IF(NilaiDimasukkan,IF(Amortisasi[[#This Row],['#]]&lt;=JangkaPinjaman,IF(ROW()-ROW(Amortisasi[[#Headers],[tanggal pembayaran]])=1,MulaiPinjaman,IF(I257&gt;0,EDATE(C257,1),"")),""),"")</f>
        <v>50974</v>
      </c>
      <c r="D258" s="31">
        <f ca="1">IF(ROW()-ROW(Amortisasi[[#Headers],[saldo 
awal]])=1,JumlahPinjaman,IF(Amortisasi[[#This Row],[tanggal pembayaran]]="",0,INDEX(Amortisasi[], ROW()-4,8)))</f>
        <v>91846957.997212648</v>
      </c>
      <c r="E258" s="31">
        <f ca="1">IF(NilaiDimasukkan,IF(ROW()-ROW(Amortisasi[[#Headers],[bunga]])=1,-IPMT(SukuBunga/12,1,JangkaPinjaman-ROWS($C$4:C258)+1,Amortisasi[[#This Row],[saldo 
awal]]),IFERROR(-IPMT(SukuBunga/12,1,Amortisasi[[#This Row],['#
tersisa]],D259),0)),0)</f>
        <v>379816.71003962535</v>
      </c>
      <c r="F258" s="31">
        <f ca="1">IFERROR(IF(AND(NilaiDimasukkan,Amortisasi[[#This Row],[tanggal pembayaran]]&lt;&gt;""),-PPMT(SukuBunga/12,1,JangkaPinjaman-ROWS($C$4:C258)+1,Amortisasi[[#This Row],[saldo 
awal]]),""),0)</f>
        <v>690947.58770256012</v>
      </c>
      <c r="G258" s="31">
        <f ca="1">IF(Amortisasi[[#This Row],[tanggal pembayaran]]="",0,JumlahPajakProperti)</f>
        <v>375000</v>
      </c>
      <c r="H258" s="31">
        <f ca="1">IF(Amortisasi[[#This Row],[tanggal pembayaran]]="",0,Amortisasi[[#This Row],[bunga]]+Amortisasi[[#This Row],[pokok]]+Amortisasi[[#This Row],[pajak 
properti]])</f>
        <v>1445764.2977421854</v>
      </c>
      <c r="I258" s="31">
        <f ca="1">IF(Amortisasi[[#This Row],[tanggal pembayaran]]="",0,Amortisasi[[#This Row],[saldo 
awal]]-Amortisasi[[#This Row],[pokok]])</f>
        <v>91156010.409510091</v>
      </c>
      <c r="J258" s="13">
        <f ca="1">IF(Amortisasi[[#This Row],[saldo 
akhir]]&gt;0,BarisTerakhir-ROW(),0)</f>
        <v>105</v>
      </c>
    </row>
    <row r="259" spans="2:10" ht="15" customHeight="1" x14ac:dyDescent="0.25">
      <c r="B259" s="12">
        <f>ROWS($B$4:B259)</f>
        <v>256</v>
      </c>
      <c r="C259" s="30">
        <f ca="1">IF(NilaiDimasukkan,IF(Amortisasi[[#This Row],['#]]&lt;=JangkaPinjaman,IF(ROW()-ROW(Amortisasi[[#Headers],[tanggal pembayaran]])=1,MulaiPinjaman,IF(I258&gt;0,EDATE(C258,1),"")),""),"")</f>
        <v>51005</v>
      </c>
      <c r="D259" s="31">
        <f ca="1">IF(ROW()-ROW(Amortisasi[[#Headers],[saldo 
awal]])=1,JumlahPinjaman,IF(Amortisasi[[#This Row],[tanggal pembayaran]]="",0,INDEX(Amortisasi[], ROW()-4,8)))</f>
        <v>91156010.409510091</v>
      </c>
      <c r="E259" s="31">
        <f ca="1">IF(NilaiDimasukkan,IF(ROW()-ROW(Amortisasi[[#Headers],[bunga]])=1,-IPMT(SukuBunga/12,1,JangkaPinjaman-ROWS($C$4:C259)+1,Amortisasi[[#This Row],[saldo 
awal]]),IFERROR(-IPMT(SukuBunga/12,1,Amortisasi[[#This Row],['#
tersisa]],D260),0)),0)</f>
        <v>376925.76613968931</v>
      </c>
      <c r="F259" s="31">
        <f ca="1">IFERROR(IF(AND(NilaiDimasukkan,Amortisasi[[#This Row],[tanggal pembayaran]]&lt;&gt;""),-PPMT(SukuBunga/12,1,JangkaPinjaman-ROWS($C$4:C259)+1,Amortisasi[[#This Row],[saldo 
awal]]),""),0)</f>
        <v>693826.53598465433</v>
      </c>
      <c r="G259" s="31">
        <f ca="1">IF(Amortisasi[[#This Row],[tanggal pembayaran]]="",0,JumlahPajakProperti)</f>
        <v>375000</v>
      </c>
      <c r="H259" s="31">
        <f ca="1">IF(Amortisasi[[#This Row],[tanggal pembayaran]]="",0,Amortisasi[[#This Row],[bunga]]+Amortisasi[[#This Row],[pokok]]+Amortisasi[[#This Row],[pajak 
properti]])</f>
        <v>1445752.3021243436</v>
      </c>
      <c r="I259" s="31">
        <f ca="1">IF(Amortisasi[[#This Row],[tanggal pembayaran]]="",0,Amortisasi[[#This Row],[saldo 
awal]]-Amortisasi[[#This Row],[pokok]])</f>
        <v>90462183.873525441</v>
      </c>
      <c r="J259" s="13">
        <f ca="1">IF(Amortisasi[[#This Row],[saldo 
akhir]]&gt;0,BarisTerakhir-ROW(),0)</f>
        <v>104</v>
      </c>
    </row>
    <row r="260" spans="2:10" ht="15" customHeight="1" x14ac:dyDescent="0.25">
      <c r="B260" s="12">
        <f>ROWS($B$4:B260)</f>
        <v>257</v>
      </c>
      <c r="C260" s="30">
        <f ca="1">IF(NilaiDimasukkan,IF(Amortisasi[[#This Row],['#]]&lt;=JangkaPinjaman,IF(ROW()-ROW(Amortisasi[[#Headers],[tanggal pembayaran]])=1,MulaiPinjaman,IF(I259&gt;0,EDATE(C259,1),"")),""),"")</f>
        <v>51036</v>
      </c>
      <c r="D260" s="31">
        <f ca="1">IF(ROW()-ROW(Amortisasi[[#Headers],[saldo 
awal]])=1,JumlahPinjaman,IF(Amortisasi[[#This Row],[tanggal pembayaran]]="",0,INDEX(Amortisasi[], ROW()-4,8)))</f>
        <v>90462183.873525441</v>
      </c>
      <c r="E260" s="31">
        <f ca="1">IF(NilaiDimasukkan,IF(ROW()-ROW(Amortisasi[[#Headers],[bunga]])=1,-IPMT(SukuBunga/12,1,JangkaPinjaman-ROWS($C$4:C260)+1,Amortisasi[[#This Row],[saldo 
awal]]),IFERROR(-IPMT(SukuBunga/12,1,Amortisasi[[#This Row],['#
tersisa]],D261),0)),0)</f>
        <v>374022.7766401702</v>
      </c>
      <c r="F260" s="31">
        <f ca="1">IFERROR(IF(AND(NilaiDimasukkan,Amortisasi[[#This Row],[tanggal pembayaran]]&lt;&gt;""),-PPMT(SukuBunga/12,1,JangkaPinjaman-ROWS($C$4:C260)+1,Amortisasi[[#This Row],[saldo 
awal]]),""),0)</f>
        <v>696717.47988459049</v>
      </c>
      <c r="G260" s="31">
        <f ca="1">IF(Amortisasi[[#This Row],[tanggal pembayaran]]="",0,JumlahPajakProperti)</f>
        <v>375000</v>
      </c>
      <c r="H260" s="31">
        <f ca="1">IF(Amortisasi[[#This Row],[tanggal pembayaran]]="",0,Amortisasi[[#This Row],[bunga]]+Amortisasi[[#This Row],[pokok]]+Amortisasi[[#This Row],[pajak 
properti]])</f>
        <v>1445740.2565247607</v>
      </c>
      <c r="I260" s="31">
        <f ca="1">IF(Amortisasi[[#This Row],[tanggal pembayaran]]="",0,Amortisasi[[#This Row],[saldo 
awal]]-Amortisasi[[#This Row],[pokok]])</f>
        <v>89765466.393640846</v>
      </c>
      <c r="J260" s="13">
        <f ca="1">IF(Amortisasi[[#This Row],[saldo 
akhir]]&gt;0,BarisTerakhir-ROW(),0)</f>
        <v>103</v>
      </c>
    </row>
    <row r="261" spans="2:10" ht="15" customHeight="1" x14ac:dyDescent="0.25">
      <c r="B261" s="12">
        <f>ROWS($B$4:B261)</f>
        <v>258</v>
      </c>
      <c r="C261" s="30">
        <f ca="1">IF(NilaiDimasukkan,IF(Amortisasi[[#This Row],['#]]&lt;=JangkaPinjaman,IF(ROW()-ROW(Amortisasi[[#Headers],[tanggal pembayaran]])=1,MulaiPinjaman,IF(I260&gt;0,EDATE(C260,1),"")),""),"")</f>
        <v>51066</v>
      </c>
      <c r="D261" s="31">
        <f ca="1">IF(ROW()-ROW(Amortisasi[[#Headers],[saldo 
awal]])=1,JumlahPinjaman,IF(Amortisasi[[#This Row],[tanggal pembayaran]]="",0,INDEX(Amortisasi[], ROW()-4,8)))</f>
        <v>89765466.393640846</v>
      </c>
      <c r="E261" s="31">
        <f ca="1">IF(NilaiDimasukkan,IF(ROW()-ROW(Amortisasi[[#Headers],[bunga]])=1,-IPMT(SukuBunga/12,1,JangkaPinjaman-ROWS($C$4:C261)+1,Amortisasi[[#This Row],[saldo 
awal]]),IFERROR(-IPMT(SukuBunga/12,1,Amortisasi[[#This Row],['#
tersisa]],D262),0)),0)</f>
        <v>371107.69135106978</v>
      </c>
      <c r="F261" s="31">
        <f ca="1">IFERROR(IF(AND(NilaiDimasukkan,Amortisasi[[#This Row],[tanggal pembayaran]]&lt;&gt;""),-PPMT(SukuBunga/12,1,JangkaPinjaman-ROWS($C$4:C261)+1,Amortisasi[[#This Row],[saldo 
awal]]),""),0)</f>
        <v>699620.46938410937</v>
      </c>
      <c r="G261" s="31">
        <f ca="1">IF(Amortisasi[[#This Row],[tanggal pembayaran]]="",0,JumlahPajakProperti)</f>
        <v>375000</v>
      </c>
      <c r="H261" s="31">
        <f ca="1">IF(Amortisasi[[#This Row],[tanggal pembayaran]]="",0,Amortisasi[[#This Row],[bunga]]+Amortisasi[[#This Row],[pokok]]+Amortisasi[[#This Row],[pajak 
properti]])</f>
        <v>1445728.1607351792</v>
      </c>
      <c r="I261" s="31">
        <f ca="1">IF(Amortisasi[[#This Row],[tanggal pembayaran]]="",0,Amortisasi[[#This Row],[saldo 
awal]]-Amortisasi[[#This Row],[pokok]])</f>
        <v>89065845.924256742</v>
      </c>
      <c r="J261" s="13">
        <f ca="1">IF(Amortisasi[[#This Row],[saldo 
akhir]]&gt;0,BarisTerakhir-ROW(),0)</f>
        <v>102</v>
      </c>
    </row>
    <row r="262" spans="2:10" ht="15" customHeight="1" x14ac:dyDescent="0.25">
      <c r="B262" s="12">
        <f>ROWS($B$4:B262)</f>
        <v>259</v>
      </c>
      <c r="C262" s="30">
        <f ca="1">IF(NilaiDimasukkan,IF(Amortisasi[[#This Row],['#]]&lt;=JangkaPinjaman,IF(ROW()-ROW(Amortisasi[[#Headers],[tanggal pembayaran]])=1,MulaiPinjaman,IF(I261&gt;0,EDATE(C261,1),"")),""),"")</f>
        <v>51097</v>
      </c>
      <c r="D262" s="31">
        <f ca="1">IF(ROW()-ROW(Amortisasi[[#Headers],[saldo 
awal]])=1,JumlahPinjaman,IF(Amortisasi[[#This Row],[tanggal pembayaran]]="",0,INDEX(Amortisasi[], ROW()-4,8)))</f>
        <v>89065845.924256742</v>
      </c>
      <c r="E262" s="31">
        <f ca="1">IF(NilaiDimasukkan,IF(ROW()-ROW(Amortisasi[[#Headers],[bunga]])=1,-IPMT(SukuBunga/12,1,JangkaPinjaman-ROWS($C$4:C262)+1,Amortisasi[[#This Row],[saldo 
awal]]),IFERROR(-IPMT(SukuBunga/12,1,Amortisasi[[#This Row],['#
tersisa]],D263),0)),0)</f>
        <v>368180.45987326471</v>
      </c>
      <c r="F262" s="31">
        <f ca="1">IFERROR(IF(AND(NilaiDimasukkan,Amortisasi[[#This Row],[tanggal pembayaran]]&lt;&gt;""),-PPMT(SukuBunga/12,1,JangkaPinjaman-ROWS($C$4:C262)+1,Amortisasi[[#This Row],[saldo 
awal]]),""),0)</f>
        <v>702535.5546732099</v>
      </c>
      <c r="G262" s="31">
        <f ca="1">IF(Amortisasi[[#This Row],[tanggal pembayaran]]="",0,JumlahPajakProperti)</f>
        <v>375000</v>
      </c>
      <c r="H262" s="31">
        <f ca="1">IF(Amortisasi[[#This Row],[tanggal pembayaran]]="",0,Amortisasi[[#This Row],[bunga]]+Amortisasi[[#This Row],[pokok]]+Amortisasi[[#This Row],[pajak 
properti]])</f>
        <v>1445716.0145464747</v>
      </c>
      <c r="I262" s="31">
        <f ca="1">IF(Amortisasi[[#This Row],[tanggal pembayaran]]="",0,Amortisasi[[#This Row],[saldo 
awal]]-Amortisasi[[#This Row],[pokok]])</f>
        <v>88363310.369583532</v>
      </c>
      <c r="J262" s="13">
        <f ca="1">IF(Amortisasi[[#This Row],[saldo 
akhir]]&gt;0,BarisTerakhir-ROW(),0)</f>
        <v>101</v>
      </c>
    </row>
    <row r="263" spans="2:10" ht="15" customHeight="1" x14ac:dyDescent="0.25">
      <c r="B263" s="12">
        <f>ROWS($B$4:B263)</f>
        <v>260</v>
      </c>
      <c r="C263" s="30">
        <f ca="1">IF(NilaiDimasukkan,IF(Amortisasi[[#This Row],['#]]&lt;=JangkaPinjaman,IF(ROW()-ROW(Amortisasi[[#Headers],[tanggal pembayaran]])=1,MulaiPinjaman,IF(I262&gt;0,EDATE(C262,1),"")),""),"")</f>
        <v>51127</v>
      </c>
      <c r="D263" s="31">
        <f ca="1">IF(ROW()-ROW(Amortisasi[[#Headers],[saldo 
awal]])=1,JumlahPinjaman,IF(Amortisasi[[#This Row],[tanggal pembayaran]]="",0,INDEX(Amortisasi[], ROW()-4,8)))</f>
        <v>88363310.369583532</v>
      </c>
      <c r="E263" s="31">
        <f ca="1">IF(NilaiDimasukkan,IF(ROW()-ROW(Amortisasi[[#Headers],[bunga]])=1,-IPMT(SukuBunga/12,1,JangkaPinjaman-ROWS($C$4:C263)+1,Amortisasi[[#This Row],[saldo 
awal]]),IFERROR(-IPMT(SukuBunga/12,1,Amortisasi[[#This Row],['#
tersisa]],D264),0)),0)</f>
        <v>365241.03159763548</v>
      </c>
      <c r="F263" s="31">
        <f ca="1">IFERROR(IF(AND(NilaiDimasukkan,Amortisasi[[#This Row],[tanggal pembayaran]]&lt;&gt;""),-PPMT(SukuBunga/12,1,JangkaPinjaman-ROWS($C$4:C263)+1,Amortisasi[[#This Row],[saldo 
awal]]),""),0)</f>
        <v>705462.78615101497</v>
      </c>
      <c r="G263" s="31">
        <f ca="1">IF(Amortisasi[[#This Row],[tanggal pembayaran]]="",0,JumlahPajakProperti)</f>
        <v>375000</v>
      </c>
      <c r="H263" s="31">
        <f ca="1">IF(Amortisasi[[#This Row],[tanggal pembayaran]]="",0,Amortisasi[[#This Row],[bunga]]+Amortisasi[[#This Row],[pokok]]+Amortisasi[[#This Row],[pajak 
properti]])</f>
        <v>1445703.8177486504</v>
      </c>
      <c r="I263" s="31">
        <f ca="1">IF(Amortisasi[[#This Row],[tanggal pembayaran]]="",0,Amortisasi[[#This Row],[saldo 
awal]]-Amortisasi[[#This Row],[pokok]])</f>
        <v>87657847.58343251</v>
      </c>
      <c r="J263" s="13">
        <f ca="1">IF(Amortisasi[[#This Row],[saldo 
akhir]]&gt;0,BarisTerakhir-ROW(),0)</f>
        <v>100</v>
      </c>
    </row>
    <row r="264" spans="2:10" ht="15" customHeight="1" x14ac:dyDescent="0.25">
      <c r="B264" s="12">
        <f>ROWS($B$4:B264)</f>
        <v>261</v>
      </c>
      <c r="C264" s="30">
        <f ca="1">IF(NilaiDimasukkan,IF(Amortisasi[[#This Row],['#]]&lt;=JangkaPinjaman,IF(ROW()-ROW(Amortisasi[[#Headers],[tanggal pembayaran]])=1,MulaiPinjaman,IF(I263&gt;0,EDATE(C263,1),"")),""),"")</f>
        <v>51158</v>
      </c>
      <c r="D264" s="31">
        <f ca="1">IF(ROW()-ROW(Amortisasi[[#Headers],[saldo 
awal]])=1,JumlahPinjaman,IF(Amortisasi[[#This Row],[tanggal pembayaran]]="",0,INDEX(Amortisasi[], ROW()-4,8)))</f>
        <v>87657847.58343251</v>
      </c>
      <c r="E264" s="31">
        <f ca="1">IF(NilaiDimasukkan,IF(ROW()-ROW(Amortisasi[[#Headers],[bunga]])=1,-IPMT(SukuBunga/12,1,JangkaPinjaman-ROWS($C$4:C264)+1,Amortisasi[[#This Row],[saldo 
awal]]),IFERROR(-IPMT(SukuBunga/12,1,Amortisasi[[#This Row],['#
tersisa]],D265),0)),0)</f>
        <v>362289.35570419108</v>
      </c>
      <c r="F264" s="31">
        <f ca="1">IFERROR(IF(AND(NilaiDimasukkan,Amortisasi[[#This Row],[tanggal pembayaran]]&lt;&gt;""),-PPMT(SukuBunga/12,1,JangkaPinjaman-ROWS($C$4:C264)+1,Amortisasi[[#This Row],[saldo 
awal]]),""),0)</f>
        <v>708402.21442664415</v>
      </c>
      <c r="G264" s="31">
        <f ca="1">IF(Amortisasi[[#This Row],[tanggal pembayaran]]="",0,JumlahPajakProperti)</f>
        <v>375000</v>
      </c>
      <c r="H264" s="31">
        <f ca="1">IF(Amortisasi[[#This Row],[tanggal pembayaran]]="",0,Amortisasi[[#This Row],[bunga]]+Amortisasi[[#This Row],[pokok]]+Amortisasi[[#This Row],[pajak 
properti]])</f>
        <v>1445691.5701308353</v>
      </c>
      <c r="I264" s="31">
        <f ca="1">IF(Amortisasi[[#This Row],[tanggal pembayaran]]="",0,Amortisasi[[#This Row],[saldo 
awal]]-Amortisasi[[#This Row],[pokok]])</f>
        <v>86949445.369005859</v>
      </c>
      <c r="J264" s="13">
        <f ca="1">IF(Amortisasi[[#This Row],[saldo 
akhir]]&gt;0,BarisTerakhir-ROW(),0)</f>
        <v>99</v>
      </c>
    </row>
    <row r="265" spans="2:10" ht="15" customHeight="1" x14ac:dyDescent="0.25">
      <c r="B265" s="12">
        <f>ROWS($B$4:B265)</f>
        <v>262</v>
      </c>
      <c r="C265" s="30">
        <f ca="1">IF(NilaiDimasukkan,IF(Amortisasi[[#This Row],['#]]&lt;=JangkaPinjaman,IF(ROW()-ROW(Amortisasi[[#Headers],[tanggal pembayaran]])=1,MulaiPinjaman,IF(I264&gt;0,EDATE(C264,1),"")),""),"")</f>
        <v>51189</v>
      </c>
      <c r="D265" s="31">
        <f ca="1">IF(ROW()-ROW(Amortisasi[[#Headers],[saldo 
awal]])=1,JumlahPinjaman,IF(Amortisasi[[#This Row],[tanggal pembayaran]]="",0,INDEX(Amortisasi[], ROW()-4,8)))</f>
        <v>86949445.369005859</v>
      </c>
      <c r="E265" s="31">
        <f ca="1">IF(NilaiDimasukkan,IF(ROW()-ROW(Amortisasi[[#Headers],[bunga]])=1,-IPMT(SukuBunga/12,1,JangkaPinjaman-ROWS($C$4:C265)+1,Amortisasi[[#This Row],[saldo 
awal]]),IFERROR(-IPMT(SukuBunga/12,1,Amortisasi[[#This Row],['#
tersisa]],D266),0)),0)</f>
        <v>359325.38116119069</v>
      </c>
      <c r="F265" s="31">
        <f ca="1">IFERROR(IF(AND(NilaiDimasukkan,Amortisasi[[#This Row],[tanggal pembayaran]]&lt;&gt;""),-PPMT(SukuBunga/12,1,JangkaPinjaman-ROWS($C$4:C265)+1,Amortisasi[[#This Row],[saldo 
awal]]),""),0)</f>
        <v>711353.8903200886</v>
      </c>
      <c r="G265" s="31">
        <f ca="1">IF(Amortisasi[[#This Row],[tanggal pembayaran]]="",0,JumlahPajakProperti)</f>
        <v>375000</v>
      </c>
      <c r="H265" s="31">
        <f ca="1">IF(Amortisasi[[#This Row],[tanggal pembayaran]]="",0,Amortisasi[[#This Row],[bunga]]+Amortisasi[[#This Row],[pokok]]+Amortisasi[[#This Row],[pajak 
properti]])</f>
        <v>1445679.2714812793</v>
      </c>
      <c r="I265" s="31">
        <f ca="1">IF(Amortisasi[[#This Row],[tanggal pembayaran]]="",0,Amortisasi[[#This Row],[saldo 
awal]]-Amortisasi[[#This Row],[pokok]])</f>
        <v>86238091.478685766</v>
      </c>
      <c r="J265" s="13">
        <f ca="1">IF(Amortisasi[[#This Row],[saldo 
akhir]]&gt;0,BarisTerakhir-ROW(),0)</f>
        <v>98</v>
      </c>
    </row>
    <row r="266" spans="2:10" ht="15" customHeight="1" x14ac:dyDescent="0.25">
      <c r="B266" s="12">
        <f>ROWS($B$4:B266)</f>
        <v>263</v>
      </c>
      <c r="C266" s="30">
        <f ca="1">IF(NilaiDimasukkan,IF(Amortisasi[[#This Row],['#]]&lt;=JangkaPinjaman,IF(ROW()-ROW(Amortisasi[[#Headers],[tanggal pembayaran]])=1,MulaiPinjaman,IF(I265&gt;0,EDATE(C265,1),"")),""),"")</f>
        <v>51218</v>
      </c>
      <c r="D266" s="31">
        <f ca="1">IF(ROW()-ROW(Amortisasi[[#Headers],[saldo 
awal]])=1,JumlahPinjaman,IF(Amortisasi[[#This Row],[tanggal pembayaran]]="",0,INDEX(Amortisasi[], ROW()-4,8)))</f>
        <v>86238091.478685766</v>
      </c>
      <c r="E266" s="31">
        <f ca="1">IF(NilaiDimasukkan,IF(ROW()-ROW(Amortisasi[[#Headers],[bunga]])=1,-IPMT(SukuBunga/12,1,JangkaPinjaman-ROWS($C$4:C266)+1,Amortisasi[[#This Row],[saldo 
awal]]),IFERROR(-IPMT(SukuBunga/12,1,Amortisasi[[#This Row],['#
tersisa]],D267),0)),0)</f>
        <v>356349.0567242612</v>
      </c>
      <c r="F266" s="31">
        <f ca="1">IFERROR(IF(AND(NilaiDimasukkan,Amortisasi[[#This Row],[tanggal pembayaran]]&lt;&gt;""),-PPMT(SukuBunga/12,1,JangkaPinjaman-ROWS($C$4:C266)+1,Amortisasi[[#This Row],[saldo 
awal]]),""),0)</f>
        <v>714317.86486308882</v>
      </c>
      <c r="G266" s="31">
        <f ca="1">IF(Amortisasi[[#This Row],[tanggal pembayaran]]="",0,JumlahPajakProperti)</f>
        <v>375000</v>
      </c>
      <c r="H266" s="31">
        <f ca="1">IF(Amortisasi[[#This Row],[tanggal pembayaran]]="",0,Amortisasi[[#This Row],[bunga]]+Amortisasi[[#This Row],[pokok]]+Amortisasi[[#This Row],[pajak 
properti]])</f>
        <v>1445666.9215873501</v>
      </c>
      <c r="I266" s="31">
        <f ca="1">IF(Amortisasi[[#This Row],[tanggal pembayaran]]="",0,Amortisasi[[#This Row],[saldo 
awal]]-Amortisasi[[#This Row],[pokok]])</f>
        <v>85523773.613822684</v>
      </c>
      <c r="J266" s="13">
        <f ca="1">IF(Amortisasi[[#This Row],[saldo 
akhir]]&gt;0,BarisTerakhir-ROW(),0)</f>
        <v>97</v>
      </c>
    </row>
    <row r="267" spans="2:10" ht="15" customHeight="1" x14ac:dyDescent="0.25">
      <c r="B267" s="12">
        <f>ROWS($B$4:B267)</f>
        <v>264</v>
      </c>
      <c r="C267" s="30">
        <f ca="1">IF(NilaiDimasukkan,IF(Amortisasi[[#This Row],['#]]&lt;=JangkaPinjaman,IF(ROW()-ROW(Amortisasi[[#Headers],[tanggal pembayaran]])=1,MulaiPinjaman,IF(I266&gt;0,EDATE(C266,1),"")),""),"")</f>
        <v>51249</v>
      </c>
      <c r="D267" s="31">
        <f ca="1">IF(ROW()-ROW(Amortisasi[[#Headers],[saldo 
awal]])=1,JumlahPinjaman,IF(Amortisasi[[#This Row],[tanggal pembayaran]]="",0,INDEX(Amortisasi[], ROW()-4,8)))</f>
        <v>85523773.613822684</v>
      </c>
      <c r="E267" s="31">
        <f ca="1">IF(NilaiDimasukkan,IF(ROW()-ROW(Amortisasi[[#Headers],[bunga]])=1,-IPMT(SukuBunga/12,1,JangkaPinjaman-ROWS($C$4:C267)+1,Amortisasi[[#This Row],[saldo 
awal]]),IFERROR(-IPMT(SukuBunga/12,1,Amortisasi[[#This Row],['#
tersisa]],D268),0)),0)</f>
        <v>353360.3309355111</v>
      </c>
      <c r="F267" s="31">
        <f ca="1">IFERROR(IF(AND(NilaiDimasukkan,Amortisasi[[#This Row],[tanggal pembayaran]]&lt;&gt;""),-PPMT(SukuBunga/12,1,JangkaPinjaman-ROWS($C$4:C267)+1,Amortisasi[[#This Row],[saldo 
awal]]),""),0)</f>
        <v>717294.18930001836</v>
      </c>
      <c r="G267" s="31">
        <f ca="1">IF(Amortisasi[[#This Row],[tanggal pembayaran]]="",0,JumlahPajakProperti)</f>
        <v>375000</v>
      </c>
      <c r="H267" s="31">
        <f ca="1">IF(Amortisasi[[#This Row],[tanggal pembayaran]]="",0,Amortisasi[[#This Row],[bunga]]+Amortisasi[[#This Row],[pokok]]+Amortisasi[[#This Row],[pajak 
properti]])</f>
        <v>1445654.5202355294</v>
      </c>
      <c r="I267" s="31">
        <f ca="1">IF(Amortisasi[[#This Row],[tanggal pembayaran]]="",0,Amortisasi[[#This Row],[saldo 
awal]]-Amortisasi[[#This Row],[pokok]])</f>
        <v>84806479.424522668</v>
      </c>
      <c r="J267" s="13">
        <f ca="1">IF(Amortisasi[[#This Row],[saldo 
akhir]]&gt;0,BarisTerakhir-ROW(),0)</f>
        <v>96</v>
      </c>
    </row>
    <row r="268" spans="2:10" ht="15" customHeight="1" x14ac:dyDescent="0.25">
      <c r="B268" s="12">
        <f>ROWS($B$4:B268)</f>
        <v>265</v>
      </c>
      <c r="C268" s="30">
        <f ca="1">IF(NilaiDimasukkan,IF(Amortisasi[[#This Row],['#]]&lt;=JangkaPinjaman,IF(ROW()-ROW(Amortisasi[[#Headers],[tanggal pembayaran]])=1,MulaiPinjaman,IF(I267&gt;0,EDATE(C267,1),"")),""),"")</f>
        <v>51279</v>
      </c>
      <c r="D268" s="31">
        <f ca="1">IF(ROW()-ROW(Amortisasi[[#Headers],[saldo 
awal]])=1,JumlahPinjaman,IF(Amortisasi[[#This Row],[tanggal pembayaran]]="",0,INDEX(Amortisasi[], ROW()-4,8)))</f>
        <v>84806479.424522668</v>
      </c>
      <c r="E268" s="31">
        <f ca="1">IF(NilaiDimasukkan,IF(ROW()-ROW(Amortisasi[[#Headers],[bunga]])=1,-IPMT(SukuBunga/12,1,JangkaPinjaman-ROWS($C$4:C268)+1,Amortisasi[[#This Row],[saldo 
awal]]),IFERROR(-IPMT(SukuBunga/12,1,Amortisasi[[#This Row],['#
tersisa]],D269),0)),0)</f>
        <v>350359.15212264122</v>
      </c>
      <c r="F268" s="31">
        <f ca="1">IFERROR(IF(AND(NilaiDimasukkan,Amortisasi[[#This Row],[tanggal pembayaran]]&lt;&gt;""),-PPMT(SukuBunga/12,1,JangkaPinjaman-ROWS($C$4:C268)+1,Amortisasi[[#This Row],[saldo 
awal]]),""),0)</f>
        <v>720282.91508876847</v>
      </c>
      <c r="G268" s="31">
        <f ca="1">IF(Amortisasi[[#This Row],[tanggal pembayaran]]="",0,JumlahPajakProperti)</f>
        <v>375000</v>
      </c>
      <c r="H268" s="31">
        <f ca="1">IF(Amortisasi[[#This Row],[tanggal pembayaran]]="",0,Amortisasi[[#This Row],[bunga]]+Amortisasi[[#This Row],[pokok]]+Amortisasi[[#This Row],[pajak 
properti]])</f>
        <v>1445642.0672114096</v>
      </c>
      <c r="I268" s="31">
        <f ca="1">IF(Amortisasi[[#This Row],[tanggal pembayaran]]="",0,Amortisasi[[#This Row],[saldo 
awal]]-Amortisasi[[#This Row],[pokok]])</f>
        <v>84086196.509433895</v>
      </c>
      <c r="J268" s="13">
        <f ca="1">IF(Amortisasi[[#This Row],[saldo 
akhir]]&gt;0,BarisTerakhir-ROW(),0)</f>
        <v>95</v>
      </c>
    </row>
    <row r="269" spans="2:10" ht="15" customHeight="1" x14ac:dyDescent="0.25">
      <c r="B269" s="12">
        <f>ROWS($B$4:B269)</f>
        <v>266</v>
      </c>
      <c r="C269" s="30">
        <f ca="1">IF(NilaiDimasukkan,IF(Amortisasi[[#This Row],['#]]&lt;=JangkaPinjaman,IF(ROW()-ROW(Amortisasi[[#Headers],[tanggal pembayaran]])=1,MulaiPinjaman,IF(I268&gt;0,EDATE(C268,1),"")),""),"")</f>
        <v>51310</v>
      </c>
      <c r="D269" s="31">
        <f ca="1">IF(ROW()-ROW(Amortisasi[[#Headers],[saldo 
awal]])=1,JumlahPinjaman,IF(Amortisasi[[#This Row],[tanggal pembayaran]]="",0,INDEX(Amortisasi[], ROW()-4,8)))</f>
        <v>84086196.509433895</v>
      </c>
      <c r="E269" s="31">
        <f ca="1">IF(NilaiDimasukkan,IF(ROW()-ROW(Amortisasi[[#Headers],[bunga]])=1,-IPMT(SukuBunga/12,1,JangkaPinjaman-ROWS($C$4:C269)+1,Amortisasi[[#This Row],[saldo 
awal]]),IFERROR(-IPMT(SukuBunga/12,1,Amortisasi[[#This Row],['#
tersisa]],D270),0)),0)</f>
        <v>347345.4683980511</v>
      </c>
      <c r="F269" s="31">
        <f ca="1">IFERROR(IF(AND(NilaiDimasukkan,Amortisasi[[#This Row],[tanggal pembayaran]]&lt;&gt;""),-PPMT(SukuBunga/12,1,JangkaPinjaman-ROWS($C$4:C269)+1,Amortisasi[[#This Row],[saldo 
awal]]),""),0)</f>
        <v>723284.09390163829</v>
      </c>
      <c r="G269" s="31">
        <f ca="1">IF(Amortisasi[[#This Row],[tanggal pembayaran]]="",0,JumlahPajakProperti)</f>
        <v>375000</v>
      </c>
      <c r="H269" s="31">
        <f ca="1">IF(Amortisasi[[#This Row],[tanggal pembayaran]]="",0,Amortisasi[[#This Row],[bunga]]+Amortisasi[[#This Row],[pokok]]+Amortisasi[[#This Row],[pajak 
properti]])</f>
        <v>1445629.5622996893</v>
      </c>
      <c r="I269" s="31">
        <f ca="1">IF(Amortisasi[[#This Row],[tanggal pembayaran]]="",0,Amortisasi[[#This Row],[saldo 
awal]]-Amortisasi[[#This Row],[pokok]])</f>
        <v>83362912.415532261</v>
      </c>
      <c r="J269" s="13">
        <f ca="1">IF(Amortisasi[[#This Row],[saldo 
akhir]]&gt;0,BarisTerakhir-ROW(),0)</f>
        <v>94</v>
      </c>
    </row>
    <row r="270" spans="2:10" ht="15" customHeight="1" x14ac:dyDescent="0.25">
      <c r="B270" s="12">
        <f>ROWS($B$4:B270)</f>
        <v>267</v>
      </c>
      <c r="C270" s="30">
        <f ca="1">IF(NilaiDimasukkan,IF(Amortisasi[[#This Row],['#]]&lt;=JangkaPinjaman,IF(ROW()-ROW(Amortisasi[[#Headers],[tanggal pembayaran]])=1,MulaiPinjaman,IF(I269&gt;0,EDATE(C269,1),"")),""),"")</f>
        <v>51340</v>
      </c>
      <c r="D270" s="31">
        <f ca="1">IF(ROW()-ROW(Amortisasi[[#Headers],[saldo 
awal]])=1,JumlahPinjaman,IF(Amortisasi[[#This Row],[tanggal pembayaran]]="",0,INDEX(Amortisasi[], ROW()-4,8)))</f>
        <v>83362912.415532261</v>
      </c>
      <c r="E270" s="31">
        <f ca="1">IF(NilaiDimasukkan,IF(ROW()-ROW(Amortisasi[[#Headers],[bunga]])=1,-IPMT(SukuBunga/12,1,JangkaPinjaman-ROWS($C$4:C270)+1,Amortisasi[[#This Row],[saldo 
awal]]),IFERROR(-IPMT(SukuBunga/12,1,Amortisasi[[#This Row],['#
tersisa]],D271),0)),0)</f>
        <v>344319.22765794181</v>
      </c>
      <c r="F270" s="31">
        <f ca="1">IFERROR(IF(AND(NilaiDimasukkan,Amortisasi[[#This Row],[tanggal pembayaran]]&lt;&gt;""),-PPMT(SukuBunga/12,1,JangkaPinjaman-ROWS($C$4:C270)+1,Amortisasi[[#This Row],[saldo 
awal]]),""),0)</f>
        <v>726297.7776262284</v>
      </c>
      <c r="G270" s="31">
        <f ca="1">IF(Amortisasi[[#This Row],[tanggal pembayaran]]="",0,JumlahPajakProperti)</f>
        <v>375000</v>
      </c>
      <c r="H270" s="31">
        <f ca="1">IF(Amortisasi[[#This Row],[tanggal pembayaran]]="",0,Amortisasi[[#This Row],[bunga]]+Amortisasi[[#This Row],[pokok]]+Amortisasi[[#This Row],[pajak 
properti]])</f>
        <v>1445617.0052841702</v>
      </c>
      <c r="I270" s="31">
        <f ca="1">IF(Amortisasi[[#This Row],[tanggal pembayaran]]="",0,Amortisasi[[#This Row],[saldo 
awal]]-Amortisasi[[#This Row],[pokok]])</f>
        <v>82636614.63790603</v>
      </c>
      <c r="J270" s="13">
        <f ca="1">IF(Amortisasi[[#This Row],[saldo 
akhir]]&gt;0,BarisTerakhir-ROW(),0)</f>
        <v>93</v>
      </c>
    </row>
    <row r="271" spans="2:10" ht="15" customHeight="1" x14ac:dyDescent="0.25">
      <c r="B271" s="12">
        <f>ROWS($B$4:B271)</f>
        <v>268</v>
      </c>
      <c r="C271" s="30">
        <f ca="1">IF(NilaiDimasukkan,IF(Amortisasi[[#This Row],['#]]&lt;=JangkaPinjaman,IF(ROW()-ROW(Amortisasi[[#Headers],[tanggal pembayaran]])=1,MulaiPinjaman,IF(I270&gt;0,EDATE(C270,1),"")),""),"")</f>
        <v>51371</v>
      </c>
      <c r="D271" s="31">
        <f ca="1">IF(ROW()-ROW(Amortisasi[[#Headers],[saldo 
awal]])=1,JumlahPinjaman,IF(Amortisasi[[#This Row],[tanggal pembayaran]]="",0,INDEX(Amortisasi[], ROW()-4,8)))</f>
        <v>82636614.63790603</v>
      </c>
      <c r="E271" s="31">
        <f ca="1">IF(NilaiDimasukkan,IF(ROW()-ROW(Amortisasi[[#Headers],[bunga]])=1,-IPMT(SukuBunga/12,1,JangkaPinjaman-ROWS($C$4:C271)+1,Amortisasi[[#This Row],[saldo 
awal]]),IFERROR(-IPMT(SukuBunga/12,1,Amortisasi[[#This Row],['#
tersisa]],D272),0)),0)</f>
        <v>341280.37758141541</v>
      </c>
      <c r="F271" s="31">
        <f ca="1">IFERROR(IF(AND(NilaiDimasukkan,Amortisasi[[#This Row],[tanggal pembayaran]]&lt;&gt;""),-PPMT(SukuBunga/12,1,JangkaPinjaman-ROWS($C$4:C271)+1,Amortisasi[[#This Row],[saldo 
awal]]),""),0)</f>
        <v>729324.01836633764</v>
      </c>
      <c r="G271" s="31">
        <f ca="1">IF(Amortisasi[[#This Row],[tanggal pembayaran]]="",0,JumlahPajakProperti)</f>
        <v>375000</v>
      </c>
      <c r="H271" s="31">
        <f ca="1">IF(Amortisasi[[#This Row],[tanggal pembayaran]]="",0,Amortisasi[[#This Row],[bunga]]+Amortisasi[[#This Row],[pokok]]+Amortisasi[[#This Row],[pajak 
properti]])</f>
        <v>1445604.395947753</v>
      </c>
      <c r="I271" s="31">
        <f ca="1">IF(Amortisasi[[#This Row],[tanggal pembayaran]]="",0,Amortisasi[[#This Row],[saldo 
awal]]-Amortisasi[[#This Row],[pokok]])</f>
        <v>81907290.619539693</v>
      </c>
      <c r="J271" s="13">
        <f ca="1">IF(Amortisasi[[#This Row],[saldo 
akhir]]&gt;0,BarisTerakhir-ROW(),0)</f>
        <v>92</v>
      </c>
    </row>
    <row r="272" spans="2:10" ht="15" customHeight="1" x14ac:dyDescent="0.25">
      <c r="B272" s="12">
        <f>ROWS($B$4:B272)</f>
        <v>269</v>
      </c>
      <c r="C272" s="30">
        <f ca="1">IF(NilaiDimasukkan,IF(Amortisasi[[#This Row],['#]]&lt;=JangkaPinjaman,IF(ROW()-ROW(Amortisasi[[#Headers],[tanggal pembayaran]])=1,MulaiPinjaman,IF(I271&gt;0,EDATE(C271,1),"")),""),"")</f>
        <v>51402</v>
      </c>
      <c r="D272" s="31">
        <f ca="1">IF(ROW()-ROW(Amortisasi[[#Headers],[saldo 
awal]])=1,JumlahPinjaman,IF(Amortisasi[[#This Row],[tanggal pembayaran]]="",0,INDEX(Amortisasi[], ROW()-4,8)))</f>
        <v>81907290.619539693</v>
      </c>
      <c r="E272" s="31">
        <f ca="1">IF(NilaiDimasukkan,IF(ROW()-ROW(Amortisasi[[#Headers],[bunga]])=1,-IPMT(SukuBunga/12,1,JangkaPinjaman-ROWS($C$4:C272)+1,Amortisasi[[#This Row],[saldo 
awal]]),IFERROR(-IPMT(SukuBunga/12,1,Amortisasi[[#This Row],['#
tersisa]],D273),0)),0)</f>
        <v>338228.86562957009</v>
      </c>
      <c r="F272" s="31">
        <f ca="1">IFERROR(IF(AND(NilaiDimasukkan,Amortisasi[[#This Row],[tanggal pembayaran]]&lt;&gt;""),-PPMT(SukuBunga/12,1,JangkaPinjaman-ROWS($C$4:C272)+1,Amortisasi[[#This Row],[saldo 
awal]]),""),0)</f>
        <v>732362.86844286416</v>
      </c>
      <c r="G272" s="31">
        <f ca="1">IF(Amortisasi[[#This Row],[tanggal pembayaran]]="",0,JumlahPajakProperti)</f>
        <v>375000</v>
      </c>
      <c r="H272" s="31">
        <f ca="1">IF(Amortisasi[[#This Row],[tanggal pembayaran]]="",0,Amortisasi[[#This Row],[bunga]]+Amortisasi[[#This Row],[pokok]]+Amortisasi[[#This Row],[pajak 
properti]])</f>
        <v>1445591.7340724343</v>
      </c>
      <c r="I272" s="31">
        <f ca="1">IF(Amortisasi[[#This Row],[tanggal pembayaran]]="",0,Amortisasi[[#This Row],[saldo 
awal]]-Amortisasi[[#This Row],[pokok]])</f>
        <v>81174927.75109683</v>
      </c>
      <c r="J272" s="13">
        <f ca="1">IF(Amortisasi[[#This Row],[saldo 
akhir]]&gt;0,BarisTerakhir-ROW(),0)</f>
        <v>91</v>
      </c>
    </row>
    <row r="273" spans="2:10" ht="15" customHeight="1" x14ac:dyDescent="0.25">
      <c r="B273" s="12">
        <f>ROWS($B$4:B273)</f>
        <v>270</v>
      </c>
      <c r="C273" s="30">
        <f ca="1">IF(NilaiDimasukkan,IF(Amortisasi[[#This Row],['#]]&lt;=JangkaPinjaman,IF(ROW()-ROW(Amortisasi[[#Headers],[tanggal pembayaran]])=1,MulaiPinjaman,IF(I272&gt;0,EDATE(C272,1),"")),""),"")</f>
        <v>51432</v>
      </c>
      <c r="D273" s="31">
        <f ca="1">IF(ROW()-ROW(Amortisasi[[#Headers],[saldo 
awal]])=1,JumlahPinjaman,IF(Amortisasi[[#This Row],[tanggal pembayaran]]="",0,INDEX(Amortisasi[], ROW()-4,8)))</f>
        <v>81174927.75109683</v>
      </c>
      <c r="E273" s="31">
        <f ca="1">IF(NilaiDimasukkan,IF(ROW()-ROW(Amortisasi[[#Headers],[bunga]])=1,-IPMT(SukuBunga/12,1,JangkaPinjaman-ROWS($C$4:C273)+1,Amortisasi[[#This Row],[saldo 
awal]]),IFERROR(-IPMT(SukuBunga/12,1,Amortisasi[[#This Row],['#
tersisa]],D274),0)),0)</f>
        <v>335164.63904459216</v>
      </c>
      <c r="F273" s="31">
        <f ca="1">IFERROR(IF(AND(NilaiDimasukkan,Amortisasi[[#This Row],[tanggal pembayaran]]&lt;&gt;""),-PPMT(SukuBunga/12,1,JangkaPinjaman-ROWS($C$4:C273)+1,Amortisasi[[#This Row],[saldo 
awal]]),""),0)</f>
        <v>735414.38039470953</v>
      </c>
      <c r="G273" s="31">
        <f ca="1">IF(Amortisasi[[#This Row],[tanggal pembayaran]]="",0,JumlahPajakProperti)</f>
        <v>375000</v>
      </c>
      <c r="H273" s="31">
        <f ca="1">IF(Amortisasi[[#This Row],[tanggal pembayaran]]="",0,Amortisasi[[#This Row],[bunga]]+Amortisasi[[#This Row],[pokok]]+Amortisasi[[#This Row],[pajak 
properti]])</f>
        <v>1445579.0194393017</v>
      </c>
      <c r="I273" s="31">
        <f ca="1">IF(Amortisasi[[#This Row],[tanggal pembayaran]]="",0,Amortisasi[[#This Row],[saldo 
awal]]-Amortisasi[[#This Row],[pokok]])</f>
        <v>80439513.370702118</v>
      </c>
      <c r="J273" s="13">
        <f ca="1">IF(Amortisasi[[#This Row],[saldo 
akhir]]&gt;0,BarisTerakhir-ROW(),0)</f>
        <v>90</v>
      </c>
    </row>
    <row r="274" spans="2:10" ht="15" customHeight="1" x14ac:dyDescent="0.25">
      <c r="B274" s="12">
        <f>ROWS($B$4:B274)</f>
        <v>271</v>
      </c>
      <c r="C274" s="30">
        <f ca="1">IF(NilaiDimasukkan,IF(Amortisasi[[#This Row],['#]]&lt;=JangkaPinjaman,IF(ROW()-ROW(Amortisasi[[#Headers],[tanggal pembayaran]])=1,MulaiPinjaman,IF(I273&gt;0,EDATE(C273,1),"")),""),"")</f>
        <v>51463</v>
      </c>
      <c r="D274" s="31">
        <f ca="1">IF(ROW()-ROW(Amortisasi[[#Headers],[saldo 
awal]])=1,JumlahPinjaman,IF(Amortisasi[[#This Row],[tanggal pembayaran]]="",0,INDEX(Amortisasi[], ROW()-4,8)))</f>
        <v>80439513.370702118</v>
      </c>
      <c r="E274" s="31">
        <f ca="1">IF(NilaiDimasukkan,IF(ROW()-ROW(Amortisasi[[#Headers],[bunga]])=1,-IPMT(SukuBunga/12,1,JangkaPinjaman-ROWS($C$4:C274)+1,Amortisasi[[#This Row],[saldo 
awal]]),IFERROR(-IPMT(SukuBunga/12,1,Amortisasi[[#This Row],['#
tersisa]],D275),0)),0)</f>
        <v>332087.64484884345</v>
      </c>
      <c r="F274" s="31">
        <f ca="1">IFERROR(IF(AND(NilaiDimasukkan,Amortisasi[[#This Row],[tanggal pembayaran]]&lt;&gt;""),-PPMT(SukuBunga/12,1,JangkaPinjaman-ROWS($C$4:C274)+1,Amortisasi[[#This Row],[saldo 
awal]]),""),0)</f>
        <v>738478.60697968735</v>
      </c>
      <c r="G274" s="31">
        <f ca="1">IF(Amortisasi[[#This Row],[tanggal pembayaran]]="",0,JumlahPajakProperti)</f>
        <v>375000</v>
      </c>
      <c r="H274" s="31">
        <f ca="1">IF(Amortisasi[[#This Row],[tanggal pembayaran]]="",0,Amortisasi[[#This Row],[bunga]]+Amortisasi[[#This Row],[pokok]]+Amortisasi[[#This Row],[pajak 
properti]])</f>
        <v>1445566.2518285308</v>
      </c>
      <c r="I274" s="31">
        <f ca="1">IF(Amortisasi[[#This Row],[tanggal pembayaran]]="",0,Amortisasi[[#This Row],[saldo 
awal]]-Amortisasi[[#This Row],[pokok]])</f>
        <v>79701034.763722435</v>
      </c>
      <c r="J274" s="13">
        <f ca="1">IF(Amortisasi[[#This Row],[saldo 
akhir]]&gt;0,BarisTerakhir-ROW(),0)</f>
        <v>89</v>
      </c>
    </row>
    <row r="275" spans="2:10" ht="15" customHeight="1" x14ac:dyDescent="0.25">
      <c r="B275" s="12">
        <f>ROWS($B$4:B275)</f>
        <v>272</v>
      </c>
      <c r="C275" s="30">
        <f ca="1">IF(NilaiDimasukkan,IF(Amortisasi[[#This Row],['#]]&lt;=JangkaPinjaman,IF(ROW()-ROW(Amortisasi[[#Headers],[tanggal pembayaran]])=1,MulaiPinjaman,IF(I274&gt;0,EDATE(C274,1),"")),""),"")</f>
        <v>51493</v>
      </c>
      <c r="D275" s="31">
        <f ca="1">IF(ROW()-ROW(Amortisasi[[#Headers],[saldo 
awal]])=1,JumlahPinjaman,IF(Amortisasi[[#This Row],[tanggal pembayaran]]="",0,INDEX(Amortisasi[], ROW()-4,8)))</f>
        <v>79701034.763722435</v>
      </c>
      <c r="E275" s="31">
        <f ca="1">IF(NilaiDimasukkan,IF(ROW()-ROW(Amortisasi[[#Headers],[bunga]])=1,-IPMT(SukuBunga/12,1,JangkaPinjaman-ROWS($C$4:C275)+1,Amortisasi[[#This Row],[saldo 
awal]]),IFERROR(-IPMT(SukuBunga/12,1,Amortisasi[[#This Row],['#
tersisa]],D276),0)),0)</f>
        <v>328997.8298439458</v>
      </c>
      <c r="F275" s="31">
        <f ca="1">IFERROR(IF(AND(NilaiDimasukkan,Amortisasi[[#This Row],[tanggal pembayaran]]&lt;&gt;""),-PPMT(SukuBunga/12,1,JangkaPinjaman-ROWS($C$4:C275)+1,Amortisasi[[#This Row],[saldo 
awal]]),""),0)</f>
        <v>741555.60117543617</v>
      </c>
      <c r="G275" s="31">
        <f ca="1">IF(Amortisasi[[#This Row],[tanggal pembayaran]]="",0,JumlahPajakProperti)</f>
        <v>375000</v>
      </c>
      <c r="H275" s="31">
        <f ca="1">IF(Amortisasi[[#This Row],[tanggal pembayaran]]="",0,Amortisasi[[#This Row],[bunga]]+Amortisasi[[#This Row],[pokok]]+Amortisasi[[#This Row],[pajak 
properti]])</f>
        <v>1445553.4310193821</v>
      </c>
      <c r="I275" s="31">
        <f ca="1">IF(Amortisasi[[#This Row],[tanggal pembayaran]]="",0,Amortisasi[[#This Row],[saldo 
awal]]-Amortisasi[[#This Row],[pokok]])</f>
        <v>78959479.162546992</v>
      </c>
      <c r="J275" s="13">
        <f ca="1">IF(Amortisasi[[#This Row],[saldo 
akhir]]&gt;0,BarisTerakhir-ROW(),0)</f>
        <v>88</v>
      </c>
    </row>
    <row r="276" spans="2:10" ht="15" customHeight="1" x14ac:dyDescent="0.25">
      <c r="B276" s="12">
        <f>ROWS($B$4:B276)</f>
        <v>273</v>
      </c>
      <c r="C276" s="30">
        <f ca="1">IF(NilaiDimasukkan,IF(Amortisasi[[#This Row],['#]]&lt;=JangkaPinjaman,IF(ROW()-ROW(Amortisasi[[#Headers],[tanggal pembayaran]])=1,MulaiPinjaman,IF(I275&gt;0,EDATE(C275,1),"")),""),"")</f>
        <v>51524</v>
      </c>
      <c r="D276" s="31">
        <f ca="1">IF(ROW()-ROW(Amortisasi[[#Headers],[saldo 
awal]])=1,JumlahPinjaman,IF(Amortisasi[[#This Row],[tanggal pembayaran]]="",0,INDEX(Amortisasi[], ROW()-4,8)))</f>
        <v>78959479.162546992</v>
      </c>
      <c r="E276" s="31">
        <f ca="1">IF(NilaiDimasukkan,IF(ROW()-ROW(Amortisasi[[#Headers],[bunga]])=1,-IPMT(SukuBunga/12,1,JangkaPinjaman-ROWS($C$4:C276)+1,Amortisasi[[#This Row],[saldo 
awal]]),IFERROR(-IPMT(SukuBunga/12,1,Amortisasi[[#This Row],['#
tersisa]],D277),0)),0)</f>
        <v>325895.14060986112</v>
      </c>
      <c r="F276" s="31">
        <f ca="1">IFERROR(IF(AND(NilaiDimasukkan,Amortisasi[[#This Row],[tanggal pembayaran]]&lt;&gt;""),-PPMT(SukuBunga/12,1,JangkaPinjaman-ROWS($C$4:C276)+1,Amortisasi[[#This Row],[saldo 
awal]]),""),0)</f>
        <v>744645.4161803337</v>
      </c>
      <c r="G276" s="31">
        <f ca="1">IF(Amortisasi[[#This Row],[tanggal pembayaran]]="",0,JumlahPajakProperti)</f>
        <v>375000</v>
      </c>
      <c r="H276" s="31">
        <f ca="1">IF(Amortisasi[[#This Row],[tanggal pembayaran]]="",0,Amortisasi[[#This Row],[bunga]]+Amortisasi[[#This Row],[pokok]]+Amortisasi[[#This Row],[pajak 
properti]])</f>
        <v>1445540.5567901949</v>
      </c>
      <c r="I276" s="31">
        <f ca="1">IF(Amortisasi[[#This Row],[tanggal pembayaran]]="",0,Amortisasi[[#This Row],[saldo 
awal]]-Amortisasi[[#This Row],[pokok]])</f>
        <v>78214833.746366665</v>
      </c>
      <c r="J276" s="13">
        <f ca="1">IF(Amortisasi[[#This Row],[saldo 
akhir]]&gt;0,BarisTerakhir-ROW(),0)</f>
        <v>87</v>
      </c>
    </row>
    <row r="277" spans="2:10" ht="15" customHeight="1" x14ac:dyDescent="0.25">
      <c r="B277" s="12">
        <f>ROWS($B$4:B277)</f>
        <v>274</v>
      </c>
      <c r="C277" s="30">
        <f ca="1">IF(NilaiDimasukkan,IF(Amortisasi[[#This Row],['#]]&lt;=JangkaPinjaman,IF(ROW()-ROW(Amortisasi[[#Headers],[tanggal pembayaran]])=1,MulaiPinjaman,IF(I276&gt;0,EDATE(C276,1),"")),""),"")</f>
        <v>51555</v>
      </c>
      <c r="D277" s="31">
        <f ca="1">IF(ROW()-ROW(Amortisasi[[#Headers],[saldo 
awal]])=1,JumlahPinjaman,IF(Amortisasi[[#This Row],[tanggal pembayaran]]="",0,INDEX(Amortisasi[], ROW()-4,8)))</f>
        <v>78214833.746366665</v>
      </c>
      <c r="E277" s="31">
        <f ca="1">IF(NilaiDimasukkan,IF(ROW()-ROW(Amortisasi[[#Headers],[bunga]])=1,-IPMT(SukuBunga/12,1,JangkaPinjaman-ROWS($C$4:C277)+1,Amortisasi[[#This Row],[saldo 
awal]]),IFERROR(-IPMT(SukuBunga/12,1,Amortisasi[[#This Row],['#
tersisa]],D278),0)),0)</f>
        <v>322779.52350396768</v>
      </c>
      <c r="F277" s="31">
        <f ca="1">IFERROR(IF(AND(NilaiDimasukkan,Amortisasi[[#This Row],[tanggal pembayaran]]&lt;&gt;""),-PPMT(SukuBunga/12,1,JangkaPinjaman-ROWS($C$4:C277)+1,Amortisasi[[#This Row],[saldo 
awal]]),""),0)</f>
        <v>747748.1054144185</v>
      </c>
      <c r="G277" s="31">
        <f ca="1">IF(Amortisasi[[#This Row],[tanggal pembayaran]]="",0,JumlahPajakProperti)</f>
        <v>375000</v>
      </c>
      <c r="H277" s="31">
        <f ca="1">IF(Amortisasi[[#This Row],[tanggal pembayaran]]="",0,Amortisasi[[#This Row],[bunga]]+Amortisasi[[#This Row],[pokok]]+Amortisasi[[#This Row],[pajak 
properti]])</f>
        <v>1445527.6289183861</v>
      </c>
      <c r="I277" s="31">
        <f ca="1">IF(Amortisasi[[#This Row],[tanggal pembayaran]]="",0,Amortisasi[[#This Row],[saldo 
awal]]-Amortisasi[[#This Row],[pokok]])</f>
        <v>77467085.640952244</v>
      </c>
      <c r="J277" s="13">
        <f ca="1">IF(Amortisasi[[#This Row],[saldo 
akhir]]&gt;0,BarisTerakhir-ROW(),0)</f>
        <v>86</v>
      </c>
    </row>
    <row r="278" spans="2:10" ht="15" customHeight="1" x14ac:dyDescent="0.25">
      <c r="B278" s="12">
        <f>ROWS($B$4:B278)</f>
        <v>275</v>
      </c>
      <c r="C278" s="30">
        <f ca="1">IF(NilaiDimasukkan,IF(Amortisasi[[#This Row],['#]]&lt;=JangkaPinjaman,IF(ROW()-ROW(Amortisasi[[#Headers],[tanggal pembayaran]])=1,MulaiPinjaman,IF(I277&gt;0,EDATE(C277,1),"")),""),"")</f>
        <v>51583</v>
      </c>
      <c r="D278" s="31">
        <f ca="1">IF(ROW()-ROW(Amortisasi[[#Headers],[saldo 
awal]])=1,JumlahPinjaman,IF(Amortisasi[[#This Row],[tanggal pembayaran]]="",0,INDEX(Amortisasi[], ROW()-4,8)))</f>
        <v>77467085.640952244</v>
      </c>
      <c r="E278" s="31">
        <f ca="1">IF(NilaiDimasukkan,IF(ROW()-ROW(Amortisasi[[#Headers],[bunga]])=1,-IPMT(SukuBunga/12,1,JangkaPinjaman-ROWS($C$4:C278)+1,Amortisasi[[#This Row],[saldo 
awal]]),IFERROR(-IPMT(SukuBunga/12,1,Amortisasi[[#This Row],['#
tersisa]],D279),0)),0)</f>
        <v>319650.92466013308</v>
      </c>
      <c r="F278" s="31">
        <f ca="1">IFERROR(IF(AND(NilaiDimasukkan,Amortisasi[[#This Row],[tanggal pembayaran]]&lt;&gt;""),-PPMT(SukuBunga/12,1,JangkaPinjaman-ROWS($C$4:C278)+1,Amortisasi[[#This Row],[saldo 
awal]]),""),0)</f>
        <v>750863.72252031195</v>
      </c>
      <c r="G278" s="31">
        <f ca="1">IF(Amortisasi[[#This Row],[tanggal pembayaran]]="",0,JumlahPajakProperti)</f>
        <v>375000</v>
      </c>
      <c r="H278" s="31">
        <f ca="1">IF(Amortisasi[[#This Row],[tanggal pembayaran]]="",0,Amortisasi[[#This Row],[bunga]]+Amortisasi[[#This Row],[pokok]]+Amortisasi[[#This Row],[pajak 
properti]])</f>
        <v>1445514.647180445</v>
      </c>
      <c r="I278" s="31">
        <f ca="1">IF(Amortisasi[[#This Row],[tanggal pembayaran]]="",0,Amortisasi[[#This Row],[saldo 
awal]]-Amortisasi[[#This Row],[pokok]])</f>
        <v>76716221.918431938</v>
      </c>
      <c r="J278" s="13">
        <f ca="1">IF(Amortisasi[[#This Row],[saldo 
akhir]]&gt;0,BarisTerakhir-ROW(),0)</f>
        <v>85</v>
      </c>
    </row>
    <row r="279" spans="2:10" ht="15" customHeight="1" x14ac:dyDescent="0.25">
      <c r="B279" s="12">
        <f>ROWS($B$4:B279)</f>
        <v>276</v>
      </c>
      <c r="C279" s="30">
        <f ca="1">IF(NilaiDimasukkan,IF(Amortisasi[[#This Row],['#]]&lt;=JangkaPinjaman,IF(ROW()-ROW(Amortisasi[[#Headers],[tanggal pembayaran]])=1,MulaiPinjaman,IF(I278&gt;0,EDATE(C278,1),"")),""),"")</f>
        <v>51614</v>
      </c>
      <c r="D279" s="31">
        <f ca="1">IF(ROW()-ROW(Amortisasi[[#Headers],[saldo 
awal]])=1,JumlahPinjaman,IF(Amortisasi[[#This Row],[tanggal pembayaran]]="",0,INDEX(Amortisasi[], ROW()-4,8)))</f>
        <v>76716221.918431938</v>
      </c>
      <c r="E279" s="31">
        <f ca="1">IF(NilaiDimasukkan,IF(ROW()-ROW(Amortisasi[[#Headers],[bunga]])=1,-IPMT(SukuBunga/12,1,JangkaPinjaman-ROWS($C$4:C279)+1,Amortisasi[[#This Row],[saldo 
awal]]),IFERROR(-IPMT(SukuBunga/12,1,Amortisasi[[#This Row],['#
tersisa]],D280),0)),0)</f>
        <v>316509.28998778242</v>
      </c>
      <c r="F279" s="31">
        <f ca="1">IFERROR(IF(AND(NilaiDimasukkan,Amortisasi[[#This Row],[tanggal pembayaran]]&lt;&gt;""),-PPMT(SukuBunga/12,1,JangkaPinjaman-ROWS($C$4:C279)+1,Amortisasi[[#This Row],[saldo 
awal]]),""),0)</f>
        <v>753992.32136414654</v>
      </c>
      <c r="G279" s="31">
        <f ca="1">IF(Amortisasi[[#This Row],[tanggal pembayaran]]="",0,JumlahPajakProperti)</f>
        <v>375000</v>
      </c>
      <c r="H279" s="31">
        <f ca="1">IF(Amortisasi[[#This Row],[tanggal pembayaran]]="",0,Amortisasi[[#This Row],[bunga]]+Amortisasi[[#This Row],[pokok]]+Amortisasi[[#This Row],[pajak 
properti]])</f>
        <v>1445501.6113519289</v>
      </c>
      <c r="I279" s="31">
        <f ca="1">IF(Amortisasi[[#This Row],[tanggal pembayaran]]="",0,Amortisasi[[#This Row],[saldo 
awal]]-Amortisasi[[#This Row],[pokok]])</f>
        <v>75962229.597067788</v>
      </c>
      <c r="J279" s="13">
        <f ca="1">IF(Amortisasi[[#This Row],[saldo 
akhir]]&gt;0,BarisTerakhir-ROW(),0)</f>
        <v>84</v>
      </c>
    </row>
    <row r="280" spans="2:10" ht="15" customHeight="1" x14ac:dyDescent="0.25">
      <c r="B280" s="12">
        <f>ROWS($B$4:B280)</f>
        <v>277</v>
      </c>
      <c r="C280" s="30">
        <f ca="1">IF(NilaiDimasukkan,IF(Amortisasi[[#This Row],['#]]&lt;=JangkaPinjaman,IF(ROW()-ROW(Amortisasi[[#Headers],[tanggal pembayaran]])=1,MulaiPinjaman,IF(I279&gt;0,EDATE(C279,1),"")),""),"")</f>
        <v>51644</v>
      </c>
      <c r="D280" s="31">
        <f ca="1">IF(ROW()-ROW(Amortisasi[[#Headers],[saldo 
awal]])=1,JumlahPinjaman,IF(Amortisasi[[#This Row],[tanggal pembayaran]]="",0,INDEX(Amortisasi[], ROW()-4,8)))</f>
        <v>75962229.597067788</v>
      </c>
      <c r="E280" s="31">
        <f ca="1">IF(NilaiDimasukkan,IF(ROW()-ROW(Amortisasi[[#Headers],[bunga]])=1,-IPMT(SukuBunga/12,1,JangkaPinjaman-ROWS($C$4:C280)+1,Amortisasi[[#This Row],[saldo 
awal]]),IFERROR(-IPMT(SukuBunga/12,1,Amortisasi[[#This Row],['#
tersisa]],D281),0)),0)</f>
        <v>313354.5651709637</v>
      </c>
      <c r="F280" s="31">
        <f ca="1">IFERROR(IF(AND(NilaiDimasukkan,Amortisasi[[#This Row],[tanggal pembayaran]]&lt;&gt;""),-PPMT(SukuBunga/12,1,JangkaPinjaman-ROWS($C$4:C280)+1,Amortisasi[[#This Row],[saldo 
awal]]),""),0)</f>
        <v>757133.95603649702</v>
      </c>
      <c r="G280" s="31">
        <f ca="1">IF(Amortisasi[[#This Row],[tanggal pembayaran]]="",0,JumlahPajakProperti)</f>
        <v>375000</v>
      </c>
      <c r="H280" s="31">
        <f ca="1">IF(Amortisasi[[#This Row],[tanggal pembayaran]]="",0,Amortisasi[[#This Row],[bunga]]+Amortisasi[[#This Row],[pokok]]+Amortisasi[[#This Row],[pajak 
properti]])</f>
        <v>1445488.5212074607</v>
      </c>
      <c r="I280" s="31">
        <f ca="1">IF(Amortisasi[[#This Row],[tanggal pembayaran]]="",0,Amortisasi[[#This Row],[saldo 
awal]]-Amortisasi[[#This Row],[pokok]])</f>
        <v>75205095.641031295</v>
      </c>
      <c r="J280" s="13">
        <f ca="1">IF(Amortisasi[[#This Row],[saldo 
akhir]]&gt;0,BarisTerakhir-ROW(),0)</f>
        <v>83</v>
      </c>
    </row>
    <row r="281" spans="2:10" ht="15" customHeight="1" x14ac:dyDescent="0.25">
      <c r="B281" s="12">
        <f>ROWS($B$4:B281)</f>
        <v>278</v>
      </c>
      <c r="C281" s="30">
        <f ca="1">IF(NilaiDimasukkan,IF(Amortisasi[[#This Row],['#]]&lt;=JangkaPinjaman,IF(ROW()-ROW(Amortisasi[[#Headers],[tanggal pembayaran]])=1,MulaiPinjaman,IF(I280&gt;0,EDATE(C280,1),"")),""),"")</f>
        <v>51675</v>
      </c>
      <c r="D281" s="31">
        <f ca="1">IF(ROW()-ROW(Amortisasi[[#Headers],[saldo 
awal]])=1,JumlahPinjaman,IF(Amortisasi[[#This Row],[tanggal pembayaran]]="",0,INDEX(Amortisasi[], ROW()-4,8)))</f>
        <v>75205095.641031295</v>
      </c>
      <c r="E281" s="31">
        <f ca="1">IF(NilaiDimasukkan,IF(ROW()-ROW(Amortisasi[[#Headers],[bunga]])=1,-IPMT(SukuBunga/12,1,JangkaPinjaman-ROWS($C$4:C281)+1,Amortisasi[[#This Row],[saldo 
awal]]),IFERROR(-IPMT(SukuBunga/12,1,Amortisasi[[#This Row],['#
tersisa]],D282),0)),0)</f>
        <v>310186.69566740823</v>
      </c>
      <c r="F281" s="31">
        <f ca="1">IFERROR(IF(AND(NilaiDimasukkan,Amortisasi[[#This Row],[tanggal pembayaran]]&lt;&gt;""),-PPMT(SukuBunga/12,1,JangkaPinjaman-ROWS($C$4:C281)+1,Amortisasi[[#This Row],[saldo 
awal]]),""),0)</f>
        <v>760288.68085331598</v>
      </c>
      <c r="G281" s="31">
        <f ca="1">IF(Amortisasi[[#This Row],[tanggal pembayaran]]="",0,JumlahPajakProperti)</f>
        <v>375000</v>
      </c>
      <c r="H281" s="31">
        <f ca="1">IF(Amortisasi[[#This Row],[tanggal pembayaran]]="",0,Amortisasi[[#This Row],[bunga]]+Amortisasi[[#This Row],[pokok]]+Amortisasi[[#This Row],[pajak 
properti]])</f>
        <v>1445475.3765207243</v>
      </c>
      <c r="I281" s="31">
        <f ca="1">IF(Amortisasi[[#This Row],[tanggal pembayaran]]="",0,Amortisasi[[#This Row],[saldo 
awal]]-Amortisasi[[#This Row],[pokok]])</f>
        <v>74444806.960177973</v>
      </c>
      <c r="J281" s="13">
        <f ca="1">IF(Amortisasi[[#This Row],[saldo 
akhir]]&gt;0,BarisTerakhir-ROW(),0)</f>
        <v>82</v>
      </c>
    </row>
    <row r="282" spans="2:10" ht="15" customHeight="1" x14ac:dyDescent="0.25">
      <c r="B282" s="12">
        <f>ROWS($B$4:B282)</f>
        <v>279</v>
      </c>
      <c r="C282" s="30">
        <f ca="1">IF(NilaiDimasukkan,IF(Amortisasi[[#This Row],['#]]&lt;=JangkaPinjaman,IF(ROW()-ROW(Amortisasi[[#Headers],[tanggal pembayaran]])=1,MulaiPinjaman,IF(I281&gt;0,EDATE(C281,1),"")),""),"")</f>
        <v>51705</v>
      </c>
      <c r="D282" s="31">
        <f ca="1">IF(ROW()-ROW(Amortisasi[[#Headers],[saldo 
awal]])=1,JumlahPinjaman,IF(Amortisasi[[#This Row],[tanggal pembayaran]]="",0,INDEX(Amortisasi[], ROW()-4,8)))</f>
        <v>74444806.960177973</v>
      </c>
      <c r="E282" s="31">
        <f ca="1">IF(NilaiDimasukkan,IF(ROW()-ROW(Amortisasi[[#Headers],[bunga]])=1,-IPMT(SukuBunga/12,1,JangkaPinjaman-ROWS($C$4:C282)+1,Amortisasi[[#This Row],[saldo 
awal]]),IFERROR(-IPMT(SukuBunga/12,1,Amortisasi[[#This Row],['#
tersisa]],D283),0)),0)</f>
        <v>307005.62670758797</v>
      </c>
      <c r="F282" s="31">
        <f ca="1">IFERROR(IF(AND(NilaiDimasukkan,Amortisasi[[#This Row],[tanggal pembayaran]]&lt;&gt;""),-PPMT(SukuBunga/12,1,JangkaPinjaman-ROWS($C$4:C282)+1,Amortisasi[[#This Row],[saldo 
awal]]),""),0)</f>
        <v>763456.55035687133</v>
      </c>
      <c r="G282" s="31">
        <f ca="1">IF(Amortisasi[[#This Row],[tanggal pembayaran]]="",0,JumlahPajakProperti)</f>
        <v>375000</v>
      </c>
      <c r="H282" s="31">
        <f ca="1">IF(Amortisasi[[#This Row],[tanggal pembayaran]]="",0,Amortisasi[[#This Row],[bunga]]+Amortisasi[[#This Row],[pokok]]+Amortisasi[[#This Row],[pajak 
properti]])</f>
        <v>1445462.1770644593</v>
      </c>
      <c r="I282" s="31">
        <f ca="1">IF(Amortisasi[[#This Row],[tanggal pembayaran]]="",0,Amortisasi[[#This Row],[saldo 
awal]]-Amortisasi[[#This Row],[pokok]])</f>
        <v>73681350.409821108</v>
      </c>
      <c r="J282" s="13">
        <f ca="1">IF(Amortisasi[[#This Row],[saldo 
akhir]]&gt;0,BarisTerakhir-ROW(),0)</f>
        <v>81</v>
      </c>
    </row>
    <row r="283" spans="2:10" ht="15" customHeight="1" x14ac:dyDescent="0.25">
      <c r="B283" s="12">
        <f>ROWS($B$4:B283)</f>
        <v>280</v>
      </c>
      <c r="C283" s="30">
        <f ca="1">IF(NilaiDimasukkan,IF(Amortisasi[[#This Row],['#]]&lt;=JangkaPinjaman,IF(ROW()-ROW(Amortisasi[[#Headers],[tanggal pembayaran]])=1,MulaiPinjaman,IF(I282&gt;0,EDATE(C282,1),"")),""),"")</f>
        <v>51736</v>
      </c>
      <c r="D283" s="31">
        <f ca="1">IF(ROW()-ROW(Amortisasi[[#Headers],[saldo 
awal]])=1,JumlahPinjaman,IF(Amortisasi[[#This Row],[tanggal pembayaran]]="",0,INDEX(Amortisasi[], ROW()-4,8)))</f>
        <v>73681350.409821108</v>
      </c>
      <c r="E283" s="31">
        <f ca="1">IF(NilaiDimasukkan,IF(ROW()-ROW(Amortisasi[[#Headers],[bunga]])=1,-IPMT(SukuBunga/12,1,JangkaPinjaman-ROWS($C$4:C283)+1,Amortisasi[[#This Row],[saldo 
awal]]),IFERROR(-IPMT(SukuBunga/12,1,Amortisasi[[#This Row],['#
tersisa]],D284),0)),0)</f>
        <v>303811.30329376837</v>
      </c>
      <c r="F283" s="31">
        <f ca="1">IFERROR(IF(AND(NilaiDimasukkan,Amortisasi[[#This Row],[tanggal pembayaran]]&lt;&gt;""),-PPMT(SukuBunga/12,1,JangkaPinjaman-ROWS($C$4:C283)+1,Amortisasi[[#This Row],[saldo 
awal]]),""),0)</f>
        <v>766637.61931669165</v>
      </c>
      <c r="G283" s="31">
        <f ca="1">IF(Amortisasi[[#This Row],[tanggal pembayaran]]="",0,JumlahPajakProperti)</f>
        <v>375000</v>
      </c>
      <c r="H283" s="31">
        <f ca="1">IF(Amortisasi[[#This Row],[tanggal pembayaran]]="",0,Amortisasi[[#This Row],[bunga]]+Amortisasi[[#This Row],[pokok]]+Amortisasi[[#This Row],[pajak 
properti]])</f>
        <v>1445448.9226104601</v>
      </c>
      <c r="I283" s="31">
        <f ca="1">IF(Amortisasi[[#This Row],[tanggal pembayaran]]="",0,Amortisasi[[#This Row],[saldo 
awal]]-Amortisasi[[#This Row],[pokok]])</f>
        <v>72914712.790504411</v>
      </c>
      <c r="J283" s="13">
        <f ca="1">IF(Amortisasi[[#This Row],[saldo 
akhir]]&gt;0,BarisTerakhir-ROW(),0)</f>
        <v>80</v>
      </c>
    </row>
    <row r="284" spans="2:10" ht="15" customHeight="1" x14ac:dyDescent="0.25">
      <c r="B284" s="12">
        <f>ROWS($B$4:B284)</f>
        <v>281</v>
      </c>
      <c r="C284" s="30">
        <f ca="1">IF(NilaiDimasukkan,IF(Amortisasi[[#This Row],['#]]&lt;=JangkaPinjaman,IF(ROW()-ROW(Amortisasi[[#Headers],[tanggal pembayaran]])=1,MulaiPinjaman,IF(I283&gt;0,EDATE(C283,1),"")),""),"")</f>
        <v>51767</v>
      </c>
      <c r="D284" s="31">
        <f ca="1">IF(ROW()-ROW(Amortisasi[[#Headers],[saldo 
awal]])=1,JumlahPinjaman,IF(Amortisasi[[#This Row],[tanggal pembayaran]]="",0,INDEX(Amortisasi[], ROW()-4,8)))</f>
        <v>72914712.790504411</v>
      </c>
      <c r="E284" s="31">
        <f ca="1">IF(NilaiDimasukkan,IF(ROW()-ROW(Amortisasi[[#Headers],[bunga]])=1,-IPMT(SukuBunga/12,1,JangkaPinjaman-ROWS($C$4:C284)+1,Amortisasi[[#This Row],[saldo 
awal]]),IFERROR(-IPMT(SukuBunga/12,1,Amortisasi[[#This Row],['#
tersisa]],D285),0)),0)</f>
        <v>300603.6701990579</v>
      </c>
      <c r="F284" s="31">
        <f ca="1">IFERROR(IF(AND(NilaiDimasukkan,Amortisasi[[#This Row],[tanggal pembayaran]]&lt;&gt;""),-PPMT(SukuBunga/12,1,JangkaPinjaman-ROWS($C$4:C284)+1,Amortisasi[[#This Row],[saldo 
awal]]),""),0)</f>
        <v>769831.94273051119</v>
      </c>
      <c r="G284" s="31">
        <f ca="1">IF(Amortisasi[[#This Row],[tanggal pembayaran]]="",0,JumlahPajakProperti)</f>
        <v>375000</v>
      </c>
      <c r="H284" s="31">
        <f ca="1">IF(Amortisasi[[#This Row],[tanggal pembayaran]]="",0,Amortisasi[[#This Row],[bunga]]+Amortisasi[[#This Row],[pokok]]+Amortisasi[[#This Row],[pajak 
properti]])</f>
        <v>1445435.6129295691</v>
      </c>
      <c r="I284" s="31">
        <f ca="1">IF(Amortisasi[[#This Row],[tanggal pembayaran]]="",0,Amortisasi[[#This Row],[saldo 
awal]]-Amortisasi[[#This Row],[pokok]])</f>
        <v>72144880.847773895</v>
      </c>
      <c r="J284" s="13">
        <f ca="1">IF(Amortisasi[[#This Row],[saldo 
akhir]]&gt;0,BarisTerakhir-ROW(),0)</f>
        <v>79</v>
      </c>
    </row>
    <row r="285" spans="2:10" ht="15" customHeight="1" x14ac:dyDescent="0.25">
      <c r="B285" s="12">
        <f>ROWS($B$4:B285)</f>
        <v>282</v>
      </c>
      <c r="C285" s="30">
        <f ca="1">IF(NilaiDimasukkan,IF(Amortisasi[[#This Row],['#]]&lt;=JangkaPinjaman,IF(ROW()-ROW(Amortisasi[[#Headers],[tanggal pembayaran]])=1,MulaiPinjaman,IF(I284&gt;0,EDATE(C284,1),"")),""),"")</f>
        <v>51797</v>
      </c>
      <c r="D285" s="31">
        <f ca="1">IF(ROW()-ROW(Amortisasi[[#Headers],[saldo 
awal]])=1,JumlahPinjaman,IF(Amortisasi[[#This Row],[tanggal pembayaran]]="",0,INDEX(Amortisasi[], ROW()-4,8)))</f>
        <v>72144880.847773895</v>
      </c>
      <c r="E285" s="31">
        <f ca="1">IF(NilaiDimasukkan,IF(ROW()-ROW(Amortisasi[[#Headers],[bunga]])=1,-IPMT(SukuBunga/12,1,JangkaPinjaman-ROWS($C$4:C285)+1,Amortisasi[[#This Row],[saldo 
awal]]),IFERROR(-IPMT(SukuBunga/12,1,Amortisasi[[#This Row],['#
tersisa]],D286),0)),0)</f>
        <v>297382.67196645285</v>
      </c>
      <c r="F285" s="31">
        <f ca="1">IFERROR(IF(AND(NilaiDimasukkan,Amortisasi[[#This Row],[tanggal pembayaran]]&lt;&gt;""),-PPMT(SukuBunga/12,1,JangkaPinjaman-ROWS($C$4:C285)+1,Amortisasi[[#This Row],[saldo 
awal]]),""),0)</f>
        <v>773039.5758252216</v>
      </c>
      <c r="G285" s="31">
        <f ca="1">IF(Amortisasi[[#This Row],[tanggal pembayaran]]="",0,JumlahPajakProperti)</f>
        <v>375000</v>
      </c>
      <c r="H285" s="31">
        <f ca="1">IF(Amortisasi[[#This Row],[tanggal pembayaran]]="",0,Amortisasi[[#This Row],[bunga]]+Amortisasi[[#This Row],[pokok]]+Amortisasi[[#This Row],[pajak 
properti]])</f>
        <v>1445422.2477916745</v>
      </c>
      <c r="I285" s="31">
        <f ca="1">IF(Amortisasi[[#This Row],[tanggal pembayaran]]="",0,Amortisasi[[#This Row],[saldo 
awal]]-Amortisasi[[#This Row],[pokok]])</f>
        <v>71371841.27194868</v>
      </c>
      <c r="J285" s="13">
        <f ca="1">IF(Amortisasi[[#This Row],[saldo 
akhir]]&gt;0,BarisTerakhir-ROW(),0)</f>
        <v>78</v>
      </c>
    </row>
    <row r="286" spans="2:10" ht="15" customHeight="1" x14ac:dyDescent="0.25">
      <c r="B286" s="12">
        <f>ROWS($B$4:B286)</f>
        <v>283</v>
      </c>
      <c r="C286" s="30">
        <f ca="1">IF(NilaiDimasukkan,IF(Amortisasi[[#This Row],['#]]&lt;=JangkaPinjaman,IF(ROW()-ROW(Amortisasi[[#Headers],[tanggal pembayaran]])=1,MulaiPinjaman,IF(I285&gt;0,EDATE(C285,1),"")),""),"")</f>
        <v>51828</v>
      </c>
      <c r="D286" s="31">
        <f ca="1">IF(ROW()-ROW(Amortisasi[[#Headers],[saldo 
awal]])=1,JumlahPinjaman,IF(Amortisasi[[#This Row],[tanggal pembayaran]]="",0,INDEX(Amortisasi[], ROW()-4,8)))</f>
        <v>71371841.27194868</v>
      </c>
      <c r="E286" s="31">
        <f ca="1">IF(NilaiDimasukkan,IF(ROW()-ROW(Amortisasi[[#Headers],[bunga]])=1,-IPMT(SukuBunga/12,1,JangkaPinjaman-ROWS($C$4:C286)+1,Amortisasi[[#This Row],[saldo 
awal]]),IFERROR(-IPMT(SukuBunga/12,1,Amortisasi[[#This Row],['#
tersisa]],D287),0)),0)</f>
        <v>294148.25290787854</v>
      </c>
      <c r="F286" s="31">
        <f ca="1">IFERROR(IF(AND(NilaiDimasukkan,Amortisasi[[#This Row],[tanggal pembayaran]]&lt;&gt;""),-PPMT(SukuBunga/12,1,JangkaPinjaman-ROWS($C$4:C286)+1,Amortisasi[[#This Row],[saldo 
awal]]),""),0)</f>
        <v>776260.57405782666</v>
      </c>
      <c r="G286" s="31">
        <f ca="1">IF(Amortisasi[[#This Row],[tanggal pembayaran]]="",0,JumlahPajakProperti)</f>
        <v>375000</v>
      </c>
      <c r="H286" s="31">
        <f ca="1">IF(Amortisasi[[#This Row],[tanggal pembayaran]]="",0,Amortisasi[[#This Row],[bunga]]+Amortisasi[[#This Row],[pokok]]+Amortisasi[[#This Row],[pajak 
properti]])</f>
        <v>1445408.8269657053</v>
      </c>
      <c r="I286" s="31">
        <f ca="1">IF(Amortisasi[[#This Row],[tanggal pembayaran]]="",0,Amortisasi[[#This Row],[saldo 
awal]]-Amortisasi[[#This Row],[pokok]])</f>
        <v>70595580.697890848</v>
      </c>
      <c r="J286" s="13">
        <f ca="1">IF(Amortisasi[[#This Row],[saldo 
akhir]]&gt;0,BarisTerakhir-ROW(),0)</f>
        <v>77</v>
      </c>
    </row>
    <row r="287" spans="2:10" ht="15" customHeight="1" x14ac:dyDescent="0.25">
      <c r="B287" s="12">
        <f>ROWS($B$4:B287)</f>
        <v>284</v>
      </c>
      <c r="C287" s="30">
        <f ca="1">IF(NilaiDimasukkan,IF(Amortisasi[[#This Row],['#]]&lt;=JangkaPinjaman,IF(ROW()-ROW(Amortisasi[[#Headers],[tanggal pembayaran]])=1,MulaiPinjaman,IF(I286&gt;0,EDATE(C286,1),"")),""),"")</f>
        <v>51858</v>
      </c>
      <c r="D287" s="31">
        <f ca="1">IF(ROW()-ROW(Amortisasi[[#Headers],[saldo 
awal]])=1,JumlahPinjaman,IF(Amortisasi[[#This Row],[tanggal pembayaran]]="",0,INDEX(Amortisasi[], ROW()-4,8)))</f>
        <v>70595580.697890848</v>
      </c>
      <c r="E287" s="31">
        <f ca="1">IF(NilaiDimasukkan,IF(ROW()-ROW(Amortisasi[[#Headers],[bunga]])=1,-IPMT(SukuBunga/12,1,JangkaPinjaman-ROWS($C$4:C287)+1,Amortisasi[[#This Row],[saldo 
awal]]),IFERROR(-IPMT(SukuBunga/12,1,Amortisasi[[#This Row],['#
tersisa]],D288),0)),0)</f>
        <v>290900.35710322688</v>
      </c>
      <c r="F287" s="31">
        <f ca="1">IFERROR(IF(AND(NilaiDimasukkan,Amortisasi[[#This Row],[tanggal pembayaran]]&lt;&gt;""),-PPMT(SukuBunga/12,1,JangkaPinjaman-ROWS($C$4:C287)+1,Amortisasi[[#This Row],[saldo 
awal]]),""),0)</f>
        <v>779494.99311640079</v>
      </c>
      <c r="G287" s="31">
        <f ca="1">IF(Amortisasi[[#This Row],[tanggal pembayaran]]="",0,JumlahPajakProperti)</f>
        <v>375000</v>
      </c>
      <c r="H287" s="31">
        <f ca="1">IF(Amortisasi[[#This Row],[tanggal pembayaran]]="",0,Amortisasi[[#This Row],[bunga]]+Amortisasi[[#This Row],[pokok]]+Amortisasi[[#This Row],[pajak 
properti]])</f>
        <v>1445395.3502196276</v>
      </c>
      <c r="I287" s="31">
        <f ca="1">IF(Amortisasi[[#This Row],[tanggal pembayaran]]="",0,Amortisasi[[#This Row],[saldo 
awal]]-Amortisasi[[#This Row],[pokok]])</f>
        <v>69816085.704774454</v>
      </c>
      <c r="J287" s="13">
        <f ca="1">IF(Amortisasi[[#This Row],[saldo 
akhir]]&gt;0,BarisTerakhir-ROW(),0)</f>
        <v>76</v>
      </c>
    </row>
    <row r="288" spans="2:10" ht="15" customHeight="1" x14ac:dyDescent="0.25">
      <c r="B288" s="12">
        <f>ROWS($B$4:B288)</f>
        <v>285</v>
      </c>
      <c r="C288" s="30">
        <f ca="1">IF(NilaiDimasukkan,IF(Amortisasi[[#This Row],['#]]&lt;=JangkaPinjaman,IF(ROW()-ROW(Amortisasi[[#Headers],[tanggal pembayaran]])=1,MulaiPinjaman,IF(I287&gt;0,EDATE(C287,1),"")),""),"")</f>
        <v>51889</v>
      </c>
      <c r="D288" s="31">
        <f ca="1">IF(ROW()-ROW(Amortisasi[[#Headers],[saldo 
awal]])=1,JumlahPinjaman,IF(Amortisasi[[#This Row],[tanggal pembayaran]]="",0,INDEX(Amortisasi[], ROW()-4,8)))</f>
        <v>69816085.704774454</v>
      </c>
      <c r="E288" s="31">
        <f ca="1">IF(NilaiDimasukkan,IF(ROW()-ROW(Amortisasi[[#Headers],[bunga]])=1,-IPMT(SukuBunga/12,1,JangkaPinjaman-ROWS($C$4:C288)+1,Amortisasi[[#This Row],[saldo 
awal]]),IFERROR(-IPMT(SukuBunga/12,1,Amortisasi[[#This Row],['#
tersisa]],D289),0)),0)</f>
        <v>287638.92839938914</v>
      </c>
      <c r="F288" s="31">
        <f ca="1">IFERROR(IF(AND(NilaiDimasukkan,Amortisasi[[#This Row],[tanggal pembayaran]]&lt;&gt;""),-PPMT(SukuBunga/12,1,JangkaPinjaman-ROWS($C$4:C288)+1,Amortisasi[[#This Row],[saldo 
awal]]),""),0)</f>
        <v>782742.88892105257</v>
      </c>
      <c r="G288" s="31">
        <f ca="1">IF(Amortisasi[[#This Row],[tanggal pembayaran]]="",0,JumlahPajakProperti)</f>
        <v>375000</v>
      </c>
      <c r="H288" s="31">
        <f ca="1">IF(Amortisasi[[#This Row],[tanggal pembayaran]]="",0,Amortisasi[[#This Row],[bunga]]+Amortisasi[[#This Row],[pokok]]+Amortisasi[[#This Row],[pajak 
properti]])</f>
        <v>1445381.8173204418</v>
      </c>
      <c r="I288" s="31">
        <f ca="1">IF(Amortisasi[[#This Row],[tanggal pembayaran]]="",0,Amortisasi[[#This Row],[saldo 
awal]]-Amortisasi[[#This Row],[pokok]])</f>
        <v>69033342.815853402</v>
      </c>
      <c r="J288" s="13">
        <f ca="1">IF(Amortisasi[[#This Row],[saldo 
akhir]]&gt;0,BarisTerakhir-ROW(),0)</f>
        <v>75</v>
      </c>
    </row>
    <row r="289" spans="2:10" ht="15" customHeight="1" x14ac:dyDescent="0.25">
      <c r="B289" s="12">
        <f>ROWS($B$4:B289)</f>
        <v>286</v>
      </c>
      <c r="C289" s="30">
        <f ca="1">IF(NilaiDimasukkan,IF(Amortisasi[[#This Row],['#]]&lt;=JangkaPinjaman,IF(ROW()-ROW(Amortisasi[[#Headers],[tanggal pembayaran]])=1,MulaiPinjaman,IF(I288&gt;0,EDATE(C288,1),"")),""),"")</f>
        <v>51920</v>
      </c>
      <c r="D289" s="31">
        <f ca="1">IF(ROW()-ROW(Amortisasi[[#Headers],[saldo 
awal]])=1,JumlahPinjaman,IF(Amortisasi[[#This Row],[tanggal pembayaran]]="",0,INDEX(Amortisasi[], ROW()-4,8)))</f>
        <v>69033342.815853402</v>
      </c>
      <c r="E289" s="31">
        <f ca="1">IF(NilaiDimasukkan,IF(ROW()-ROW(Amortisasi[[#Headers],[bunga]])=1,-IPMT(SukuBunga/12,1,JangkaPinjaman-ROWS($C$4:C289)+1,Amortisasi[[#This Row],[saldo 
awal]]),IFERROR(-IPMT(SukuBunga/12,1,Amortisasi[[#This Row],['#
tersisa]],D290),0)),0)</f>
        <v>284363.91040928545</v>
      </c>
      <c r="F289" s="31">
        <f ca="1">IFERROR(IF(AND(NilaiDimasukkan,Amortisasi[[#This Row],[tanggal pembayaran]]&lt;&gt;""),-PPMT(SukuBunga/12,1,JangkaPinjaman-ROWS($C$4:C289)+1,Amortisasi[[#This Row],[saldo 
awal]]),""),0)</f>
        <v>786004.31762489048</v>
      </c>
      <c r="G289" s="31">
        <f ca="1">IF(Amortisasi[[#This Row],[tanggal pembayaran]]="",0,JumlahPajakProperti)</f>
        <v>375000</v>
      </c>
      <c r="H289" s="31">
        <f ca="1">IF(Amortisasi[[#This Row],[tanggal pembayaran]]="",0,Amortisasi[[#This Row],[bunga]]+Amortisasi[[#This Row],[pokok]]+Amortisasi[[#This Row],[pajak 
properti]])</f>
        <v>1445368.2280341759</v>
      </c>
      <c r="I289" s="31">
        <f ca="1">IF(Amortisasi[[#This Row],[tanggal pembayaran]]="",0,Amortisasi[[#This Row],[saldo 
awal]]-Amortisasi[[#This Row],[pokok]])</f>
        <v>68247338.498228505</v>
      </c>
      <c r="J289" s="13">
        <f ca="1">IF(Amortisasi[[#This Row],[saldo 
akhir]]&gt;0,BarisTerakhir-ROW(),0)</f>
        <v>74</v>
      </c>
    </row>
    <row r="290" spans="2:10" ht="15" customHeight="1" x14ac:dyDescent="0.25">
      <c r="B290" s="12">
        <f>ROWS($B$4:B290)</f>
        <v>287</v>
      </c>
      <c r="C290" s="30">
        <f ca="1">IF(NilaiDimasukkan,IF(Amortisasi[[#This Row],['#]]&lt;=JangkaPinjaman,IF(ROW()-ROW(Amortisasi[[#Headers],[tanggal pembayaran]])=1,MulaiPinjaman,IF(I289&gt;0,EDATE(C289,1),"")),""),"")</f>
        <v>51948</v>
      </c>
      <c r="D290" s="31">
        <f ca="1">IF(ROW()-ROW(Amortisasi[[#Headers],[saldo 
awal]])=1,JumlahPinjaman,IF(Amortisasi[[#This Row],[tanggal pembayaran]]="",0,INDEX(Amortisasi[], ROW()-4,8)))</f>
        <v>68247338.498228505</v>
      </c>
      <c r="E290" s="31">
        <f ca="1">IF(NilaiDimasukkan,IF(ROW()-ROW(Amortisasi[[#Headers],[bunga]])=1,-IPMT(SukuBunga/12,1,JangkaPinjaman-ROWS($C$4:C290)+1,Amortisasi[[#This Row],[saldo 
awal]]),IFERROR(-IPMT(SukuBunga/12,1,Amortisasi[[#This Row],['#
tersisa]],D291),0)),0)</f>
        <v>281075.24651088961</v>
      </c>
      <c r="F290" s="31">
        <f ca="1">IFERROR(IF(AND(NilaiDimasukkan,Amortisasi[[#This Row],[tanggal pembayaran]]&lt;&gt;""),-PPMT(SukuBunga/12,1,JangkaPinjaman-ROWS($C$4:C290)+1,Amortisasi[[#This Row],[saldo 
awal]]),""),0)</f>
        <v>789279.33561499405</v>
      </c>
      <c r="G290" s="31">
        <f ca="1">IF(Amortisasi[[#This Row],[tanggal pembayaran]]="",0,JumlahPajakProperti)</f>
        <v>375000</v>
      </c>
      <c r="H290" s="31">
        <f ca="1">IF(Amortisasi[[#This Row],[tanggal pembayaran]]="",0,Amortisasi[[#This Row],[bunga]]+Amortisasi[[#This Row],[pokok]]+Amortisasi[[#This Row],[pajak 
properti]])</f>
        <v>1445354.5821258835</v>
      </c>
      <c r="I290" s="31">
        <f ca="1">IF(Amortisasi[[#This Row],[tanggal pembayaran]]="",0,Amortisasi[[#This Row],[saldo 
awal]]-Amortisasi[[#This Row],[pokok]])</f>
        <v>67458059.162613511</v>
      </c>
      <c r="J290" s="13">
        <f ca="1">IF(Amortisasi[[#This Row],[saldo 
akhir]]&gt;0,BarisTerakhir-ROW(),0)</f>
        <v>73</v>
      </c>
    </row>
    <row r="291" spans="2:10" ht="15" customHeight="1" x14ac:dyDescent="0.25">
      <c r="B291" s="12">
        <f>ROWS($B$4:B291)</f>
        <v>288</v>
      </c>
      <c r="C291" s="30">
        <f ca="1">IF(NilaiDimasukkan,IF(Amortisasi[[#This Row],['#]]&lt;=JangkaPinjaman,IF(ROW()-ROW(Amortisasi[[#Headers],[tanggal pembayaran]])=1,MulaiPinjaman,IF(I290&gt;0,EDATE(C290,1),"")),""),"")</f>
        <v>51979</v>
      </c>
      <c r="D291" s="31">
        <f ca="1">IF(ROW()-ROW(Amortisasi[[#Headers],[saldo 
awal]])=1,JumlahPinjaman,IF(Amortisasi[[#This Row],[tanggal pembayaran]]="",0,INDEX(Amortisasi[], ROW()-4,8)))</f>
        <v>67458059.162613511</v>
      </c>
      <c r="E291" s="31">
        <f ca="1">IF(NilaiDimasukkan,IF(ROW()-ROW(Amortisasi[[#Headers],[bunga]])=1,-IPMT(SukuBunga/12,1,JangkaPinjaman-ROWS($C$4:C291)+1,Amortisasi[[#This Row],[saldo 
awal]]),IFERROR(-IPMT(SukuBunga/12,1,Amortisasi[[#This Row],['#
tersisa]],D292),0)),0)</f>
        <v>277772.87984625052</v>
      </c>
      <c r="F291" s="31">
        <f ca="1">IFERROR(IF(AND(NilaiDimasukkan,Amortisasi[[#This Row],[tanggal pembayaran]]&lt;&gt;""),-PPMT(SukuBunga/12,1,JangkaPinjaman-ROWS($C$4:C291)+1,Amortisasi[[#This Row],[saldo 
awal]]),""),0)</f>
        <v>792567.99951338989</v>
      </c>
      <c r="G291" s="31">
        <f ca="1">IF(Amortisasi[[#This Row],[tanggal pembayaran]]="",0,JumlahPajakProperti)</f>
        <v>375000</v>
      </c>
      <c r="H291" s="31">
        <f ca="1">IF(Amortisasi[[#This Row],[tanggal pembayaran]]="",0,Amortisasi[[#This Row],[bunga]]+Amortisasi[[#This Row],[pokok]]+Amortisasi[[#This Row],[pajak 
properti]])</f>
        <v>1445340.8793596404</v>
      </c>
      <c r="I291" s="31">
        <f ca="1">IF(Amortisasi[[#This Row],[tanggal pembayaran]]="",0,Amortisasi[[#This Row],[saldo 
awal]]-Amortisasi[[#This Row],[pokok]])</f>
        <v>66665491.163100123</v>
      </c>
      <c r="J291" s="13">
        <f ca="1">IF(Amortisasi[[#This Row],[saldo 
akhir]]&gt;0,BarisTerakhir-ROW(),0)</f>
        <v>72</v>
      </c>
    </row>
    <row r="292" spans="2:10" ht="15" customHeight="1" x14ac:dyDescent="0.25">
      <c r="B292" s="12">
        <f>ROWS($B$4:B292)</f>
        <v>289</v>
      </c>
      <c r="C292" s="30">
        <f ca="1">IF(NilaiDimasukkan,IF(Amortisasi[[#This Row],['#]]&lt;=JangkaPinjaman,IF(ROW()-ROW(Amortisasi[[#Headers],[tanggal pembayaran]])=1,MulaiPinjaman,IF(I291&gt;0,EDATE(C291,1),"")),""),"")</f>
        <v>52009</v>
      </c>
      <c r="D292" s="31">
        <f ca="1">IF(ROW()-ROW(Amortisasi[[#Headers],[saldo 
awal]])=1,JumlahPinjaman,IF(Amortisasi[[#This Row],[tanggal pembayaran]]="",0,INDEX(Amortisasi[], ROW()-4,8)))</f>
        <v>66665491.163100123</v>
      </c>
      <c r="E292" s="31">
        <f ca="1">IF(NilaiDimasukkan,IF(ROW()-ROW(Amortisasi[[#Headers],[bunga]])=1,-IPMT(SukuBunga/12,1,JangkaPinjaman-ROWS($C$4:C292)+1,Amortisasi[[#This Row],[saldo 
awal]]),IFERROR(-IPMT(SukuBunga/12,1,Amortisasi[[#This Row],['#
tersisa]],D293),0)),0)</f>
        <v>274456.75332050875</v>
      </c>
      <c r="F292" s="31">
        <f ca="1">IFERROR(IF(AND(NilaiDimasukkan,Amortisasi[[#This Row],[tanggal pembayaran]]&lt;&gt;""),-PPMT(SukuBunga/12,1,JangkaPinjaman-ROWS($C$4:C292)+1,Amortisasi[[#This Row],[saldo 
awal]]),""),0)</f>
        <v>795870.36617802898</v>
      </c>
      <c r="G292" s="31">
        <f ca="1">IF(Amortisasi[[#This Row],[tanggal pembayaran]]="",0,JumlahPajakProperti)</f>
        <v>375000</v>
      </c>
      <c r="H292" s="31">
        <f ca="1">IF(Amortisasi[[#This Row],[tanggal pembayaran]]="",0,Amortisasi[[#This Row],[bunga]]+Amortisasi[[#This Row],[pokok]]+Amortisasi[[#This Row],[pajak 
properti]])</f>
        <v>1445327.1194985379</v>
      </c>
      <c r="I292" s="31">
        <f ca="1">IF(Amortisasi[[#This Row],[tanggal pembayaran]]="",0,Amortisasi[[#This Row],[saldo 
awal]]-Amortisasi[[#This Row],[pokok]])</f>
        <v>65869620.796922095</v>
      </c>
      <c r="J292" s="13">
        <f ca="1">IF(Amortisasi[[#This Row],[saldo 
akhir]]&gt;0,BarisTerakhir-ROW(),0)</f>
        <v>71</v>
      </c>
    </row>
    <row r="293" spans="2:10" ht="15" customHeight="1" x14ac:dyDescent="0.25">
      <c r="B293" s="12">
        <f>ROWS($B$4:B293)</f>
        <v>290</v>
      </c>
      <c r="C293" s="30">
        <f ca="1">IF(NilaiDimasukkan,IF(Amortisasi[[#This Row],['#]]&lt;=JangkaPinjaman,IF(ROW()-ROW(Amortisasi[[#Headers],[tanggal pembayaran]])=1,MulaiPinjaman,IF(I292&gt;0,EDATE(C292,1),"")),""),"")</f>
        <v>52040</v>
      </c>
      <c r="D293" s="31">
        <f ca="1">IF(ROW()-ROW(Amortisasi[[#Headers],[saldo 
awal]])=1,JumlahPinjaman,IF(Amortisasi[[#This Row],[tanggal pembayaran]]="",0,INDEX(Amortisasi[], ROW()-4,8)))</f>
        <v>65869620.796922095</v>
      </c>
      <c r="E293" s="31">
        <f ca="1">IF(NilaiDimasukkan,IF(ROW()-ROW(Amortisasi[[#Headers],[bunga]])=1,-IPMT(SukuBunga/12,1,JangkaPinjaman-ROWS($C$4:C293)+1,Amortisasi[[#This Row],[saldo 
awal]]),IFERROR(-IPMT(SukuBunga/12,1,Amortisasi[[#This Row],['#
tersisa]],D294),0)),0)</f>
        <v>271126.80960090965</v>
      </c>
      <c r="F293" s="31">
        <f ca="1">IFERROR(IF(AND(NilaiDimasukkan,Amortisasi[[#This Row],[tanggal pembayaran]]&lt;&gt;""),-PPMT(SukuBunga/12,1,JangkaPinjaman-ROWS($C$4:C293)+1,Amortisasi[[#This Row],[saldo 
awal]]),""),0)</f>
        <v>799186.49270377087</v>
      </c>
      <c r="G293" s="31">
        <f ca="1">IF(Amortisasi[[#This Row],[tanggal pembayaran]]="",0,JumlahPajakProperti)</f>
        <v>375000</v>
      </c>
      <c r="H293" s="31">
        <f ca="1">IF(Amortisasi[[#This Row],[tanggal pembayaran]]="",0,Amortisasi[[#This Row],[bunga]]+Amortisasi[[#This Row],[pokok]]+Amortisasi[[#This Row],[pajak 
properti]])</f>
        <v>1445313.3023046805</v>
      </c>
      <c r="I293" s="31">
        <f ca="1">IF(Amortisasi[[#This Row],[tanggal pembayaran]]="",0,Amortisasi[[#This Row],[saldo 
awal]]-Amortisasi[[#This Row],[pokok]])</f>
        <v>65070434.304218322</v>
      </c>
      <c r="J293" s="13">
        <f ca="1">IF(Amortisasi[[#This Row],[saldo 
akhir]]&gt;0,BarisTerakhir-ROW(),0)</f>
        <v>70</v>
      </c>
    </row>
    <row r="294" spans="2:10" ht="15" customHeight="1" x14ac:dyDescent="0.25">
      <c r="B294" s="12">
        <f>ROWS($B$4:B294)</f>
        <v>291</v>
      </c>
      <c r="C294" s="30">
        <f ca="1">IF(NilaiDimasukkan,IF(Amortisasi[[#This Row],['#]]&lt;=JangkaPinjaman,IF(ROW()-ROW(Amortisasi[[#Headers],[tanggal pembayaran]])=1,MulaiPinjaman,IF(I293&gt;0,EDATE(C293,1),"")),""),"")</f>
        <v>52070</v>
      </c>
      <c r="D294" s="31">
        <f ca="1">IF(ROW()-ROW(Amortisasi[[#Headers],[saldo 
awal]])=1,JumlahPinjaman,IF(Amortisasi[[#This Row],[tanggal pembayaran]]="",0,INDEX(Amortisasi[], ROW()-4,8)))</f>
        <v>65070434.304218322</v>
      </c>
      <c r="E294" s="31">
        <f ca="1">IF(NilaiDimasukkan,IF(ROW()-ROW(Amortisasi[[#Headers],[bunga]])=1,-IPMT(SukuBunga/12,1,JangkaPinjaman-ROWS($C$4:C294)+1,Amortisasi[[#This Row],[saldo 
awal]]),IFERROR(-IPMT(SukuBunga/12,1,Amortisasi[[#This Row],['#
tersisa]],D295),0)),0)</f>
        <v>267782.99111581233</v>
      </c>
      <c r="F294" s="31">
        <f ca="1">IFERROR(IF(AND(NilaiDimasukkan,Amortisasi[[#This Row],[tanggal pembayaran]]&lt;&gt;""),-PPMT(SukuBunga/12,1,JangkaPinjaman-ROWS($C$4:C294)+1,Amortisasi[[#This Row],[saldo 
awal]]),""),0)</f>
        <v>802516.43642336968</v>
      </c>
      <c r="G294" s="31">
        <f ca="1">IF(Amortisasi[[#This Row],[tanggal pembayaran]]="",0,JumlahPajakProperti)</f>
        <v>375000</v>
      </c>
      <c r="H294" s="31">
        <f ca="1">IF(Amortisasi[[#This Row],[tanggal pembayaran]]="",0,Amortisasi[[#This Row],[bunga]]+Amortisasi[[#This Row],[pokok]]+Amortisasi[[#This Row],[pajak 
properti]])</f>
        <v>1445299.4275391819</v>
      </c>
      <c r="I294" s="31">
        <f ca="1">IF(Amortisasi[[#This Row],[tanggal pembayaran]]="",0,Amortisasi[[#This Row],[saldo 
awal]]-Amortisasi[[#This Row],[pokok]])</f>
        <v>64267917.867794953</v>
      </c>
      <c r="J294" s="13">
        <f ca="1">IF(Amortisasi[[#This Row],[saldo 
akhir]]&gt;0,BarisTerakhir-ROW(),0)</f>
        <v>69</v>
      </c>
    </row>
    <row r="295" spans="2:10" ht="15" customHeight="1" x14ac:dyDescent="0.25">
      <c r="B295" s="12">
        <f>ROWS($B$4:B295)</f>
        <v>292</v>
      </c>
      <c r="C295" s="30">
        <f ca="1">IF(NilaiDimasukkan,IF(Amortisasi[[#This Row],['#]]&lt;=JangkaPinjaman,IF(ROW()-ROW(Amortisasi[[#Headers],[tanggal pembayaran]])=1,MulaiPinjaman,IF(I294&gt;0,EDATE(C294,1),"")),""),"")</f>
        <v>52101</v>
      </c>
      <c r="D295" s="31">
        <f ca="1">IF(ROW()-ROW(Amortisasi[[#Headers],[saldo 
awal]])=1,JumlahPinjaman,IF(Amortisasi[[#This Row],[tanggal pembayaran]]="",0,INDEX(Amortisasi[], ROW()-4,8)))</f>
        <v>64267917.867794953</v>
      </c>
      <c r="E295" s="31">
        <f ca="1">IF(NilaiDimasukkan,IF(ROW()-ROW(Amortisasi[[#Headers],[bunga]])=1,-IPMT(SukuBunga/12,1,JangkaPinjaman-ROWS($C$4:C295)+1,Amortisasi[[#This Row],[saldo 
awal]]),IFERROR(-IPMT(SukuBunga/12,1,Amortisasi[[#This Row],['#
tersisa]],D296),0)),0)</f>
        <v>264425.24005369371</v>
      </c>
      <c r="F295" s="31">
        <f ca="1">IFERROR(IF(AND(NilaiDimasukkan,Amortisasi[[#This Row],[tanggal pembayaran]]&lt;&gt;""),-PPMT(SukuBunga/12,1,JangkaPinjaman-ROWS($C$4:C295)+1,Amortisasi[[#This Row],[saldo 
awal]]),""),0)</f>
        <v>805860.25490846718</v>
      </c>
      <c r="G295" s="31">
        <f ca="1">IF(Amortisasi[[#This Row],[tanggal pembayaran]]="",0,JumlahPajakProperti)</f>
        <v>375000</v>
      </c>
      <c r="H295" s="31">
        <f ca="1">IF(Amortisasi[[#This Row],[tanggal pembayaran]]="",0,Amortisasi[[#This Row],[bunga]]+Amortisasi[[#This Row],[pokok]]+Amortisasi[[#This Row],[pajak 
properti]])</f>
        <v>1445285.4949621609</v>
      </c>
      <c r="I295" s="31">
        <f ca="1">IF(Amortisasi[[#This Row],[tanggal pembayaran]]="",0,Amortisasi[[#This Row],[saldo 
awal]]-Amortisasi[[#This Row],[pokok]])</f>
        <v>63462057.612886488</v>
      </c>
      <c r="J295" s="13">
        <f ca="1">IF(Amortisasi[[#This Row],[saldo 
akhir]]&gt;0,BarisTerakhir-ROW(),0)</f>
        <v>68</v>
      </c>
    </row>
    <row r="296" spans="2:10" ht="15" customHeight="1" x14ac:dyDescent="0.25">
      <c r="B296" s="12">
        <f>ROWS($B$4:B296)</f>
        <v>293</v>
      </c>
      <c r="C296" s="30">
        <f ca="1">IF(NilaiDimasukkan,IF(Amortisasi[[#This Row],['#]]&lt;=JangkaPinjaman,IF(ROW()-ROW(Amortisasi[[#Headers],[tanggal pembayaran]])=1,MulaiPinjaman,IF(I295&gt;0,EDATE(C295,1),"")),""),"")</f>
        <v>52132</v>
      </c>
      <c r="D296" s="31">
        <f ca="1">IF(ROW()-ROW(Amortisasi[[#Headers],[saldo 
awal]])=1,JumlahPinjaman,IF(Amortisasi[[#This Row],[tanggal pembayaran]]="",0,INDEX(Amortisasi[], ROW()-4,8)))</f>
        <v>63462057.612886488</v>
      </c>
      <c r="E296" s="31">
        <f ca="1">IF(NilaiDimasukkan,IF(ROW()-ROW(Amortisasi[[#Headers],[bunga]])=1,-IPMT(SukuBunga/12,1,JangkaPinjaman-ROWS($C$4:C296)+1,Amortisasi[[#This Row],[saldo 
awal]]),IFERROR(-IPMT(SukuBunga/12,1,Amortisasi[[#This Row],['#
tersisa]],D297),0)),0)</f>
        <v>261053.49836214961</v>
      </c>
      <c r="F296" s="31">
        <f ca="1">IFERROR(IF(AND(NilaiDimasukkan,Amortisasi[[#This Row],[tanggal pembayaran]]&lt;&gt;""),-PPMT(SukuBunga/12,1,JangkaPinjaman-ROWS($C$4:C296)+1,Amortisasi[[#This Row],[saldo 
awal]]),""),0)</f>
        <v>809218.00597058586</v>
      </c>
      <c r="G296" s="31">
        <f ca="1">IF(Amortisasi[[#This Row],[tanggal pembayaran]]="",0,JumlahPajakProperti)</f>
        <v>375000</v>
      </c>
      <c r="H296" s="31">
        <f ca="1">IF(Amortisasi[[#This Row],[tanggal pembayaran]]="",0,Amortisasi[[#This Row],[bunga]]+Amortisasi[[#This Row],[pokok]]+Amortisasi[[#This Row],[pajak 
properti]])</f>
        <v>1445271.5043327354</v>
      </c>
      <c r="I296" s="31">
        <f ca="1">IF(Amortisasi[[#This Row],[tanggal pembayaran]]="",0,Amortisasi[[#This Row],[saldo 
awal]]-Amortisasi[[#This Row],[pokok]])</f>
        <v>62652839.606915906</v>
      </c>
      <c r="J296" s="13">
        <f ca="1">IF(Amortisasi[[#This Row],[saldo 
akhir]]&gt;0,BarisTerakhir-ROW(),0)</f>
        <v>67</v>
      </c>
    </row>
    <row r="297" spans="2:10" ht="15" customHeight="1" x14ac:dyDescent="0.25">
      <c r="B297" s="12">
        <f>ROWS($B$4:B297)</f>
        <v>294</v>
      </c>
      <c r="C297" s="30">
        <f ca="1">IF(NilaiDimasukkan,IF(Amortisasi[[#This Row],['#]]&lt;=JangkaPinjaman,IF(ROW()-ROW(Amortisasi[[#Headers],[tanggal pembayaran]])=1,MulaiPinjaman,IF(I296&gt;0,EDATE(C296,1),"")),""),"")</f>
        <v>52162</v>
      </c>
      <c r="D297" s="31">
        <f ca="1">IF(ROW()-ROW(Amortisasi[[#Headers],[saldo 
awal]])=1,JumlahPinjaman,IF(Amortisasi[[#This Row],[tanggal pembayaran]]="",0,INDEX(Amortisasi[], ROW()-4,8)))</f>
        <v>62652839.606915906</v>
      </c>
      <c r="E297" s="31">
        <f ca="1">IF(NilaiDimasukkan,IF(ROW()-ROW(Amortisasi[[#Headers],[bunga]])=1,-IPMT(SukuBunga/12,1,JangkaPinjaman-ROWS($C$4:C297)+1,Amortisasi[[#This Row],[saldo 
awal]]),IFERROR(-IPMT(SukuBunga/12,1,Amortisasi[[#This Row],['#
tersisa]],D298),0)),0)</f>
        <v>257667.70774689075</v>
      </c>
      <c r="F297" s="31">
        <f ca="1">IFERROR(IF(AND(NilaiDimasukkan,Amortisasi[[#This Row],[tanggal pembayaran]]&lt;&gt;""),-PPMT(SukuBunga/12,1,JangkaPinjaman-ROWS($C$4:C297)+1,Amortisasi[[#This Row],[saldo 
awal]]),""),0)</f>
        <v>812589.74766213016</v>
      </c>
      <c r="G297" s="31">
        <f ca="1">IF(Amortisasi[[#This Row],[tanggal pembayaran]]="",0,JumlahPajakProperti)</f>
        <v>375000</v>
      </c>
      <c r="H297" s="31">
        <f ca="1">IF(Amortisasi[[#This Row],[tanggal pembayaran]]="",0,Amortisasi[[#This Row],[bunga]]+Amortisasi[[#This Row],[pokok]]+Amortisasi[[#This Row],[pajak 
properti]])</f>
        <v>1445257.4554090209</v>
      </c>
      <c r="I297" s="31">
        <f ca="1">IF(Amortisasi[[#This Row],[tanggal pembayaran]]="",0,Amortisasi[[#This Row],[saldo 
awal]]-Amortisasi[[#This Row],[pokok]])</f>
        <v>61840249.859253779</v>
      </c>
      <c r="J297" s="13">
        <f ca="1">IF(Amortisasi[[#This Row],[saldo 
akhir]]&gt;0,BarisTerakhir-ROW(),0)</f>
        <v>66</v>
      </c>
    </row>
    <row r="298" spans="2:10" ht="15" customHeight="1" x14ac:dyDescent="0.25">
      <c r="B298" s="12">
        <f>ROWS($B$4:B298)</f>
        <v>295</v>
      </c>
      <c r="C298" s="30">
        <f ca="1">IF(NilaiDimasukkan,IF(Amortisasi[[#This Row],['#]]&lt;=JangkaPinjaman,IF(ROW()-ROW(Amortisasi[[#Headers],[tanggal pembayaran]])=1,MulaiPinjaman,IF(I297&gt;0,EDATE(C297,1),"")),""),"")</f>
        <v>52193</v>
      </c>
      <c r="D298" s="31">
        <f ca="1">IF(ROW()-ROW(Amortisasi[[#Headers],[saldo 
awal]])=1,JumlahPinjaman,IF(Amortisasi[[#This Row],[tanggal pembayaran]]="",0,INDEX(Amortisasi[], ROW()-4,8)))</f>
        <v>61840249.859253779</v>
      </c>
      <c r="E298" s="31">
        <f ca="1">IF(NilaiDimasukkan,IF(ROW()-ROW(Amortisasi[[#Headers],[bunga]])=1,-IPMT(SukuBunga/12,1,JangkaPinjaman-ROWS($C$4:C298)+1,Amortisasi[[#This Row],[saldo 
awal]]),IFERROR(-IPMT(SukuBunga/12,1,Amortisasi[[#This Row],['#
tersisa]],D299),0)),0)</f>
        <v>254267.80967073495</v>
      </c>
      <c r="F298" s="31">
        <f ca="1">IFERROR(IF(AND(NilaiDimasukkan,Amortisasi[[#This Row],[tanggal pembayaran]]&lt;&gt;""),-PPMT(SukuBunga/12,1,JangkaPinjaman-ROWS($C$4:C298)+1,Amortisasi[[#This Row],[saldo 
awal]]),""),0)</f>
        <v>815975.53827738913</v>
      </c>
      <c r="G298" s="31">
        <f ca="1">IF(Amortisasi[[#This Row],[tanggal pembayaran]]="",0,JumlahPajakProperti)</f>
        <v>375000</v>
      </c>
      <c r="H298" s="31">
        <f ca="1">IF(Amortisasi[[#This Row],[tanggal pembayaran]]="",0,Amortisasi[[#This Row],[bunga]]+Amortisasi[[#This Row],[pokok]]+Amortisasi[[#This Row],[pajak 
properti]])</f>
        <v>1445243.3479481242</v>
      </c>
      <c r="I298" s="31">
        <f ca="1">IF(Amortisasi[[#This Row],[tanggal pembayaran]]="",0,Amortisasi[[#This Row],[saldo 
awal]]-Amortisasi[[#This Row],[pokok]])</f>
        <v>61024274.320976391</v>
      </c>
      <c r="J298" s="13">
        <f ca="1">IF(Amortisasi[[#This Row],[saldo 
akhir]]&gt;0,BarisTerakhir-ROW(),0)</f>
        <v>65</v>
      </c>
    </row>
    <row r="299" spans="2:10" ht="15" customHeight="1" x14ac:dyDescent="0.25">
      <c r="B299" s="12">
        <f>ROWS($B$4:B299)</f>
        <v>296</v>
      </c>
      <c r="C299" s="30">
        <f ca="1">IF(NilaiDimasukkan,IF(Amortisasi[[#This Row],['#]]&lt;=JangkaPinjaman,IF(ROW()-ROW(Amortisasi[[#Headers],[tanggal pembayaran]])=1,MulaiPinjaman,IF(I298&gt;0,EDATE(C298,1),"")),""),"")</f>
        <v>52223</v>
      </c>
      <c r="D299" s="31">
        <f ca="1">IF(ROW()-ROW(Amortisasi[[#Headers],[saldo 
awal]])=1,JumlahPinjaman,IF(Amortisasi[[#This Row],[tanggal pembayaran]]="",0,INDEX(Amortisasi[], ROW()-4,8)))</f>
        <v>61024274.320976391</v>
      </c>
      <c r="E299" s="31">
        <f ca="1">IF(NilaiDimasukkan,IF(ROW()-ROW(Amortisasi[[#Headers],[bunga]])=1,-IPMT(SukuBunga/12,1,JangkaPinjaman-ROWS($C$4:C299)+1,Amortisasi[[#This Row],[saldo 
awal]]),IFERROR(-IPMT(SukuBunga/12,1,Amortisasi[[#This Row],['#
tersisa]],D300),0)),0)</f>
        <v>250853.7453525952</v>
      </c>
      <c r="F299" s="31">
        <f ca="1">IFERROR(IF(AND(NilaiDimasukkan,Amortisasi[[#This Row],[tanggal pembayaran]]&lt;&gt;""),-PPMT(SukuBunga/12,1,JangkaPinjaman-ROWS($C$4:C299)+1,Amortisasi[[#This Row],[saldo 
awal]]),""),0)</f>
        <v>819375.4363535447</v>
      </c>
      <c r="G299" s="31">
        <f ca="1">IF(Amortisasi[[#This Row],[tanggal pembayaran]]="",0,JumlahPajakProperti)</f>
        <v>375000</v>
      </c>
      <c r="H299" s="31">
        <f ca="1">IF(Amortisasi[[#This Row],[tanggal pembayaran]]="",0,Amortisasi[[#This Row],[bunga]]+Amortisasi[[#This Row],[pokok]]+Amortisasi[[#This Row],[pajak 
properti]])</f>
        <v>1445229.1817061398</v>
      </c>
      <c r="I299" s="31">
        <f ca="1">IF(Amortisasi[[#This Row],[tanggal pembayaran]]="",0,Amortisasi[[#This Row],[saldo 
awal]]-Amortisasi[[#This Row],[pokok]])</f>
        <v>60204898.88462285</v>
      </c>
      <c r="J299" s="13">
        <f ca="1">IF(Amortisasi[[#This Row],[saldo 
akhir]]&gt;0,BarisTerakhir-ROW(),0)</f>
        <v>64</v>
      </c>
    </row>
    <row r="300" spans="2:10" ht="15" customHeight="1" x14ac:dyDescent="0.25">
      <c r="B300" s="12">
        <f>ROWS($B$4:B300)</f>
        <v>297</v>
      </c>
      <c r="C300" s="30">
        <f ca="1">IF(NilaiDimasukkan,IF(Amortisasi[[#This Row],['#]]&lt;=JangkaPinjaman,IF(ROW()-ROW(Amortisasi[[#Headers],[tanggal pembayaran]])=1,MulaiPinjaman,IF(I299&gt;0,EDATE(C299,1),"")),""),"")</f>
        <v>52254</v>
      </c>
      <c r="D300" s="31">
        <f ca="1">IF(ROW()-ROW(Amortisasi[[#Headers],[saldo 
awal]])=1,JumlahPinjaman,IF(Amortisasi[[#This Row],[tanggal pembayaran]]="",0,INDEX(Amortisasi[], ROW()-4,8)))</f>
        <v>60204898.88462285</v>
      </c>
      <c r="E300" s="31">
        <f ca="1">IF(NilaiDimasukkan,IF(ROW()-ROW(Amortisasi[[#Headers],[bunga]])=1,-IPMT(SukuBunga/12,1,JangkaPinjaman-ROWS($C$4:C300)+1,Amortisasi[[#This Row],[saldo 
awal]]),IFERROR(-IPMT(SukuBunga/12,1,Amortisasi[[#This Row],['#
tersisa]],D301),0)),0)</f>
        <v>247425.45576646319</v>
      </c>
      <c r="F300" s="31">
        <f ca="1">IFERROR(IF(AND(NilaiDimasukkan,Amortisasi[[#This Row],[tanggal pembayaran]]&lt;&gt;""),-PPMT(SukuBunga/12,1,JangkaPinjaman-ROWS($C$4:C300)+1,Amortisasi[[#This Row],[saldo 
awal]]),""),0)</f>
        <v>822789.50067168451</v>
      </c>
      <c r="G300" s="31">
        <f ca="1">IF(Amortisasi[[#This Row],[tanggal pembayaran]]="",0,JumlahPajakProperti)</f>
        <v>375000</v>
      </c>
      <c r="H300" s="31">
        <f ca="1">IF(Amortisasi[[#This Row],[tanggal pembayaran]]="",0,Amortisasi[[#This Row],[bunga]]+Amortisasi[[#This Row],[pokok]]+Amortisasi[[#This Row],[pajak 
properti]])</f>
        <v>1445214.9564381477</v>
      </c>
      <c r="I300" s="31">
        <f ca="1">IF(Amortisasi[[#This Row],[tanggal pembayaran]]="",0,Amortisasi[[#This Row],[saldo 
awal]]-Amortisasi[[#This Row],[pokok]])</f>
        <v>59382109.383951165</v>
      </c>
      <c r="J300" s="13">
        <f ca="1">IF(Amortisasi[[#This Row],[saldo 
akhir]]&gt;0,BarisTerakhir-ROW(),0)</f>
        <v>63</v>
      </c>
    </row>
    <row r="301" spans="2:10" ht="15" customHeight="1" x14ac:dyDescent="0.25">
      <c r="B301" s="12">
        <f>ROWS($B$4:B301)</f>
        <v>298</v>
      </c>
      <c r="C301" s="30">
        <f ca="1">IF(NilaiDimasukkan,IF(Amortisasi[[#This Row],['#]]&lt;=JangkaPinjaman,IF(ROW()-ROW(Amortisasi[[#Headers],[tanggal pembayaran]])=1,MulaiPinjaman,IF(I300&gt;0,EDATE(C300,1),"")),""),"")</f>
        <v>52285</v>
      </c>
      <c r="D301" s="31">
        <f ca="1">IF(ROW()-ROW(Amortisasi[[#Headers],[saldo 
awal]])=1,JumlahPinjaman,IF(Amortisasi[[#This Row],[tanggal pembayaran]]="",0,INDEX(Amortisasi[], ROW()-4,8)))</f>
        <v>59382109.383951165</v>
      </c>
      <c r="E301" s="31">
        <f ca="1">IF(NilaiDimasukkan,IF(ROW()-ROW(Amortisasi[[#Headers],[bunga]])=1,-IPMT(SukuBunga/12,1,JangkaPinjaman-ROWS($C$4:C301)+1,Amortisasi[[#This Row],[saldo 
awal]]),IFERROR(-IPMT(SukuBunga/12,1,Amortisasi[[#This Row],['#
tersisa]],D302),0)),0)</f>
        <v>243982.88164038895</v>
      </c>
      <c r="F301" s="31">
        <f ca="1">IFERROR(IF(AND(NilaiDimasukkan,Amortisasi[[#This Row],[tanggal pembayaran]]&lt;&gt;""),-PPMT(SukuBunga/12,1,JangkaPinjaman-ROWS($C$4:C301)+1,Amortisasi[[#This Row],[saldo 
awal]]),""),0)</f>
        <v>826217.79025781644</v>
      </c>
      <c r="G301" s="31">
        <f ca="1">IF(Amortisasi[[#This Row],[tanggal pembayaran]]="",0,JumlahPajakProperti)</f>
        <v>375000</v>
      </c>
      <c r="H301" s="31">
        <f ca="1">IF(Amortisasi[[#This Row],[tanggal pembayaran]]="",0,Amortisasi[[#This Row],[bunga]]+Amortisasi[[#This Row],[pokok]]+Amortisasi[[#This Row],[pajak 
properti]])</f>
        <v>1445200.6718982053</v>
      </c>
      <c r="I301" s="31">
        <f ca="1">IF(Amortisasi[[#This Row],[tanggal pembayaran]]="",0,Amortisasi[[#This Row],[saldo 
awal]]-Amortisasi[[#This Row],[pokok]])</f>
        <v>58555891.593693346</v>
      </c>
      <c r="J301" s="13">
        <f ca="1">IF(Amortisasi[[#This Row],[saldo 
akhir]]&gt;0,BarisTerakhir-ROW(),0)</f>
        <v>62</v>
      </c>
    </row>
    <row r="302" spans="2:10" ht="15" customHeight="1" x14ac:dyDescent="0.25">
      <c r="B302" s="12">
        <f>ROWS($B$4:B302)</f>
        <v>299</v>
      </c>
      <c r="C302" s="30">
        <f ca="1">IF(NilaiDimasukkan,IF(Amortisasi[[#This Row],['#]]&lt;=JangkaPinjaman,IF(ROW()-ROW(Amortisasi[[#Headers],[tanggal pembayaran]])=1,MulaiPinjaman,IF(I301&gt;0,EDATE(C301,1),"")),""),"")</f>
        <v>52313</v>
      </c>
      <c r="D302" s="31">
        <f ca="1">IF(ROW()-ROW(Amortisasi[[#Headers],[saldo 
awal]])=1,JumlahPinjaman,IF(Amortisasi[[#This Row],[tanggal pembayaran]]="",0,INDEX(Amortisasi[], ROW()-4,8)))</f>
        <v>58555891.593693346</v>
      </c>
      <c r="E302" s="31">
        <f ca="1">IF(NilaiDimasukkan,IF(ROW()-ROW(Amortisasi[[#Headers],[bunga]])=1,-IPMT(SukuBunga/12,1,JangkaPinjaman-ROWS($C$4:C302)+1,Amortisasi[[#This Row],[saldo 
awal]]),IFERROR(-IPMT(SukuBunga/12,1,Amortisasi[[#This Row],['#
tersisa]],D303),0)),0)</f>
        <v>240525.96345545605</v>
      </c>
      <c r="F302" s="31">
        <f ca="1">IFERROR(IF(AND(NilaiDimasukkan,Amortisasi[[#This Row],[tanggal pembayaran]]&lt;&gt;""),-PPMT(SukuBunga/12,1,JangkaPinjaman-ROWS($C$4:C302)+1,Amortisasi[[#This Row],[saldo 
awal]]),""),0)</f>
        <v>829660.36438389064</v>
      </c>
      <c r="G302" s="31">
        <f ca="1">IF(Amortisasi[[#This Row],[tanggal pembayaran]]="",0,JumlahPajakProperti)</f>
        <v>375000</v>
      </c>
      <c r="H302" s="31">
        <f ca="1">IF(Amortisasi[[#This Row],[tanggal pembayaran]]="",0,Amortisasi[[#This Row],[bunga]]+Amortisasi[[#This Row],[pokok]]+Amortisasi[[#This Row],[pajak 
properti]])</f>
        <v>1445186.3278393466</v>
      </c>
      <c r="I302" s="31">
        <f ca="1">IF(Amortisasi[[#This Row],[tanggal pembayaran]]="",0,Amortisasi[[#This Row],[saldo 
awal]]-Amortisasi[[#This Row],[pokok]])</f>
        <v>57726231.229309455</v>
      </c>
      <c r="J302" s="13">
        <f ca="1">IF(Amortisasi[[#This Row],[saldo 
akhir]]&gt;0,BarisTerakhir-ROW(),0)</f>
        <v>61</v>
      </c>
    </row>
    <row r="303" spans="2:10" ht="15" customHeight="1" x14ac:dyDescent="0.25">
      <c r="B303" s="12">
        <f>ROWS($B$4:B303)</f>
        <v>300</v>
      </c>
      <c r="C303" s="30">
        <f ca="1">IF(NilaiDimasukkan,IF(Amortisasi[[#This Row],['#]]&lt;=JangkaPinjaman,IF(ROW()-ROW(Amortisasi[[#Headers],[tanggal pembayaran]])=1,MulaiPinjaman,IF(I302&gt;0,EDATE(C302,1),"")),""),"")</f>
        <v>52344</v>
      </c>
      <c r="D303" s="31">
        <f ca="1">IF(ROW()-ROW(Amortisasi[[#Headers],[saldo 
awal]])=1,JumlahPinjaman,IF(Amortisasi[[#This Row],[tanggal pembayaran]]="",0,INDEX(Amortisasi[], ROW()-4,8)))</f>
        <v>57726231.229309455</v>
      </c>
      <c r="E303" s="31">
        <f ca="1">IF(NilaiDimasukkan,IF(ROW()-ROW(Amortisasi[[#Headers],[bunga]])=1,-IPMT(SukuBunga/12,1,JangkaPinjaman-ROWS($C$4:C303)+1,Amortisasi[[#This Row],[saldo 
awal]]),IFERROR(-IPMT(SukuBunga/12,1,Amortisasi[[#This Row],['#
tersisa]],D304),0)),0)</f>
        <v>237054.6414447526</v>
      </c>
      <c r="F303" s="31">
        <f ca="1">IFERROR(IF(AND(NilaiDimasukkan,Amortisasi[[#This Row],[tanggal pembayaran]]&lt;&gt;""),-PPMT(SukuBunga/12,1,JangkaPinjaman-ROWS($C$4:C303)+1,Amortisasi[[#This Row],[saldo 
awal]]),""),0)</f>
        <v>833117.28256882355</v>
      </c>
      <c r="G303" s="31">
        <f ca="1">IF(Amortisasi[[#This Row],[tanggal pembayaran]]="",0,JumlahPajakProperti)</f>
        <v>375000</v>
      </c>
      <c r="H303" s="31">
        <f ca="1">IF(Amortisasi[[#This Row],[tanggal pembayaran]]="",0,Amortisasi[[#This Row],[bunga]]+Amortisasi[[#This Row],[pokok]]+Amortisasi[[#This Row],[pajak 
properti]])</f>
        <v>1445171.9240135762</v>
      </c>
      <c r="I303" s="31">
        <f ca="1">IF(Amortisasi[[#This Row],[tanggal pembayaran]]="",0,Amortisasi[[#This Row],[saldo 
awal]]-Amortisasi[[#This Row],[pokok]])</f>
        <v>56893113.946740627</v>
      </c>
      <c r="J303" s="13">
        <f ca="1">IF(Amortisasi[[#This Row],[saldo 
akhir]]&gt;0,BarisTerakhir-ROW(),0)</f>
        <v>60</v>
      </c>
    </row>
    <row r="304" spans="2:10" ht="15" customHeight="1" x14ac:dyDescent="0.25">
      <c r="B304" s="12">
        <f>ROWS($B$4:B304)</f>
        <v>301</v>
      </c>
      <c r="C304" s="30">
        <f ca="1">IF(NilaiDimasukkan,IF(Amortisasi[[#This Row],['#]]&lt;=JangkaPinjaman,IF(ROW()-ROW(Amortisasi[[#Headers],[tanggal pembayaran]])=1,MulaiPinjaman,IF(I303&gt;0,EDATE(C303,1),"")),""),"")</f>
        <v>52374</v>
      </c>
      <c r="D304" s="31">
        <f ca="1">IF(ROW()-ROW(Amortisasi[[#Headers],[saldo 
awal]])=1,JumlahPinjaman,IF(Amortisasi[[#This Row],[tanggal pembayaran]]="",0,INDEX(Amortisasi[], ROW()-4,8)))</f>
        <v>56893113.946740627</v>
      </c>
      <c r="E304" s="31">
        <f ca="1">IF(NilaiDimasukkan,IF(ROW()-ROW(Amortisasi[[#Headers],[bunga]])=1,-IPMT(SukuBunga/12,1,JangkaPinjaman-ROWS($C$4:C304)+1,Amortisasi[[#This Row],[saldo 
awal]]),IFERROR(-IPMT(SukuBunga/12,1,Amortisasi[[#This Row],['#
tersisa]],D305),0)),0)</f>
        <v>233568.85559233793</v>
      </c>
      <c r="F304" s="31">
        <f ca="1">IFERROR(IF(AND(NilaiDimasukkan,Amortisasi[[#This Row],[tanggal pembayaran]]&lt;&gt;""),-PPMT(SukuBunga/12,1,JangkaPinjaman-ROWS($C$4:C304)+1,Amortisasi[[#This Row],[saldo 
awal]]),""),0)</f>
        <v>836588.60457952693</v>
      </c>
      <c r="G304" s="31">
        <f ca="1">IF(Amortisasi[[#This Row],[tanggal pembayaran]]="",0,JumlahPajakProperti)</f>
        <v>375000</v>
      </c>
      <c r="H304" s="31">
        <f ca="1">IF(Amortisasi[[#This Row],[tanggal pembayaran]]="",0,Amortisasi[[#This Row],[bunga]]+Amortisasi[[#This Row],[pokok]]+Amortisasi[[#This Row],[pajak 
properti]])</f>
        <v>1445157.4601718648</v>
      </c>
      <c r="I304" s="31">
        <f ca="1">IF(Amortisasi[[#This Row],[tanggal pembayaran]]="",0,Amortisasi[[#This Row],[saldo 
awal]]-Amortisasi[[#This Row],[pokok]])</f>
        <v>56056525.342161104</v>
      </c>
      <c r="J304" s="13">
        <f ca="1">IF(Amortisasi[[#This Row],[saldo 
akhir]]&gt;0,BarisTerakhir-ROW(),0)</f>
        <v>59</v>
      </c>
    </row>
    <row r="305" spans="2:10" ht="15" customHeight="1" x14ac:dyDescent="0.25">
      <c r="B305" s="12">
        <f>ROWS($B$4:B305)</f>
        <v>302</v>
      </c>
      <c r="C305" s="30">
        <f ca="1">IF(NilaiDimasukkan,IF(Amortisasi[[#This Row],['#]]&lt;=JangkaPinjaman,IF(ROW()-ROW(Amortisasi[[#Headers],[tanggal pembayaran]])=1,MulaiPinjaman,IF(I304&gt;0,EDATE(C304,1),"")),""),"")</f>
        <v>52405</v>
      </c>
      <c r="D305" s="31">
        <f ca="1">IF(ROW()-ROW(Amortisasi[[#Headers],[saldo 
awal]])=1,JumlahPinjaman,IF(Amortisasi[[#This Row],[tanggal pembayaran]]="",0,INDEX(Amortisasi[], ROW()-4,8)))</f>
        <v>56056525.342161104</v>
      </c>
      <c r="E305" s="31">
        <f ca="1">IF(NilaiDimasukkan,IF(ROW()-ROW(Amortisasi[[#Headers],[bunga]])=1,-IPMT(SukuBunga/12,1,JangkaPinjaman-ROWS($C$4:C305)+1,Amortisasi[[#This Row],[saldo 
awal]]),IFERROR(-IPMT(SukuBunga/12,1,Amortisasi[[#This Row],['#
tersisa]],D306),0)),0)</f>
        <v>230068.54563220486</v>
      </c>
      <c r="F305" s="31">
        <f ca="1">IFERROR(IF(AND(NilaiDimasukkan,Amortisasi[[#This Row],[tanggal pembayaran]]&lt;&gt;""),-PPMT(SukuBunga/12,1,JangkaPinjaman-ROWS($C$4:C305)+1,Amortisasi[[#This Row],[saldo 
awal]]),""),0)</f>
        <v>840074.39043194184</v>
      </c>
      <c r="G305" s="31">
        <f ca="1">IF(Amortisasi[[#This Row],[tanggal pembayaran]]="",0,JumlahPajakProperti)</f>
        <v>375000</v>
      </c>
      <c r="H305" s="31">
        <f ca="1">IF(Amortisasi[[#This Row],[tanggal pembayaran]]="",0,Amortisasi[[#This Row],[bunga]]+Amortisasi[[#This Row],[pokok]]+Amortisasi[[#This Row],[pajak 
properti]])</f>
        <v>1445142.9360641467</v>
      </c>
      <c r="I305" s="31">
        <f ca="1">IF(Amortisasi[[#This Row],[tanggal pembayaran]]="",0,Amortisasi[[#This Row],[saldo 
awal]]-Amortisasi[[#This Row],[pokok]])</f>
        <v>55216450.951729164</v>
      </c>
      <c r="J305" s="13">
        <f ca="1">IF(Amortisasi[[#This Row],[saldo 
akhir]]&gt;0,BarisTerakhir-ROW(),0)</f>
        <v>58</v>
      </c>
    </row>
    <row r="306" spans="2:10" ht="15" customHeight="1" x14ac:dyDescent="0.25">
      <c r="B306" s="12">
        <f>ROWS($B$4:B306)</f>
        <v>303</v>
      </c>
      <c r="C306" s="30">
        <f ca="1">IF(NilaiDimasukkan,IF(Amortisasi[[#This Row],['#]]&lt;=JangkaPinjaman,IF(ROW()-ROW(Amortisasi[[#Headers],[tanggal pembayaran]])=1,MulaiPinjaman,IF(I305&gt;0,EDATE(C305,1),"")),""),"")</f>
        <v>52435</v>
      </c>
      <c r="D306" s="31">
        <f ca="1">IF(ROW()-ROW(Amortisasi[[#Headers],[saldo 
awal]])=1,JumlahPinjaman,IF(Amortisasi[[#This Row],[tanggal pembayaran]]="",0,INDEX(Amortisasi[], ROW()-4,8)))</f>
        <v>55216450.951729164</v>
      </c>
      <c r="E306" s="31">
        <f ca="1">IF(NilaiDimasukkan,IF(ROW()-ROW(Amortisasi[[#Headers],[bunga]])=1,-IPMT(SukuBunga/12,1,JangkaPinjaman-ROWS($C$4:C306)+1,Amortisasi[[#This Row],[saldo 
awal]]),IFERROR(-IPMT(SukuBunga/12,1,Amortisasi[[#This Row],['#
tersisa]],D307),0)),0)</f>
        <v>226553.65104723786</v>
      </c>
      <c r="F306" s="31">
        <f ca="1">IFERROR(IF(AND(NilaiDimasukkan,Amortisasi[[#This Row],[tanggal pembayaran]]&lt;&gt;""),-PPMT(SukuBunga/12,1,JangkaPinjaman-ROWS($C$4:C306)+1,Amortisasi[[#This Row],[saldo 
awal]]),""),0)</f>
        <v>843574.70039207465</v>
      </c>
      <c r="G306" s="31">
        <f ca="1">IF(Amortisasi[[#This Row],[tanggal pembayaran]]="",0,JumlahPajakProperti)</f>
        <v>375000</v>
      </c>
      <c r="H306" s="31">
        <f ca="1">IF(Amortisasi[[#This Row],[tanggal pembayaran]]="",0,Amortisasi[[#This Row],[bunga]]+Amortisasi[[#This Row],[pokok]]+Amortisasi[[#This Row],[pajak 
properti]])</f>
        <v>1445128.3514393126</v>
      </c>
      <c r="I306" s="31">
        <f ca="1">IF(Amortisasi[[#This Row],[tanggal pembayaran]]="",0,Amortisasi[[#This Row],[saldo 
awal]]-Amortisasi[[#This Row],[pokok]])</f>
        <v>54372876.251337089</v>
      </c>
      <c r="J306" s="13">
        <f ca="1">IF(Amortisasi[[#This Row],[saldo 
akhir]]&gt;0,BarisTerakhir-ROW(),0)</f>
        <v>57</v>
      </c>
    </row>
    <row r="307" spans="2:10" ht="15" customHeight="1" x14ac:dyDescent="0.25">
      <c r="B307" s="12">
        <f>ROWS($B$4:B307)</f>
        <v>304</v>
      </c>
      <c r="C307" s="30">
        <f ca="1">IF(NilaiDimasukkan,IF(Amortisasi[[#This Row],['#]]&lt;=JangkaPinjaman,IF(ROW()-ROW(Amortisasi[[#Headers],[tanggal pembayaran]])=1,MulaiPinjaman,IF(I306&gt;0,EDATE(C306,1),"")),""),"")</f>
        <v>52466</v>
      </c>
      <c r="D307" s="31">
        <f ca="1">IF(ROW()-ROW(Amortisasi[[#Headers],[saldo 
awal]])=1,JumlahPinjaman,IF(Amortisasi[[#This Row],[tanggal pembayaran]]="",0,INDEX(Amortisasi[], ROW()-4,8)))</f>
        <v>54372876.251337089</v>
      </c>
      <c r="E307" s="31">
        <f ca="1">IF(NilaiDimasukkan,IF(ROW()-ROW(Amortisasi[[#Headers],[bunga]])=1,-IPMT(SukuBunga/12,1,JangkaPinjaman-ROWS($C$4:C307)+1,Amortisasi[[#This Row],[saldo 
awal]]),IFERROR(-IPMT(SukuBunga/12,1,Amortisasi[[#This Row],['#
tersisa]],D308),0)),0)</f>
        <v>223024.11106816685</v>
      </c>
      <c r="F307" s="31">
        <f ca="1">IFERROR(IF(AND(NilaiDimasukkan,Amortisasi[[#This Row],[tanggal pembayaran]]&lt;&gt;""),-PPMT(SukuBunga/12,1,JangkaPinjaman-ROWS($C$4:C307)+1,Amortisasi[[#This Row],[saldo 
awal]]),""),0)</f>
        <v>847089.59497704182</v>
      </c>
      <c r="G307" s="31">
        <f ca="1">IF(Amortisasi[[#This Row],[tanggal pembayaran]]="",0,JumlahPajakProperti)</f>
        <v>375000</v>
      </c>
      <c r="H307" s="31">
        <f ca="1">IF(Amortisasi[[#This Row],[tanggal pembayaran]]="",0,Amortisasi[[#This Row],[bunga]]+Amortisasi[[#This Row],[pokok]]+Amortisasi[[#This Row],[pajak 
properti]])</f>
        <v>1445113.7060452087</v>
      </c>
      <c r="I307" s="31">
        <f ca="1">IF(Amortisasi[[#This Row],[tanggal pembayaran]]="",0,Amortisasi[[#This Row],[saldo 
awal]]-Amortisasi[[#This Row],[pokok]])</f>
        <v>53525786.656360045</v>
      </c>
      <c r="J307" s="13">
        <f ca="1">IF(Amortisasi[[#This Row],[saldo 
akhir]]&gt;0,BarisTerakhir-ROW(),0)</f>
        <v>56</v>
      </c>
    </row>
    <row r="308" spans="2:10" ht="15" customHeight="1" x14ac:dyDescent="0.25">
      <c r="B308" s="12">
        <f>ROWS($B$4:B308)</f>
        <v>305</v>
      </c>
      <c r="C308" s="30">
        <f ca="1">IF(NilaiDimasukkan,IF(Amortisasi[[#This Row],['#]]&lt;=JangkaPinjaman,IF(ROW()-ROW(Amortisasi[[#Headers],[tanggal pembayaran]])=1,MulaiPinjaman,IF(I307&gt;0,EDATE(C307,1),"")),""),"")</f>
        <v>52497</v>
      </c>
      <c r="D308" s="31">
        <f ca="1">IF(ROW()-ROW(Amortisasi[[#Headers],[saldo 
awal]])=1,JumlahPinjaman,IF(Amortisasi[[#This Row],[tanggal pembayaran]]="",0,INDEX(Amortisasi[], ROW()-4,8)))</f>
        <v>53525786.656360045</v>
      </c>
      <c r="E308" s="31">
        <f ca="1">IF(NilaiDimasukkan,IF(ROW()-ROW(Amortisasi[[#Headers],[bunga]])=1,-IPMT(SukuBunga/12,1,JangkaPinjaman-ROWS($C$4:C308)+1,Amortisasi[[#This Row],[saldo 
awal]]),IFERROR(-IPMT(SukuBunga/12,1,Amortisasi[[#This Row],['#
tersisa]],D309),0)),0)</f>
        <v>219479.86467251639</v>
      </c>
      <c r="F308" s="31">
        <f ca="1">IFERROR(IF(AND(NilaiDimasukkan,Amortisasi[[#This Row],[tanggal pembayaran]]&lt;&gt;""),-PPMT(SukuBunga/12,1,JangkaPinjaman-ROWS($C$4:C308)+1,Amortisasi[[#This Row],[saldo 
awal]]),""),0)</f>
        <v>850619.1349561126</v>
      </c>
      <c r="G308" s="31">
        <f ca="1">IF(Amortisasi[[#This Row],[tanggal pembayaran]]="",0,JumlahPajakProperti)</f>
        <v>375000</v>
      </c>
      <c r="H308" s="31">
        <f ca="1">IF(Amortisasi[[#This Row],[tanggal pembayaran]]="",0,Amortisasi[[#This Row],[bunga]]+Amortisasi[[#This Row],[pokok]]+Amortisasi[[#This Row],[pajak 
properti]])</f>
        <v>1445098.9996286291</v>
      </c>
      <c r="I308" s="31">
        <f ca="1">IF(Amortisasi[[#This Row],[tanggal pembayaran]]="",0,Amortisasi[[#This Row],[saldo 
awal]]-Amortisasi[[#This Row],[pokok]])</f>
        <v>52675167.521403931</v>
      </c>
      <c r="J308" s="13">
        <f ca="1">IF(Amortisasi[[#This Row],[saldo 
akhir]]&gt;0,BarisTerakhir-ROW(),0)</f>
        <v>55</v>
      </c>
    </row>
    <row r="309" spans="2:10" ht="15" customHeight="1" x14ac:dyDescent="0.25">
      <c r="B309" s="12">
        <f>ROWS($B$4:B309)</f>
        <v>306</v>
      </c>
      <c r="C309" s="30">
        <f ca="1">IF(NilaiDimasukkan,IF(Amortisasi[[#This Row],['#]]&lt;=JangkaPinjaman,IF(ROW()-ROW(Amortisasi[[#Headers],[tanggal pembayaran]])=1,MulaiPinjaman,IF(I308&gt;0,EDATE(C308,1),"")),""),"")</f>
        <v>52527</v>
      </c>
      <c r="D309" s="31">
        <f ca="1">IF(ROW()-ROW(Amortisasi[[#Headers],[saldo 
awal]])=1,JumlahPinjaman,IF(Amortisasi[[#This Row],[tanggal pembayaran]]="",0,INDEX(Amortisasi[], ROW()-4,8)))</f>
        <v>52675167.521403931</v>
      </c>
      <c r="E309" s="31">
        <f ca="1">IF(NilaiDimasukkan,IF(ROW()-ROW(Amortisasi[[#Headers],[bunga]])=1,-IPMT(SukuBunga/12,1,JangkaPinjaman-ROWS($C$4:C309)+1,Amortisasi[[#This Row],[saldo 
awal]]),IFERROR(-IPMT(SukuBunga/12,1,Amortisasi[[#This Row],['#
tersisa]],D310),0)),0)</f>
        <v>215920.85058355069</v>
      </c>
      <c r="F309" s="31">
        <f ca="1">IFERROR(IF(AND(NilaiDimasukkan,Amortisasi[[#This Row],[tanggal pembayaran]]&lt;&gt;""),-PPMT(SukuBunga/12,1,JangkaPinjaman-ROWS($C$4:C309)+1,Amortisasi[[#This Row],[saldo 
awal]]),""),0)</f>
        <v>854163.38135176327</v>
      </c>
      <c r="G309" s="31">
        <f ca="1">IF(Amortisasi[[#This Row],[tanggal pembayaran]]="",0,JumlahPajakProperti)</f>
        <v>375000</v>
      </c>
      <c r="H309" s="31">
        <f ca="1">IF(Amortisasi[[#This Row],[tanggal pembayaran]]="",0,Amortisasi[[#This Row],[bunga]]+Amortisasi[[#This Row],[pokok]]+Amortisasi[[#This Row],[pajak 
properti]])</f>
        <v>1445084.2319353139</v>
      </c>
      <c r="I309" s="31">
        <f ca="1">IF(Amortisasi[[#This Row],[tanggal pembayaran]]="",0,Amortisasi[[#This Row],[saldo 
awal]]-Amortisasi[[#This Row],[pokok]])</f>
        <v>51821004.14005217</v>
      </c>
      <c r="J309" s="13">
        <f ca="1">IF(Amortisasi[[#This Row],[saldo 
akhir]]&gt;0,BarisTerakhir-ROW(),0)</f>
        <v>54</v>
      </c>
    </row>
    <row r="310" spans="2:10" ht="15" customHeight="1" x14ac:dyDescent="0.25">
      <c r="B310" s="12">
        <f>ROWS($B$4:B310)</f>
        <v>307</v>
      </c>
      <c r="C310" s="30">
        <f ca="1">IF(NilaiDimasukkan,IF(Amortisasi[[#This Row],['#]]&lt;=JangkaPinjaman,IF(ROW()-ROW(Amortisasi[[#Headers],[tanggal pembayaran]])=1,MulaiPinjaman,IF(I309&gt;0,EDATE(C309,1),"")),""),"")</f>
        <v>52558</v>
      </c>
      <c r="D310" s="31">
        <f ca="1">IF(ROW()-ROW(Amortisasi[[#Headers],[saldo 
awal]])=1,JumlahPinjaman,IF(Amortisasi[[#This Row],[tanggal pembayaran]]="",0,INDEX(Amortisasi[], ROW()-4,8)))</f>
        <v>51821004.14005217</v>
      </c>
      <c r="E310" s="31">
        <f ca="1">IF(NilaiDimasukkan,IF(ROW()-ROW(Amortisasi[[#Headers],[bunga]])=1,-IPMT(SukuBunga/12,1,JangkaPinjaman-ROWS($C$4:C310)+1,Amortisasi[[#This Row],[saldo 
awal]]),IFERROR(-IPMT(SukuBunga/12,1,Amortisasi[[#This Row],['#
tersisa]],D311),0)),0)</f>
        <v>212347.00726921434</v>
      </c>
      <c r="F310" s="31">
        <f ca="1">IFERROR(IF(AND(NilaiDimasukkan,Amortisasi[[#This Row],[tanggal pembayaran]]&lt;&gt;""),-PPMT(SukuBunga/12,1,JangkaPinjaman-ROWS($C$4:C310)+1,Amortisasi[[#This Row],[saldo 
awal]]),""),0)</f>
        <v>857722.39544072887</v>
      </c>
      <c r="G310" s="31">
        <f ca="1">IF(Amortisasi[[#This Row],[tanggal pembayaran]]="",0,JumlahPajakProperti)</f>
        <v>375000</v>
      </c>
      <c r="H310" s="31">
        <f ca="1">IF(Amortisasi[[#This Row],[tanggal pembayaran]]="",0,Amortisasi[[#This Row],[bunga]]+Amortisasi[[#This Row],[pokok]]+Amortisasi[[#This Row],[pajak 
properti]])</f>
        <v>1445069.4027099432</v>
      </c>
      <c r="I310" s="31">
        <f ca="1">IF(Amortisasi[[#This Row],[tanggal pembayaran]]="",0,Amortisasi[[#This Row],[saldo 
awal]]-Amortisasi[[#This Row],[pokok]])</f>
        <v>50963281.744611442</v>
      </c>
      <c r="J310" s="13">
        <f ca="1">IF(Amortisasi[[#This Row],[saldo 
akhir]]&gt;0,BarisTerakhir-ROW(),0)</f>
        <v>53</v>
      </c>
    </row>
    <row r="311" spans="2:10" ht="15" customHeight="1" x14ac:dyDescent="0.25">
      <c r="B311" s="12">
        <f>ROWS($B$4:B311)</f>
        <v>308</v>
      </c>
      <c r="C311" s="30">
        <f ca="1">IF(NilaiDimasukkan,IF(Amortisasi[[#This Row],['#]]&lt;=JangkaPinjaman,IF(ROW()-ROW(Amortisasi[[#Headers],[tanggal pembayaran]])=1,MulaiPinjaman,IF(I310&gt;0,EDATE(C310,1),"")),""),"")</f>
        <v>52588</v>
      </c>
      <c r="D311" s="31">
        <f ca="1">IF(ROW()-ROW(Amortisasi[[#Headers],[saldo 
awal]])=1,JumlahPinjaman,IF(Amortisasi[[#This Row],[tanggal pembayaran]]="",0,INDEX(Amortisasi[], ROW()-4,8)))</f>
        <v>50963281.744611442</v>
      </c>
      <c r="E311" s="31">
        <f ca="1">IF(NilaiDimasukkan,IF(ROW()-ROW(Amortisasi[[#Headers],[bunga]])=1,-IPMT(SukuBunga/12,1,JangkaPinjaman-ROWS($C$4:C311)+1,Amortisasi[[#This Row],[saldo 
awal]]),IFERROR(-IPMT(SukuBunga/12,1,Amortisasi[[#This Row],['#
tersisa]],D312),0)),0)</f>
        <v>208758.27294106825</v>
      </c>
      <c r="F311" s="31">
        <f ca="1">IFERROR(IF(AND(NilaiDimasukkan,Amortisasi[[#This Row],[tanggal pembayaran]]&lt;&gt;""),-PPMT(SukuBunga/12,1,JangkaPinjaman-ROWS($C$4:C311)+1,Amortisasi[[#This Row],[saldo 
awal]]),""),0)</f>
        <v>861296.23875506513</v>
      </c>
      <c r="G311" s="31">
        <f ca="1">IF(Amortisasi[[#This Row],[tanggal pembayaran]]="",0,JumlahPajakProperti)</f>
        <v>375000</v>
      </c>
      <c r="H311" s="31">
        <f ca="1">IF(Amortisasi[[#This Row],[tanggal pembayaran]]="",0,Amortisasi[[#This Row],[bunga]]+Amortisasi[[#This Row],[pokok]]+Amortisasi[[#This Row],[pajak 
properti]])</f>
        <v>1445054.5116961333</v>
      </c>
      <c r="I311" s="31">
        <f ca="1">IF(Amortisasi[[#This Row],[tanggal pembayaran]]="",0,Amortisasi[[#This Row],[saldo 
awal]]-Amortisasi[[#This Row],[pokok]])</f>
        <v>50101985.50585638</v>
      </c>
      <c r="J311" s="13">
        <f ca="1">IF(Amortisasi[[#This Row],[saldo 
akhir]]&gt;0,BarisTerakhir-ROW(),0)</f>
        <v>52</v>
      </c>
    </row>
    <row r="312" spans="2:10" ht="15" customHeight="1" x14ac:dyDescent="0.25">
      <c r="B312" s="12">
        <f>ROWS($B$4:B312)</f>
        <v>309</v>
      </c>
      <c r="C312" s="30">
        <f ca="1">IF(NilaiDimasukkan,IF(Amortisasi[[#This Row],['#]]&lt;=JangkaPinjaman,IF(ROW()-ROW(Amortisasi[[#Headers],[tanggal pembayaran]])=1,MulaiPinjaman,IF(I311&gt;0,EDATE(C311,1),"")),""),"")</f>
        <v>52619</v>
      </c>
      <c r="D312" s="31">
        <f ca="1">IF(ROW()-ROW(Amortisasi[[#Headers],[saldo 
awal]])=1,JumlahPinjaman,IF(Amortisasi[[#This Row],[tanggal pembayaran]]="",0,INDEX(Amortisasi[], ROW()-4,8)))</f>
        <v>50101985.50585638</v>
      </c>
      <c r="E312" s="31">
        <f ca="1">IF(NilaiDimasukkan,IF(ROW()-ROW(Amortisasi[[#Headers],[bunga]])=1,-IPMT(SukuBunga/12,1,JangkaPinjaman-ROWS($C$4:C312)+1,Amortisasi[[#This Row],[saldo 
awal]]),IFERROR(-IPMT(SukuBunga/12,1,Amortisasi[[#This Row],['#
tersisa]],D313),0)),0)</f>
        <v>205154.58555322152</v>
      </c>
      <c r="F312" s="31">
        <f ca="1">IFERROR(IF(AND(NilaiDimasukkan,Amortisasi[[#This Row],[tanggal pembayaran]]&lt;&gt;""),-PPMT(SukuBunga/12,1,JangkaPinjaman-ROWS($C$4:C312)+1,Amortisasi[[#This Row],[saldo 
awal]]),""),0)</f>
        <v>864884.97308321146</v>
      </c>
      <c r="G312" s="31">
        <f ca="1">IF(Amortisasi[[#This Row],[tanggal pembayaran]]="",0,JumlahPajakProperti)</f>
        <v>375000</v>
      </c>
      <c r="H312" s="31">
        <f ca="1">IF(Amortisasi[[#This Row],[tanggal pembayaran]]="",0,Amortisasi[[#This Row],[bunga]]+Amortisasi[[#This Row],[pokok]]+Amortisasi[[#This Row],[pajak 
properti]])</f>
        <v>1445039.558636433</v>
      </c>
      <c r="I312" s="31">
        <f ca="1">IF(Amortisasi[[#This Row],[tanggal pembayaran]]="",0,Amortisasi[[#This Row],[saldo 
awal]]-Amortisasi[[#This Row],[pokok]])</f>
        <v>49237100.532773167</v>
      </c>
      <c r="J312" s="13">
        <f ca="1">IF(Amortisasi[[#This Row],[saldo 
akhir]]&gt;0,BarisTerakhir-ROW(),0)</f>
        <v>51</v>
      </c>
    </row>
    <row r="313" spans="2:10" ht="15" customHeight="1" x14ac:dyDescent="0.25">
      <c r="B313" s="12">
        <f>ROWS($B$4:B313)</f>
        <v>310</v>
      </c>
      <c r="C313" s="30">
        <f ca="1">IF(NilaiDimasukkan,IF(Amortisasi[[#This Row],['#]]&lt;=JangkaPinjaman,IF(ROW()-ROW(Amortisasi[[#Headers],[tanggal pembayaran]])=1,MulaiPinjaman,IF(I312&gt;0,EDATE(C312,1),"")),""),"")</f>
        <v>52650</v>
      </c>
      <c r="D313" s="31">
        <f ca="1">IF(ROW()-ROW(Amortisasi[[#Headers],[saldo 
awal]])=1,JumlahPinjaman,IF(Amortisasi[[#This Row],[tanggal pembayaran]]="",0,INDEX(Amortisasi[], ROW()-4,8)))</f>
        <v>49237100.532773167</v>
      </c>
      <c r="E313" s="31">
        <f ca="1">IF(NilaiDimasukkan,IF(ROW()-ROW(Amortisasi[[#Headers],[bunga]])=1,-IPMT(SukuBunga/12,1,JangkaPinjaman-ROWS($C$4:C313)+1,Amortisasi[[#This Row],[saldo 
awal]]),IFERROR(-IPMT(SukuBunga/12,1,Amortisasi[[#This Row],['#
tersisa]],D314),0)),0)</f>
        <v>201535.88280125879</v>
      </c>
      <c r="F313" s="31">
        <f ca="1">IFERROR(IF(AND(NilaiDimasukkan,Amortisasi[[#This Row],[tanggal pembayaran]]&lt;&gt;""),-PPMT(SukuBunga/12,1,JangkaPinjaman-ROWS($C$4:C313)+1,Amortisasi[[#This Row],[saldo 
awal]]),""),0)</f>
        <v>868488.66047105822</v>
      </c>
      <c r="G313" s="31">
        <f ca="1">IF(Amortisasi[[#This Row],[tanggal pembayaran]]="",0,JumlahPajakProperti)</f>
        <v>375000</v>
      </c>
      <c r="H313" s="31">
        <f ca="1">IF(Amortisasi[[#This Row],[tanggal pembayaran]]="",0,Amortisasi[[#This Row],[bunga]]+Amortisasi[[#This Row],[pokok]]+Amortisasi[[#This Row],[pajak 
properti]])</f>
        <v>1445024.5432723169</v>
      </c>
      <c r="I313" s="31">
        <f ca="1">IF(Amortisasi[[#This Row],[tanggal pembayaran]]="",0,Amortisasi[[#This Row],[saldo 
awal]]-Amortisasi[[#This Row],[pokok]])</f>
        <v>48368611.872302108</v>
      </c>
      <c r="J313" s="13">
        <f ca="1">IF(Amortisasi[[#This Row],[saldo 
akhir]]&gt;0,BarisTerakhir-ROW(),0)</f>
        <v>50</v>
      </c>
    </row>
    <row r="314" spans="2:10" ht="15" customHeight="1" x14ac:dyDescent="0.25">
      <c r="B314" s="12">
        <f>ROWS($B$4:B314)</f>
        <v>311</v>
      </c>
      <c r="C314" s="30">
        <f ca="1">IF(NilaiDimasukkan,IF(Amortisasi[[#This Row],['#]]&lt;=JangkaPinjaman,IF(ROW()-ROW(Amortisasi[[#Headers],[tanggal pembayaran]])=1,MulaiPinjaman,IF(I313&gt;0,EDATE(C313,1),"")),""),"")</f>
        <v>52679</v>
      </c>
      <c r="D314" s="31">
        <f ca="1">IF(ROW()-ROW(Amortisasi[[#Headers],[saldo 
awal]])=1,JumlahPinjaman,IF(Amortisasi[[#This Row],[tanggal pembayaran]]="",0,INDEX(Amortisasi[], ROW()-4,8)))</f>
        <v>48368611.872302108</v>
      </c>
      <c r="E314" s="31">
        <f ca="1">IF(NilaiDimasukkan,IF(ROW()-ROW(Amortisasi[[#Headers],[bunga]])=1,-IPMT(SukuBunga/12,1,JangkaPinjaman-ROWS($C$4:C314)+1,Amortisasi[[#This Row],[saldo 
awal]]),IFERROR(-IPMT(SukuBunga/12,1,Amortisasi[[#This Row],['#
tersisa]],D315),0)),0)</f>
        <v>197902.10212116284</v>
      </c>
      <c r="F314" s="31">
        <f ca="1">IFERROR(IF(AND(NilaiDimasukkan,Amortisasi[[#This Row],[tanggal pembayaran]]&lt;&gt;""),-PPMT(SukuBunga/12,1,JangkaPinjaman-ROWS($C$4:C314)+1,Amortisasi[[#This Row],[saldo 
awal]]),""),0)</f>
        <v>872107.36322302069</v>
      </c>
      <c r="G314" s="31">
        <f ca="1">IF(Amortisasi[[#This Row],[tanggal pembayaran]]="",0,JumlahPajakProperti)</f>
        <v>375000</v>
      </c>
      <c r="H314" s="31">
        <f ca="1">IF(Amortisasi[[#This Row],[tanggal pembayaran]]="",0,Amortisasi[[#This Row],[bunga]]+Amortisasi[[#This Row],[pokok]]+Amortisasi[[#This Row],[pajak 
properti]])</f>
        <v>1445009.4653441836</v>
      </c>
      <c r="I314" s="31">
        <f ca="1">IF(Amortisasi[[#This Row],[tanggal pembayaran]]="",0,Amortisasi[[#This Row],[saldo 
awal]]-Amortisasi[[#This Row],[pokok]])</f>
        <v>47496504.509079084</v>
      </c>
      <c r="J314" s="13">
        <f ca="1">IF(Amortisasi[[#This Row],[saldo 
akhir]]&gt;0,BarisTerakhir-ROW(),0)</f>
        <v>49</v>
      </c>
    </row>
    <row r="315" spans="2:10" ht="15" customHeight="1" x14ac:dyDescent="0.25">
      <c r="B315" s="12">
        <f>ROWS($B$4:B315)</f>
        <v>312</v>
      </c>
      <c r="C315" s="30">
        <f ca="1">IF(NilaiDimasukkan,IF(Amortisasi[[#This Row],['#]]&lt;=JangkaPinjaman,IF(ROW()-ROW(Amortisasi[[#Headers],[tanggal pembayaran]])=1,MulaiPinjaman,IF(I314&gt;0,EDATE(C314,1),"")),""),"")</f>
        <v>52710</v>
      </c>
      <c r="D315" s="31">
        <f ca="1">IF(ROW()-ROW(Amortisasi[[#Headers],[saldo 
awal]])=1,JumlahPinjaman,IF(Amortisasi[[#This Row],[tanggal pembayaran]]="",0,INDEX(Amortisasi[], ROW()-4,8)))</f>
        <v>47496504.509079084</v>
      </c>
      <c r="E315" s="31">
        <f ca="1">IF(NilaiDimasukkan,IF(ROW()-ROW(Amortisasi[[#Headers],[bunga]])=1,-IPMT(SukuBunga/12,1,JangkaPinjaman-ROWS($C$4:C315)+1,Amortisasi[[#This Row],[saldo 
awal]]),IFERROR(-IPMT(SukuBunga/12,1,Amortisasi[[#This Row],['#
tersisa]],D316),0)),0)</f>
        <v>194253.1806882332</v>
      </c>
      <c r="F315" s="31">
        <f ca="1">IFERROR(IF(AND(NilaiDimasukkan,Amortisasi[[#This Row],[tanggal pembayaran]]&lt;&gt;""),-PPMT(SukuBunga/12,1,JangkaPinjaman-ROWS($C$4:C315)+1,Amortisasi[[#This Row],[saldo 
awal]]),""),0)</f>
        <v>875741.14390311681</v>
      </c>
      <c r="G315" s="31">
        <f ca="1">IF(Amortisasi[[#This Row],[tanggal pembayaran]]="",0,JumlahPajakProperti)</f>
        <v>375000</v>
      </c>
      <c r="H315" s="31">
        <f ca="1">IF(Amortisasi[[#This Row],[tanggal pembayaran]]="",0,Amortisasi[[#This Row],[bunga]]+Amortisasi[[#This Row],[pokok]]+Amortisasi[[#This Row],[pajak 
properti]])</f>
        <v>1444994.32459135</v>
      </c>
      <c r="I315" s="31">
        <f ca="1">IF(Amortisasi[[#This Row],[tanggal pembayaran]]="",0,Amortisasi[[#This Row],[saldo 
awal]]-Amortisasi[[#This Row],[pokok]])</f>
        <v>46620763.36517597</v>
      </c>
      <c r="J315" s="13">
        <f ca="1">IF(Amortisasi[[#This Row],[saldo 
akhir]]&gt;0,BarisTerakhir-ROW(),0)</f>
        <v>48</v>
      </c>
    </row>
    <row r="316" spans="2:10" ht="15" customHeight="1" x14ac:dyDescent="0.25">
      <c r="B316" s="12">
        <f>ROWS($B$4:B316)</f>
        <v>313</v>
      </c>
      <c r="C316" s="30">
        <f ca="1">IF(NilaiDimasukkan,IF(Amortisasi[[#This Row],['#]]&lt;=JangkaPinjaman,IF(ROW()-ROW(Amortisasi[[#Headers],[tanggal pembayaran]])=1,MulaiPinjaman,IF(I315&gt;0,EDATE(C315,1),"")),""),"")</f>
        <v>52740</v>
      </c>
      <c r="D316" s="31">
        <f ca="1">IF(ROW()-ROW(Amortisasi[[#Headers],[saldo 
awal]])=1,JumlahPinjaman,IF(Amortisasi[[#This Row],[tanggal pembayaran]]="",0,INDEX(Amortisasi[], ROW()-4,8)))</f>
        <v>46620763.36517597</v>
      </c>
      <c r="E316" s="31">
        <f ca="1">IF(NilaiDimasukkan,IF(ROW()-ROW(Amortisasi[[#Headers],[bunga]])=1,-IPMT(SukuBunga/12,1,JangkaPinjaman-ROWS($C$4:C316)+1,Amortisasi[[#This Row],[saldo 
awal]]),IFERROR(-IPMT(SukuBunga/12,1,Amortisasi[[#This Row],['#
tersisa]],D317),0)),0)</f>
        <v>190589.05541599967</v>
      </c>
      <c r="F316" s="31">
        <f ca="1">IFERROR(IF(AND(NilaiDimasukkan,Amortisasi[[#This Row],[tanggal pembayaran]]&lt;&gt;""),-PPMT(SukuBunga/12,1,JangkaPinjaman-ROWS($C$4:C316)+1,Amortisasi[[#This Row],[saldo 
awal]]),""),0)</f>
        <v>879390.06533604651</v>
      </c>
      <c r="G316" s="31">
        <f ca="1">IF(Amortisasi[[#This Row],[tanggal pembayaran]]="",0,JumlahPajakProperti)</f>
        <v>375000</v>
      </c>
      <c r="H316" s="31">
        <f ca="1">IF(Amortisasi[[#This Row],[tanggal pembayaran]]="",0,Amortisasi[[#This Row],[bunga]]+Amortisasi[[#This Row],[pokok]]+Amortisasi[[#This Row],[pajak 
properti]])</f>
        <v>1444979.1207520461</v>
      </c>
      <c r="I316" s="31">
        <f ca="1">IF(Amortisasi[[#This Row],[tanggal pembayaran]]="",0,Amortisasi[[#This Row],[saldo 
awal]]-Amortisasi[[#This Row],[pokok]])</f>
        <v>45741373.299839921</v>
      </c>
      <c r="J316" s="13">
        <f ca="1">IF(Amortisasi[[#This Row],[saldo 
akhir]]&gt;0,BarisTerakhir-ROW(),0)</f>
        <v>47</v>
      </c>
    </row>
    <row r="317" spans="2:10" ht="15" customHeight="1" x14ac:dyDescent="0.25">
      <c r="B317" s="12">
        <f>ROWS($B$4:B317)</f>
        <v>314</v>
      </c>
      <c r="C317" s="30">
        <f ca="1">IF(NilaiDimasukkan,IF(Amortisasi[[#This Row],['#]]&lt;=JangkaPinjaman,IF(ROW()-ROW(Amortisasi[[#Headers],[tanggal pembayaran]])=1,MulaiPinjaman,IF(I316&gt;0,EDATE(C316,1),"")),""),"")</f>
        <v>52771</v>
      </c>
      <c r="D317" s="31">
        <f ca="1">IF(ROW()-ROW(Amortisasi[[#Headers],[saldo 
awal]])=1,JumlahPinjaman,IF(Amortisasi[[#This Row],[tanggal pembayaran]]="",0,INDEX(Amortisasi[], ROW()-4,8)))</f>
        <v>45741373.299839921</v>
      </c>
      <c r="E317" s="31">
        <f ca="1">IF(NilaiDimasukkan,IF(ROW()-ROW(Amortisasi[[#Headers],[bunga]])=1,-IPMT(SukuBunga/12,1,JangkaPinjaman-ROWS($C$4:C317)+1,Amortisasi[[#This Row],[saldo 
awal]]),IFERROR(-IPMT(SukuBunga/12,1,Amortisasi[[#This Row],['#
tersisa]],D318),0)),0)</f>
        <v>186909.66295513185</v>
      </c>
      <c r="F317" s="31">
        <f ca="1">IFERROR(IF(AND(NilaiDimasukkan,Amortisasi[[#This Row],[tanggal pembayaran]]&lt;&gt;""),-PPMT(SukuBunga/12,1,JangkaPinjaman-ROWS($C$4:C317)+1,Amortisasi[[#This Row],[saldo 
awal]]),""),0)</f>
        <v>883054.1906082799</v>
      </c>
      <c r="G317" s="31">
        <f ca="1">IF(Amortisasi[[#This Row],[tanggal pembayaran]]="",0,JumlahPajakProperti)</f>
        <v>375000</v>
      </c>
      <c r="H317" s="31">
        <f ca="1">IF(Amortisasi[[#This Row],[tanggal pembayaran]]="",0,Amortisasi[[#This Row],[bunga]]+Amortisasi[[#This Row],[pokok]]+Amortisasi[[#This Row],[pajak 
properti]])</f>
        <v>1444963.8535634116</v>
      </c>
      <c r="I317" s="31">
        <f ca="1">IF(Amortisasi[[#This Row],[tanggal pembayaran]]="",0,Amortisasi[[#This Row],[saldo 
awal]]-Amortisasi[[#This Row],[pokok]])</f>
        <v>44858319.109231643</v>
      </c>
      <c r="J317" s="13">
        <f ca="1">IF(Amortisasi[[#This Row],[saldo 
akhir]]&gt;0,BarisTerakhir-ROW(),0)</f>
        <v>46</v>
      </c>
    </row>
    <row r="318" spans="2:10" ht="15" customHeight="1" x14ac:dyDescent="0.25">
      <c r="B318" s="12">
        <f>ROWS($B$4:B318)</f>
        <v>315</v>
      </c>
      <c r="C318" s="30">
        <f ca="1">IF(NilaiDimasukkan,IF(Amortisasi[[#This Row],['#]]&lt;=JangkaPinjaman,IF(ROW()-ROW(Amortisasi[[#Headers],[tanggal pembayaran]])=1,MulaiPinjaman,IF(I317&gt;0,EDATE(C317,1),"")),""),"")</f>
        <v>52801</v>
      </c>
      <c r="D318" s="31">
        <f ca="1">IF(ROW()-ROW(Amortisasi[[#Headers],[saldo 
awal]])=1,JumlahPinjaman,IF(Amortisasi[[#This Row],[tanggal pembayaran]]="",0,INDEX(Amortisasi[], ROW()-4,8)))</f>
        <v>44858319.109231643</v>
      </c>
      <c r="E318" s="31">
        <f ca="1">IF(NilaiDimasukkan,IF(ROW()-ROW(Amortisasi[[#Headers],[bunga]])=1,-IPMT(SukuBunga/12,1,JangkaPinjaman-ROWS($C$4:C318)+1,Amortisasi[[#This Row],[saldo 
awal]]),IFERROR(-IPMT(SukuBunga/12,1,Amortisasi[[#This Row],['#
tersisa]],D319),0)),0)</f>
        <v>183214.93969234373</v>
      </c>
      <c r="F318" s="31">
        <f ca="1">IFERROR(IF(AND(NilaiDimasukkan,Amortisasi[[#This Row],[tanggal pembayaran]]&lt;&gt;""),-PPMT(SukuBunga/12,1,JangkaPinjaman-ROWS($C$4:C318)+1,Amortisasi[[#This Row],[saldo 
awal]]),""),0)</f>
        <v>886733.58306914777</v>
      </c>
      <c r="G318" s="31">
        <f ca="1">IF(Amortisasi[[#This Row],[tanggal pembayaran]]="",0,JumlahPajakProperti)</f>
        <v>375000</v>
      </c>
      <c r="H318" s="31">
        <f ca="1">IF(Amortisasi[[#This Row],[tanggal pembayaran]]="",0,Amortisasi[[#This Row],[bunga]]+Amortisasi[[#This Row],[pokok]]+Amortisasi[[#This Row],[pajak 
properti]])</f>
        <v>1444948.5227614916</v>
      </c>
      <c r="I318" s="31">
        <f ca="1">IF(Amortisasi[[#This Row],[tanggal pembayaran]]="",0,Amortisasi[[#This Row],[saldo 
awal]]-Amortisasi[[#This Row],[pokok]])</f>
        <v>43971585.526162498</v>
      </c>
      <c r="J318" s="13">
        <f ca="1">IF(Amortisasi[[#This Row],[saldo 
akhir]]&gt;0,BarisTerakhir-ROW(),0)</f>
        <v>45</v>
      </c>
    </row>
    <row r="319" spans="2:10" ht="15" customHeight="1" x14ac:dyDescent="0.25">
      <c r="B319" s="12">
        <f>ROWS($B$4:B319)</f>
        <v>316</v>
      </c>
      <c r="C319" s="30">
        <f ca="1">IF(NilaiDimasukkan,IF(Amortisasi[[#This Row],['#]]&lt;=JangkaPinjaman,IF(ROW()-ROW(Amortisasi[[#Headers],[tanggal pembayaran]])=1,MulaiPinjaman,IF(I318&gt;0,EDATE(C318,1),"")),""),"")</f>
        <v>52832</v>
      </c>
      <c r="D319" s="31">
        <f ca="1">IF(ROW()-ROW(Amortisasi[[#Headers],[saldo 
awal]])=1,JumlahPinjaman,IF(Amortisasi[[#This Row],[tanggal pembayaran]]="",0,INDEX(Amortisasi[], ROW()-4,8)))</f>
        <v>43971585.526162498</v>
      </c>
      <c r="E319" s="31">
        <f ca="1">IF(NilaiDimasukkan,IF(ROW()-ROW(Amortisasi[[#Headers],[bunga]])=1,-IPMT(SukuBunga/12,1,JangkaPinjaman-ROWS($C$4:C319)+1,Amortisasi[[#This Row],[saldo 
awal]]),IFERROR(-IPMT(SukuBunga/12,1,Amortisasi[[#This Row],['#
tersisa]],D320),0)),0)</f>
        <v>179504.82174929403</v>
      </c>
      <c r="F319" s="31">
        <f ca="1">IFERROR(IF(AND(NilaiDimasukkan,Amortisasi[[#This Row],[tanggal pembayaran]]&lt;&gt;""),-PPMT(SukuBunga/12,1,JangkaPinjaman-ROWS($C$4:C319)+1,Amortisasi[[#This Row],[saldo 
awal]]),""),0)</f>
        <v>890428.30633193604</v>
      </c>
      <c r="G319" s="31">
        <f ca="1">IF(Amortisasi[[#This Row],[tanggal pembayaran]]="",0,JumlahPajakProperti)</f>
        <v>375000</v>
      </c>
      <c r="H319" s="31">
        <f ca="1">IF(Amortisasi[[#This Row],[tanggal pembayaran]]="",0,Amortisasi[[#This Row],[bunga]]+Amortisasi[[#This Row],[pokok]]+Amortisasi[[#This Row],[pajak 
properti]])</f>
        <v>1444933.12808123</v>
      </c>
      <c r="I319" s="31">
        <f ca="1">IF(Amortisasi[[#This Row],[tanggal pembayaran]]="",0,Amortisasi[[#This Row],[saldo 
awal]]-Amortisasi[[#This Row],[pokok]])</f>
        <v>43081157.219830565</v>
      </c>
      <c r="J319" s="13">
        <f ca="1">IF(Amortisasi[[#This Row],[saldo 
akhir]]&gt;0,BarisTerakhir-ROW(),0)</f>
        <v>44</v>
      </c>
    </row>
    <row r="320" spans="2:10" ht="15" customHeight="1" x14ac:dyDescent="0.25">
      <c r="B320" s="12">
        <f>ROWS($B$4:B320)</f>
        <v>317</v>
      </c>
      <c r="C320" s="30">
        <f ca="1">IF(NilaiDimasukkan,IF(Amortisasi[[#This Row],['#]]&lt;=JangkaPinjaman,IF(ROW()-ROW(Amortisasi[[#Headers],[tanggal pembayaran]])=1,MulaiPinjaman,IF(I319&gt;0,EDATE(C319,1),"")),""),"")</f>
        <v>52863</v>
      </c>
      <c r="D320" s="31">
        <f ca="1">IF(ROW()-ROW(Amortisasi[[#Headers],[saldo 
awal]])=1,JumlahPinjaman,IF(Amortisasi[[#This Row],[tanggal pembayaran]]="",0,INDEX(Amortisasi[], ROW()-4,8)))</f>
        <v>43081157.219830565</v>
      </c>
      <c r="E320" s="31">
        <f ca="1">IF(NilaiDimasukkan,IF(ROW()-ROW(Amortisasi[[#Headers],[bunga]])=1,-IPMT(SukuBunga/12,1,JangkaPinjaman-ROWS($C$4:C320)+1,Amortisasi[[#This Row],[saldo 
awal]]),IFERROR(-IPMT(SukuBunga/12,1,Amortisasi[[#This Row],['#
tersisa]],D321),0)),0)</f>
        <v>175779.24498148158</v>
      </c>
      <c r="F320" s="31">
        <f ca="1">IFERROR(IF(AND(NilaiDimasukkan,Amortisasi[[#This Row],[tanggal pembayaran]]&lt;&gt;""),-PPMT(SukuBunga/12,1,JangkaPinjaman-ROWS($C$4:C320)+1,Amortisasi[[#This Row],[saldo 
awal]]),""),0)</f>
        <v>894138.42427498568</v>
      </c>
      <c r="G320" s="31">
        <f ca="1">IF(Amortisasi[[#This Row],[tanggal pembayaran]]="",0,JumlahPajakProperti)</f>
        <v>375000</v>
      </c>
      <c r="H320" s="31">
        <f ca="1">IF(Amortisasi[[#This Row],[tanggal pembayaran]]="",0,Amortisasi[[#This Row],[bunga]]+Amortisasi[[#This Row],[pokok]]+Amortisasi[[#This Row],[pajak 
properti]])</f>
        <v>1444917.6692564674</v>
      </c>
      <c r="I320" s="31">
        <f ca="1">IF(Amortisasi[[#This Row],[tanggal pembayaran]]="",0,Amortisasi[[#This Row],[saldo 
awal]]-Amortisasi[[#This Row],[pokok]])</f>
        <v>42187018.795555577</v>
      </c>
      <c r="J320" s="13">
        <f ca="1">IF(Amortisasi[[#This Row],[saldo 
akhir]]&gt;0,BarisTerakhir-ROW(),0)</f>
        <v>43</v>
      </c>
    </row>
    <row r="321" spans="2:10" ht="15" customHeight="1" x14ac:dyDescent="0.25">
      <c r="B321" s="12">
        <f>ROWS($B$4:B321)</f>
        <v>318</v>
      </c>
      <c r="C321" s="30">
        <f ca="1">IF(NilaiDimasukkan,IF(Amortisasi[[#This Row],['#]]&lt;=JangkaPinjaman,IF(ROW()-ROW(Amortisasi[[#Headers],[tanggal pembayaran]])=1,MulaiPinjaman,IF(I320&gt;0,EDATE(C320,1),"")),""),"")</f>
        <v>52893</v>
      </c>
      <c r="D321" s="31">
        <f ca="1">IF(ROW()-ROW(Amortisasi[[#Headers],[saldo 
awal]])=1,JumlahPinjaman,IF(Amortisasi[[#This Row],[tanggal pembayaran]]="",0,INDEX(Amortisasi[], ROW()-4,8)))</f>
        <v>42187018.795555577</v>
      </c>
      <c r="E321" s="31">
        <f ca="1">IF(NilaiDimasukkan,IF(ROW()-ROW(Amortisasi[[#Headers],[bunga]])=1,-IPMT(SukuBunga/12,1,JangkaPinjaman-ROWS($C$4:C321)+1,Amortisasi[[#This Row],[saldo 
awal]]),IFERROR(-IPMT(SukuBunga/12,1,Amortisasi[[#This Row],['#
tersisa]],D322),0)),0)</f>
        <v>172038.14497713657</v>
      </c>
      <c r="F321" s="31">
        <f ca="1">IFERROR(IF(AND(NilaiDimasukkan,Amortisasi[[#This Row],[tanggal pembayaran]]&lt;&gt;""),-PPMT(SukuBunga/12,1,JangkaPinjaman-ROWS($C$4:C321)+1,Amortisasi[[#This Row],[saldo 
awal]]),""),0)</f>
        <v>897864.00104279816</v>
      </c>
      <c r="G321" s="31">
        <f ca="1">IF(Amortisasi[[#This Row],[tanggal pembayaran]]="",0,JumlahPajakProperti)</f>
        <v>375000</v>
      </c>
      <c r="H321" s="31">
        <f ca="1">IF(Amortisasi[[#This Row],[tanggal pembayaran]]="",0,Amortisasi[[#This Row],[bunga]]+Amortisasi[[#This Row],[pokok]]+Amortisasi[[#This Row],[pajak 
properti]])</f>
        <v>1444902.1460199347</v>
      </c>
      <c r="I321" s="31">
        <f ca="1">IF(Amortisasi[[#This Row],[tanggal pembayaran]]="",0,Amortisasi[[#This Row],[saldo 
awal]]-Amortisasi[[#This Row],[pokok]])</f>
        <v>41289154.794512779</v>
      </c>
      <c r="J321" s="13">
        <f ca="1">IF(Amortisasi[[#This Row],[saldo 
akhir]]&gt;0,BarisTerakhir-ROW(),0)</f>
        <v>42</v>
      </c>
    </row>
    <row r="322" spans="2:10" ht="15" customHeight="1" x14ac:dyDescent="0.25">
      <c r="B322" s="12">
        <f>ROWS($B$4:B322)</f>
        <v>319</v>
      </c>
      <c r="C322" s="30">
        <f ca="1">IF(NilaiDimasukkan,IF(Amortisasi[[#This Row],['#]]&lt;=JangkaPinjaman,IF(ROW()-ROW(Amortisasi[[#Headers],[tanggal pembayaran]])=1,MulaiPinjaman,IF(I321&gt;0,EDATE(C321,1),"")),""),"")</f>
        <v>52924</v>
      </c>
      <c r="D322" s="31">
        <f ca="1">IF(ROW()-ROW(Amortisasi[[#Headers],[saldo 
awal]])=1,JumlahPinjaman,IF(Amortisasi[[#This Row],[tanggal pembayaran]]="",0,INDEX(Amortisasi[], ROW()-4,8)))</f>
        <v>41289154.794512779</v>
      </c>
      <c r="E322" s="31">
        <f ca="1">IF(NilaiDimasukkan,IF(ROW()-ROW(Amortisasi[[#Headers],[bunga]])=1,-IPMT(SukuBunga/12,1,JangkaPinjaman-ROWS($C$4:C322)+1,Amortisasi[[#This Row],[saldo 
awal]]),IFERROR(-IPMT(SukuBunga/12,1,Amortisasi[[#This Row],['#
tersisa]],D323),0)),0)</f>
        <v>168281.45705610682</v>
      </c>
      <c r="F322" s="31">
        <f ca="1">IFERROR(IF(AND(NilaiDimasukkan,Amortisasi[[#This Row],[tanggal pembayaran]]&lt;&gt;""),-PPMT(SukuBunga/12,1,JangkaPinjaman-ROWS($C$4:C322)+1,Amortisasi[[#This Row],[saldo 
awal]]),""),0)</f>
        <v>901605.10104714311</v>
      </c>
      <c r="G322" s="31">
        <f ca="1">IF(Amortisasi[[#This Row],[tanggal pembayaran]]="",0,JumlahPajakProperti)</f>
        <v>375000</v>
      </c>
      <c r="H322" s="31">
        <f ca="1">IF(Amortisasi[[#This Row],[tanggal pembayaran]]="",0,Amortisasi[[#This Row],[bunga]]+Amortisasi[[#This Row],[pokok]]+Amortisasi[[#This Row],[pajak 
properti]])</f>
        <v>1444886.5581032499</v>
      </c>
      <c r="I322" s="31">
        <f ca="1">IF(Amortisasi[[#This Row],[tanggal pembayaran]]="",0,Amortisasi[[#This Row],[saldo 
awal]]-Amortisasi[[#This Row],[pokok]])</f>
        <v>40387549.693465635</v>
      </c>
      <c r="J322" s="13">
        <f ca="1">IF(Amortisasi[[#This Row],[saldo 
akhir]]&gt;0,BarisTerakhir-ROW(),0)</f>
        <v>41</v>
      </c>
    </row>
    <row r="323" spans="2:10" ht="15" customHeight="1" x14ac:dyDescent="0.25">
      <c r="B323" s="12">
        <f>ROWS($B$4:B323)</f>
        <v>320</v>
      </c>
      <c r="C323" s="30">
        <f ca="1">IF(NilaiDimasukkan,IF(Amortisasi[[#This Row],['#]]&lt;=JangkaPinjaman,IF(ROW()-ROW(Amortisasi[[#Headers],[tanggal pembayaran]])=1,MulaiPinjaman,IF(I322&gt;0,EDATE(C322,1),"")),""),"")</f>
        <v>52954</v>
      </c>
      <c r="D323" s="31">
        <f ca="1">IF(ROW()-ROW(Amortisasi[[#Headers],[saldo 
awal]])=1,JumlahPinjaman,IF(Amortisasi[[#This Row],[tanggal pembayaran]]="",0,INDEX(Amortisasi[], ROW()-4,8)))</f>
        <v>40387549.693465635</v>
      </c>
      <c r="E323" s="31">
        <f ca="1">IF(NilaiDimasukkan,IF(ROW()-ROW(Amortisasi[[#Headers],[bunga]])=1,-IPMT(SukuBunga/12,1,JangkaPinjaman-ROWS($C$4:C323)+1,Amortisasi[[#This Row],[saldo 
awal]]),IFERROR(-IPMT(SukuBunga/12,1,Amortisasi[[#This Row],['#
tersisa]],D324),0)),0)</f>
        <v>164509.11626873942</v>
      </c>
      <c r="F323" s="31">
        <f ca="1">IFERROR(IF(AND(NilaiDimasukkan,Amortisasi[[#This Row],[tanggal pembayaran]]&lt;&gt;""),-PPMT(SukuBunga/12,1,JangkaPinjaman-ROWS($C$4:C323)+1,Amortisasi[[#This Row],[saldo 
awal]]),""),0)</f>
        <v>905361.78896817262</v>
      </c>
      <c r="G323" s="31">
        <f ca="1">IF(Amortisasi[[#This Row],[tanggal pembayaran]]="",0,JumlahPajakProperti)</f>
        <v>375000</v>
      </c>
      <c r="H323" s="31">
        <f ca="1">IF(Amortisasi[[#This Row],[tanggal pembayaran]]="",0,Amortisasi[[#This Row],[bunga]]+Amortisasi[[#This Row],[pokok]]+Amortisasi[[#This Row],[pajak 
properti]])</f>
        <v>1444870.905236912</v>
      </c>
      <c r="I323" s="31">
        <f ca="1">IF(Amortisasi[[#This Row],[tanggal pembayaran]]="",0,Amortisasi[[#This Row],[saldo 
awal]]-Amortisasi[[#This Row],[pokok]])</f>
        <v>39482187.90449746</v>
      </c>
      <c r="J323" s="13">
        <f ca="1">IF(Amortisasi[[#This Row],[saldo 
akhir]]&gt;0,BarisTerakhir-ROW(),0)</f>
        <v>40</v>
      </c>
    </row>
    <row r="324" spans="2:10" ht="15" customHeight="1" x14ac:dyDescent="0.25">
      <c r="B324" s="12">
        <f>ROWS($B$4:B324)</f>
        <v>321</v>
      </c>
      <c r="C324" s="30">
        <f ca="1">IF(NilaiDimasukkan,IF(Amortisasi[[#This Row],['#]]&lt;=JangkaPinjaman,IF(ROW()-ROW(Amortisasi[[#Headers],[tanggal pembayaran]])=1,MulaiPinjaman,IF(I323&gt;0,EDATE(C323,1),"")),""),"")</f>
        <v>52985</v>
      </c>
      <c r="D324" s="31">
        <f ca="1">IF(ROW()-ROW(Amortisasi[[#Headers],[saldo 
awal]])=1,JumlahPinjaman,IF(Amortisasi[[#This Row],[tanggal pembayaran]]="",0,INDEX(Amortisasi[], ROW()-4,8)))</f>
        <v>39482187.90449746</v>
      </c>
      <c r="E324" s="31">
        <f ca="1">IF(NilaiDimasukkan,IF(ROW()-ROW(Amortisasi[[#Headers],[bunga]])=1,-IPMT(SukuBunga/12,1,JangkaPinjaman-ROWS($C$4:C324)+1,Amortisasi[[#This Row],[saldo 
awal]]),IFERROR(-IPMT(SukuBunga/12,1,Amortisasi[[#This Row],['#
tersisa]],D325),0)),0)</f>
        <v>160721.05739475798</v>
      </c>
      <c r="F324" s="31">
        <f ca="1">IFERROR(IF(AND(NilaiDimasukkan,Amortisasi[[#This Row],[tanggal pembayaran]]&lt;&gt;""),-PPMT(SukuBunga/12,1,JangkaPinjaman-ROWS($C$4:C324)+1,Amortisasi[[#This Row],[saldo 
awal]]),""),0)</f>
        <v>909134.12975554017</v>
      </c>
      <c r="G324" s="31">
        <f ca="1">IF(Amortisasi[[#This Row],[tanggal pembayaran]]="",0,JumlahPajakProperti)</f>
        <v>375000</v>
      </c>
      <c r="H324" s="31">
        <f ca="1">IF(Amortisasi[[#This Row],[tanggal pembayaran]]="",0,Amortisasi[[#This Row],[bunga]]+Amortisasi[[#This Row],[pokok]]+Amortisasi[[#This Row],[pajak 
properti]])</f>
        <v>1444855.1871502982</v>
      </c>
      <c r="I324" s="31">
        <f ca="1">IF(Amortisasi[[#This Row],[tanggal pembayaran]]="",0,Amortisasi[[#This Row],[saldo 
awal]]-Amortisasi[[#This Row],[pokok]])</f>
        <v>38573053.774741918</v>
      </c>
      <c r="J324" s="13">
        <f ca="1">IF(Amortisasi[[#This Row],[saldo 
akhir]]&gt;0,BarisTerakhir-ROW(),0)</f>
        <v>39</v>
      </c>
    </row>
    <row r="325" spans="2:10" ht="15" customHeight="1" x14ac:dyDescent="0.25">
      <c r="B325" s="12">
        <f>ROWS($B$4:B325)</f>
        <v>322</v>
      </c>
      <c r="C325" s="30">
        <f ca="1">IF(NilaiDimasukkan,IF(Amortisasi[[#This Row],['#]]&lt;=JangkaPinjaman,IF(ROW()-ROW(Amortisasi[[#Headers],[tanggal pembayaran]])=1,MulaiPinjaman,IF(I324&gt;0,EDATE(C324,1),"")),""),"")</f>
        <v>53016</v>
      </c>
      <c r="D325" s="31">
        <f ca="1">IF(ROW()-ROW(Amortisasi[[#Headers],[saldo 
awal]])=1,JumlahPinjaman,IF(Amortisasi[[#This Row],[tanggal pembayaran]]="",0,INDEX(Amortisasi[], ROW()-4,8)))</f>
        <v>38573053.774741918</v>
      </c>
      <c r="E325" s="31">
        <f ca="1">IF(NilaiDimasukkan,IF(ROW()-ROW(Amortisasi[[#Headers],[bunga]])=1,-IPMT(SukuBunga/12,1,JangkaPinjaman-ROWS($C$4:C325)+1,Amortisasi[[#This Row],[saldo 
awal]]),IFERROR(-IPMT(SukuBunga/12,1,Amortisasi[[#This Row],['#
tersisa]],D326),0)),0)</f>
        <v>156917.21494213497</v>
      </c>
      <c r="F325" s="31">
        <f ca="1">IFERROR(IF(AND(NilaiDimasukkan,Amortisasi[[#This Row],[tanggal pembayaran]]&lt;&gt;""),-PPMT(SukuBunga/12,1,JangkaPinjaman-ROWS($C$4:C325)+1,Amortisasi[[#This Row],[saldo 
awal]]),""),0)</f>
        <v>912922.18862952141</v>
      </c>
      <c r="G325" s="31">
        <f ca="1">IF(Amortisasi[[#This Row],[tanggal pembayaran]]="",0,JumlahPajakProperti)</f>
        <v>375000</v>
      </c>
      <c r="H325" s="31">
        <f ca="1">IF(Amortisasi[[#This Row],[tanggal pembayaran]]="",0,Amortisasi[[#This Row],[bunga]]+Amortisasi[[#This Row],[pokok]]+Amortisasi[[#This Row],[pajak 
properti]])</f>
        <v>1444839.4035716564</v>
      </c>
      <c r="I325" s="31">
        <f ca="1">IF(Amortisasi[[#This Row],[tanggal pembayaran]]="",0,Amortisasi[[#This Row],[saldo 
awal]]-Amortisasi[[#This Row],[pokok]])</f>
        <v>37660131.586112395</v>
      </c>
      <c r="J325" s="13">
        <f ca="1">IF(Amortisasi[[#This Row],[saldo 
akhir]]&gt;0,BarisTerakhir-ROW(),0)</f>
        <v>38</v>
      </c>
    </row>
    <row r="326" spans="2:10" ht="15" customHeight="1" x14ac:dyDescent="0.25">
      <c r="B326" s="12">
        <f>ROWS($B$4:B326)</f>
        <v>323</v>
      </c>
      <c r="C326" s="30">
        <f ca="1">IF(NilaiDimasukkan,IF(Amortisasi[[#This Row],['#]]&lt;=JangkaPinjaman,IF(ROW()-ROW(Amortisasi[[#Headers],[tanggal pembayaran]])=1,MulaiPinjaman,IF(I325&gt;0,EDATE(C325,1),"")),""),"")</f>
        <v>53044</v>
      </c>
      <c r="D326" s="31">
        <f ca="1">IF(ROW()-ROW(Amortisasi[[#Headers],[saldo 
awal]])=1,JumlahPinjaman,IF(Amortisasi[[#This Row],[tanggal pembayaran]]="",0,INDEX(Amortisasi[], ROW()-4,8)))</f>
        <v>37660131.586112395</v>
      </c>
      <c r="E326" s="31">
        <f ca="1">IF(NilaiDimasukkan,IF(ROW()-ROW(Amortisasi[[#Headers],[bunga]])=1,-IPMT(SukuBunga/12,1,JangkaPinjaman-ROWS($C$4:C326)+1,Amortisasi[[#This Row],[saldo 
awal]]),IFERROR(-IPMT(SukuBunga/12,1,Amortisasi[[#This Row],['#
tersisa]],D327),0)),0)</f>
        <v>153097.52314595936</v>
      </c>
      <c r="F326" s="31">
        <f ca="1">IFERROR(IF(AND(NilaiDimasukkan,Amortisasi[[#This Row],[tanggal pembayaran]]&lt;&gt;""),-PPMT(SukuBunga/12,1,JangkaPinjaman-ROWS($C$4:C326)+1,Amortisasi[[#This Row],[saldo 
awal]]),""),0)</f>
        <v>916726.03108214447</v>
      </c>
      <c r="G326" s="31">
        <f ca="1">IF(Amortisasi[[#This Row],[tanggal pembayaran]]="",0,JumlahPajakProperti)</f>
        <v>375000</v>
      </c>
      <c r="H326" s="31">
        <f ca="1">IF(Amortisasi[[#This Row],[tanggal pembayaran]]="",0,Amortisasi[[#This Row],[bunga]]+Amortisasi[[#This Row],[pokok]]+Amortisasi[[#This Row],[pajak 
properti]])</f>
        <v>1444823.5542281037</v>
      </c>
      <c r="I326" s="31">
        <f ca="1">IF(Amortisasi[[#This Row],[tanggal pembayaran]]="",0,Amortisasi[[#This Row],[saldo 
awal]]-Amortisasi[[#This Row],[pokok]])</f>
        <v>36743405.555030249</v>
      </c>
      <c r="J326" s="13">
        <f ca="1">IF(Amortisasi[[#This Row],[saldo 
akhir]]&gt;0,BarisTerakhir-ROW(),0)</f>
        <v>37</v>
      </c>
    </row>
    <row r="327" spans="2:10" ht="15" customHeight="1" x14ac:dyDescent="0.25">
      <c r="B327" s="12">
        <f>ROWS($B$4:B327)</f>
        <v>324</v>
      </c>
      <c r="C327" s="30">
        <f ca="1">IF(NilaiDimasukkan,IF(Amortisasi[[#This Row],['#]]&lt;=JangkaPinjaman,IF(ROW()-ROW(Amortisasi[[#Headers],[tanggal pembayaran]])=1,MulaiPinjaman,IF(I326&gt;0,EDATE(C326,1),"")),""),"")</f>
        <v>53075</v>
      </c>
      <c r="D327" s="31">
        <f ca="1">IF(ROW()-ROW(Amortisasi[[#Headers],[saldo 
awal]])=1,JumlahPinjaman,IF(Amortisasi[[#This Row],[tanggal pembayaran]]="",0,INDEX(Amortisasi[], ROW()-4,8)))</f>
        <v>36743405.555030249</v>
      </c>
      <c r="E327" s="31">
        <f ca="1">IF(NilaiDimasukkan,IF(ROW()-ROW(Amortisasi[[#Headers],[bunga]])=1,-IPMT(SukuBunga/12,1,JangkaPinjaman-ROWS($C$4:C327)+1,Amortisasi[[#This Row],[saldo 
awal]]),IFERROR(-IPMT(SukuBunga/12,1,Amortisasi[[#This Row],['#
tersisa]],D328),0)),0)</f>
        <v>149261.91596729969</v>
      </c>
      <c r="F327" s="31">
        <f ca="1">IFERROR(IF(AND(NilaiDimasukkan,Amortisasi[[#This Row],[tanggal pembayaran]]&lt;&gt;""),-PPMT(SukuBunga/12,1,JangkaPinjaman-ROWS($C$4:C327)+1,Amortisasi[[#This Row],[saldo 
awal]]),""),0)</f>
        <v>920545.72287832003</v>
      </c>
      <c r="G327" s="31">
        <f ca="1">IF(Amortisasi[[#This Row],[tanggal pembayaran]]="",0,JumlahPajakProperti)</f>
        <v>375000</v>
      </c>
      <c r="H327" s="31">
        <f ca="1">IF(Amortisasi[[#This Row],[tanggal pembayaran]]="",0,Amortisasi[[#This Row],[bunga]]+Amortisasi[[#This Row],[pokok]]+Amortisasi[[#This Row],[pajak 
properti]])</f>
        <v>1444807.6388456197</v>
      </c>
      <c r="I327" s="31">
        <f ca="1">IF(Amortisasi[[#This Row],[tanggal pembayaran]]="",0,Amortisasi[[#This Row],[saldo 
awal]]-Amortisasi[[#This Row],[pokok]])</f>
        <v>35822859.832151927</v>
      </c>
      <c r="J327" s="13">
        <f ca="1">IF(Amortisasi[[#This Row],[saldo 
akhir]]&gt;0,BarisTerakhir-ROW(),0)</f>
        <v>36</v>
      </c>
    </row>
    <row r="328" spans="2:10" ht="15" customHeight="1" x14ac:dyDescent="0.25">
      <c r="B328" s="12">
        <f>ROWS($B$4:B328)</f>
        <v>325</v>
      </c>
      <c r="C328" s="30">
        <f ca="1">IF(NilaiDimasukkan,IF(Amortisasi[[#This Row],['#]]&lt;=JangkaPinjaman,IF(ROW()-ROW(Amortisasi[[#Headers],[tanggal pembayaran]])=1,MulaiPinjaman,IF(I327&gt;0,EDATE(C327,1),"")),""),"")</f>
        <v>53105</v>
      </c>
      <c r="D328" s="31">
        <f ca="1">IF(ROW()-ROW(Amortisasi[[#Headers],[saldo 
awal]])=1,JumlahPinjaman,IF(Amortisasi[[#This Row],[tanggal pembayaran]]="",0,INDEX(Amortisasi[], ROW()-4,8)))</f>
        <v>35822859.832151927</v>
      </c>
      <c r="E328" s="31">
        <f ca="1">IF(NilaiDimasukkan,IF(ROW()-ROW(Amortisasi[[#Headers],[bunga]])=1,-IPMT(SukuBunga/12,1,JangkaPinjaman-ROWS($C$4:C328)+1,Amortisasi[[#This Row],[saldo 
awal]]),IFERROR(-IPMT(SukuBunga/12,1,Amortisasi[[#This Row],['#
tersisa]],D329),0)),0)</f>
        <v>145410.32709206227</v>
      </c>
      <c r="F328" s="31">
        <f ca="1">IFERROR(IF(AND(NilaiDimasukkan,Amortisasi[[#This Row],[tanggal pembayaran]]&lt;&gt;""),-PPMT(SukuBunga/12,1,JangkaPinjaman-ROWS($C$4:C328)+1,Amortisasi[[#This Row],[saldo 
awal]]),""),0)</f>
        <v>924381.33005697979</v>
      </c>
      <c r="G328" s="31">
        <f ca="1">IF(Amortisasi[[#This Row],[tanggal pembayaran]]="",0,JumlahPajakProperti)</f>
        <v>375000</v>
      </c>
      <c r="H328" s="31">
        <f ca="1">IF(Amortisasi[[#This Row],[tanggal pembayaran]]="",0,Amortisasi[[#This Row],[bunga]]+Amortisasi[[#This Row],[pokok]]+Amortisasi[[#This Row],[pajak 
properti]])</f>
        <v>1444791.657149042</v>
      </c>
      <c r="I328" s="31">
        <f ca="1">IF(Amortisasi[[#This Row],[tanggal pembayaran]]="",0,Amortisasi[[#This Row],[saldo 
awal]]-Amortisasi[[#This Row],[pokok]])</f>
        <v>34898478.502094947</v>
      </c>
      <c r="J328" s="13">
        <f ca="1">IF(Amortisasi[[#This Row],[saldo 
akhir]]&gt;0,BarisTerakhir-ROW(),0)</f>
        <v>35</v>
      </c>
    </row>
    <row r="329" spans="2:10" ht="15" customHeight="1" x14ac:dyDescent="0.25">
      <c r="B329" s="12">
        <f>ROWS($B$4:B329)</f>
        <v>326</v>
      </c>
      <c r="C329" s="30">
        <f ca="1">IF(NilaiDimasukkan,IF(Amortisasi[[#This Row],['#]]&lt;=JangkaPinjaman,IF(ROW()-ROW(Amortisasi[[#Headers],[tanggal pembayaran]])=1,MulaiPinjaman,IF(I328&gt;0,EDATE(C328,1),"")),""),"")</f>
        <v>53136</v>
      </c>
      <c r="D329" s="31">
        <f ca="1">IF(ROW()-ROW(Amortisasi[[#Headers],[saldo 
awal]])=1,JumlahPinjaman,IF(Amortisasi[[#This Row],[tanggal pembayaran]]="",0,INDEX(Amortisasi[], ROW()-4,8)))</f>
        <v>34898478.502094947</v>
      </c>
      <c r="E329" s="31">
        <f ca="1">IF(NilaiDimasukkan,IF(ROW()-ROW(Amortisasi[[#Headers],[bunga]])=1,-IPMT(SukuBunga/12,1,JangkaPinjaman-ROWS($C$4:C329)+1,Amortisasi[[#This Row],[saldo 
awal]]),IFERROR(-IPMT(SukuBunga/12,1,Amortisasi[[#This Row],['#
tersisa]],D330),0)),0)</f>
        <v>141542.68992984472</v>
      </c>
      <c r="F329" s="31">
        <f ca="1">IFERROR(IF(AND(NilaiDimasukkan,Amortisasi[[#This Row],[tanggal pembayaran]]&lt;&gt;""),-PPMT(SukuBunga/12,1,JangkaPinjaman-ROWS($C$4:C329)+1,Amortisasi[[#This Row],[saldo 
awal]]),""),0)</f>
        <v>928232.91893221694</v>
      </c>
      <c r="G329" s="31">
        <f ca="1">IF(Amortisasi[[#This Row],[tanggal pembayaran]]="",0,JumlahPajakProperti)</f>
        <v>375000</v>
      </c>
      <c r="H329" s="31">
        <f ca="1">IF(Amortisasi[[#This Row],[tanggal pembayaran]]="",0,Amortisasi[[#This Row],[bunga]]+Amortisasi[[#This Row],[pokok]]+Amortisasi[[#This Row],[pajak 
properti]])</f>
        <v>1444775.6088620618</v>
      </c>
      <c r="I329" s="31">
        <f ca="1">IF(Amortisasi[[#This Row],[tanggal pembayaran]]="",0,Amortisasi[[#This Row],[saldo 
awal]]-Amortisasi[[#This Row],[pokok]])</f>
        <v>33970245.583162732</v>
      </c>
      <c r="J329" s="13">
        <f ca="1">IF(Amortisasi[[#This Row],[saldo 
akhir]]&gt;0,BarisTerakhir-ROW(),0)</f>
        <v>34</v>
      </c>
    </row>
    <row r="330" spans="2:10" ht="15" customHeight="1" x14ac:dyDescent="0.25">
      <c r="B330" s="12">
        <f>ROWS($B$4:B330)</f>
        <v>327</v>
      </c>
      <c r="C330" s="30">
        <f ca="1">IF(NilaiDimasukkan,IF(Amortisasi[[#This Row],['#]]&lt;=JangkaPinjaman,IF(ROW()-ROW(Amortisasi[[#Headers],[tanggal pembayaran]])=1,MulaiPinjaman,IF(I329&gt;0,EDATE(C329,1),"")),""),"")</f>
        <v>53166</v>
      </c>
      <c r="D330" s="31">
        <f ca="1">IF(ROW()-ROW(Amortisasi[[#Headers],[saldo 
awal]])=1,JumlahPinjaman,IF(Amortisasi[[#This Row],[tanggal pembayaran]]="",0,INDEX(Amortisasi[], ROW()-4,8)))</f>
        <v>33970245.583162732</v>
      </c>
      <c r="E330" s="31">
        <f ca="1">IF(NilaiDimasukkan,IF(ROW()-ROW(Amortisasi[[#Headers],[bunga]])=1,-IPMT(SukuBunga/12,1,JangkaPinjaman-ROWS($C$4:C330)+1,Amortisasi[[#This Row],[saldo 
awal]]),IFERROR(-IPMT(SukuBunga/12,1,Amortisasi[[#This Row],['#
tersisa]],D331),0)),0)</f>
        <v>137658.93761278456</v>
      </c>
      <c r="F330" s="31">
        <f ca="1">IFERROR(IF(AND(NilaiDimasukkan,Amortisasi[[#This Row],[tanggal pembayaran]]&lt;&gt;""),-PPMT(SukuBunga/12,1,JangkaPinjaman-ROWS($C$4:C330)+1,Amortisasi[[#This Row],[saldo 
awal]]),""),0)</f>
        <v>932100.55609443458</v>
      </c>
      <c r="G330" s="31">
        <f ca="1">IF(Amortisasi[[#This Row],[tanggal pembayaran]]="",0,JumlahPajakProperti)</f>
        <v>375000</v>
      </c>
      <c r="H330" s="31">
        <f ca="1">IF(Amortisasi[[#This Row],[tanggal pembayaran]]="",0,Amortisasi[[#This Row],[bunga]]+Amortisasi[[#This Row],[pokok]]+Amortisasi[[#This Row],[pajak 
properti]])</f>
        <v>1444759.4937072191</v>
      </c>
      <c r="I330" s="31">
        <f ca="1">IF(Amortisasi[[#This Row],[tanggal pembayaran]]="",0,Amortisasi[[#This Row],[saldo 
awal]]-Amortisasi[[#This Row],[pokok]])</f>
        <v>33038145.027068298</v>
      </c>
      <c r="J330" s="13">
        <f ca="1">IF(Amortisasi[[#This Row],[saldo 
akhir]]&gt;0,BarisTerakhir-ROW(),0)</f>
        <v>33</v>
      </c>
    </row>
    <row r="331" spans="2:10" ht="15" customHeight="1" x14ac:dyDescent="0.25">
      <c r="B331" s="12">
        <f>ROWS($B$4:B331)</f>
        <v>328</v>
      </c>
      <c r="C331" s="30">
        <f ca="1">IF(NilaiDimasukkan,IF(Amortisasi[[#This Row],['#]]&lt;=JangkaPinjaman,IF(ROW()-ROW(Amortisasi[[#Headers],[tanggal pembayaran]])=1,MulaiPinjaman,IF(I330&gt;0,EDATE(C330,1),"")),""),"")</f>
        <v>53197</v>
      </c>
      <c r="D331" s="31">
        <f ca="1">IF(ROW()-ROW(Amortisasi[[#Headers],[saldo 
awal]])=1,JumlahPinjaman,IF(Amortisasi[[#This Row],[tanggal pembayaran]]="",0,INDEX(Amortisasi[], ROW()-4,8)))</f>
        <v>33038145.027068298</v>
      </c>
      <c r="E331" s="31">
        <f ca="1">IF(NilaiDimasukkan,IF(ROW()-ROW(Amortisasi[[#Headers],[bunga]])=1,-IPMT(SukuBunga/12,1,JangkaPinjaman-ROWS($C$4:C331)+1,Amortisasi[[#This Row],[saldo 
awal]]),IFERROR(-IPMT(SukuBunga/12,1,Amortisasi[[#This Row],['#
tersisa]],D332),0)),0)</f>
        <v>133759.00299440336</v>
      </c>
      <c r="F331" s="31">
        <f ca="1">IFERROR(IF(AND(NilaiDimasukkan,Amortisasi[[#This Row],[tanggal pembayaran]]&lt;&gt;""),-PPMT(SukuBunga/12,1,JangkaPinjaman-ROWS($C$4:C331)+1,Amortisasi[[#This Row],[saldo 
awal]]),""),0)</f>
        <v>935984.30841149483</v>
      </c>
      <c r="G331" s="31">
        <f ca="1">IF(Amortisasi[[#This Row],[tanggal pembayaran]]="",0,JumlahPajakProperti)</f>
        <v>375000</v>
      </c>
      <c r="H331" s="31">
        <f ca="1">IF(Amortisasi[[#This Row],[tanggal pembayaran]]="",0,Amortisasi[[#This Row],[bunga]]+Amortisasi[[#This Row],[pokok]]+Amortisasi[[#This Row],[pajak 
properti]])</f>
        <v>1444743.3114058981</v>
      </c>
      <c r="I331" s="31">
        <f ca="1">IF(Amortisasi[[#This Row],[tanggal pembayaran]]="",0,Amortisasi[[#This Row],[saldo 
awal]]-Amortisasi[[#This Row],[pokok]])</f>
        <v>32102160.718656804</v>
      </c>
      <c r="J331" s="13">
        <f ca="1">IF(Amortisasi[[#This Row],[saldo 
akhir]]&gt;0,BarisTerakhir-ROW(),0)</f>
        <v>32</v>
      </c>
    </row>
    <row r="332" spans="2:10" ht="15" customHeight="1" x14ac:dyDescent="0.25">
      <c r="B332" s="12">
        <f>ROWS($B$4:B332)</f>
        <v>329</v>
      </c>
      <c r="C332" s="30">
        <f ca="1">IF(NilaiDimasukkan,IF(Amortisasi[[#This Row],['#]]&lt;=JangkaPinjaman,IF(ROW()-ROW(Amortisasi[[#Headers],[tanggal pembayaran]])=1,MulaiPinjaman,IF(I331&gt;0,EDATE(C331,1),"")),""),"")</f>
        <v>53228</v>
      </c>
      <c r="D332" s="31">
        <f ca="1">IF(ROW()-ROW(Amortisasi[[#Headers],[saldo 
awal]])=1,JumlahPinjaman,IF(Amortisasi[[#This Row],[tanggal pembayaran]]="",0,INDEX(Amortisasi[], ROW()-4,8)))</f>
        <v>32102160.718656804</v>
      </c>
      <c r="E332" s="31">
        <f ca="1">IF(NilaiDimasukkan,IF(ROW()-ROW(Amortisasi[[#Headers],[bunga]])=1,-IPMT(SukuBunga/12,1,JangkaPinjaman-ROWS($C$4:C332)+1,Amortisasi[[#This Row],[saldo 
awal]]),IFERROR(-IPMT(SukuBunga/12,1,Amortisasi[[#This Row],['#
tersisa]],D333),0)),0)</f>
        <v>129842.81864844552</v>
      </c>
      <c r="F332" s="31">
        <f ca="1">IFERROR(IF(AND(NilaiDimasukkan,Amortisasi[[#This Row],[tanggal pembayaran]]&lt;&gt;""),-PPMT(SukuBunga/12,1,JangkaPinjaman-ROWS($C$4:C332)+1,Amortisasi[[#This Row],[saldo 
awal]]),""),0)</f>
        <v>939884.24302987615</v>
      </c>
      <c r="G332" s="31">
        <f ca="1">IF(Amortisasi[[#This Row],[tanggal pembayaran]]="",0,JumlahPajakProperti)</f>
        <v>375000</v>
      </c>
      <c r="H332" s="31">
        <f ca="1">IF(Amortisasi[[#This Row],[tanggal pembayaran]]="",0,Amortisasi[[#This Row],[bunga]]+Amortisasi[[#This Row],[pokok]]+Amortisasi[[#This Row],[pajak 
properti]])</f>
        <v>1444727.0616783216</v>
      </c>
      <c r="I332" s="31">
        <f ca="1">IF(Amortisasi[[#This Row],[tanggal pembayaran]]="",0,Amortisasi[[#This Row],[saldo 
awal]]-Amortisasi[[#This Row],[pokok]])</f>
        <v>31162276.475626927</v>
      </c>
      <c r="J332" s="13">
        <f ca="1">IF(Amortisasi[[#This Row],[saldo 
akhir]]&gt;0,BarisTerakhir-ROW(),0)</f>
        <v>31</v>
      </c>
    </row>
    <row r="333" spans="2:10" ht="15" customHeight="1" x14ac:dyDescent="0.25">
      <c r="B333" s="12">
        <f>ROWS($B$4:B333)</f>
        <v>330</v>
      </c>
      <c r="C333" s="30">
        <f ca="1">IF(NilaiDimasukkan,IF(Amortisasi[[#This Row],['#]]&lt;=JangkaPinjaman,IF(ROW()-ROW(Amortisasi[[#Headers],[tanggal pembayaran]])=1,MulaiPinjaman,IF(I332&gt;0,EDATE(C332,1),"")),""),"")</f>
        <v>53258</v>
      </c>
      <c r="D333" s="31">
        <f ca="1">IF(ROW()-ROW(Amortisasi[[#Headers],[saldo 
awal]])=1,JumlahPinjaman,IF(Amortisasi[[#This Row],[tanggal pembayaran]]="",0,INDEX(Amortisasi[], ROW()-4,8)))</f>
        <v>31162276.475626927</v>
      </c>
      <c r="E333" s="31">
        <f ca="1">IF(NilaiDimasukkan,IF(ROW()-ROW(Amortisasi[[#Headers],[bunga]])=1,-IPMT(SukuBunga/12,1,JangkaPinjaman-ROWS($C$4:C333)+1,Amortisasi[[#This Row],[saldo 
awal]]),IFERROR(-IPMT(SukuBunga/12,1,Amortisasi[[#This Row],['#
tersisa]],D334),0)),0)</f>
        <v>125910.31686771289</v>
      </c>
      <c r="F333" s="31">
        <f ca="1">IFERROR(IF(AND(NilaiDimasukkan,Amortisasi[[#This Row],[tanggal pembayaran]]&lt;&gt;""),-PPMT(SukuBunga/12,1,JangkaPinjaman-ROWS($C$4:C333)+1,Amortisasi[[#This Row],[saldo 
awal]]),""),0)</f>
        <v>943800.42737583362</v>
      </c>
      <c r="G333" s="31">
        <f ca="1">IF(Amortisasi[[#This Row],[tanggal pembayaran]]="",0,JumlahPajakProperti)</f>
        <v>375000</v>
      </c>
      <c r="H333" s="31">
        <f ca="1">IF(Amortisasi[[#This Row],[tanggal pembayaran]]="",0,Amortisasi[[#This Row],[bunga]]+Amortisasi[[#This Row],[pokok]]+Amortisasi[[#This Row],[pajak 
properti]])</f>
        <v>1444710.7442435464</v>
      </c>
      <c r="I333" s="31">
        <f ca="1">IF(Amortisasi[[#This Row],[tanggal pembayaran]]="",0,Amortisasi[[#This Row],[saldo 
awal]]-Amortisasi[[#This Row],[pokok]])</f>
        <v>30218476.048251092</v>
      </c>
      <c r="J333" s="13">
        <f ca="1">IF(Amortisasi[[#This Row],[saldo 
akhir]]&gt;0,BarisTerakhir-ROW(),0)</f>
        <v>30</v>
      </c>
    </row>
    <row r="334" spans="2:10" ht="15" customHeight="1" x14ac:dyDescent="0.25">
      <c r="B334" s="12">
        <f>ROWS($B$4:B334)</f>
        <v>331</v>
      </c>
      <c r="C334" s="30">
        <f ca="1">IF(NilaiDimasukkan,IF(Amortisasi[[#This Row],['#]]&lt;=JangkaPinjaman,IF(ROW()-ROW(Amortisasi[[#Headers],[tanggal pembayaran]])=1,MulaiPinjaman,IF(I333&gt;0,EDATE(C333,1),"")),""),"")</f>
        <v>53289</v>
      </c>
      <c r="D334" s="31">
        <f ca="1">IF(ROW()-ROW(Amortisasi[[#Headers],[saldo 
awal]])=1,JumlahPinjaman,IF(Amortisasi[[#This Row],[tanggal pembayaran]]="",0,INDEX(Amortisasi[], ROW()-4,8)))</f>
        <v>30218476.048251092</v>
      </c>
      <c r="E334" s="31">
        <f ca="1">IF(NilaiDimasukkan,IF(ROW()-ROW(Amortisasi[[#Headers],[bunga]])=1,-IPMT(SukuBunga/12,1,JangkaPinjaman-ROWS($C$4:C334)+1,Amortisasi[[#This Row],[saldo 
awal]]),IFERROR(-IPMT(SukuBunga/12,1,Amortisasi[[#This Row],['#
tersisa]],D335),0)),0)</f>
        <v>121961.42966289385</v>
      </c>
      <c r="F334" s="31">
        <f ca="1">IFERROR(IF(AND(NilaiDimasukkan,Amortisasi[[#This Row],[tanggal pembayaran]]&lt;&gt;""),-PPMT(SukuBunga/12,1,JangkaPinjaman-ROWS($C$4:C334)+1,Amortisasi[[#This Row],[saldo 
awal]]),""),0)</f>
        <v>947732.92915656639</v>
      </c>
      <c r="G334" s="31">
        <f ca="1">IF(Amortisasi[[#This Row],[tanggal pembayaran]]="",0,JumlahPajakProperti)</f>
        <v>375000</v>
      </c>
      <c r="H334" s="31">
        <f ca="1">IF(Amortisasi[[#This Row],[tanggal pembayaran]]="",0,Amortisasi[[#This Row],[bunga]]+Amortisasi[[#This Row],[pokok]]+Amortisasi[[#This Row],[pajak 
properti]])</f>
        <v>1444694.3588194603</v>
      </c>
      <c r="I334" s="31">
        <f ca="1">IF(Amortisasi[[#This Row],[tanggal pembayaran]]="",0,Amortisasi[[#This Row],[saldo 
awal]]-Amortisasi[[#This Row],[pokok]])</f>
        <v>29270743.119094525</v>
      </c>
      <c r="J334" s="13">
        <f ca="1">IF(Amortisasi[[#This Row],[saldo 
akhir]]&gt;0,BarisTerakhir-ROW(),0)</f>
        <v>29</v>
      </c>
    </row>
    <row r="335" spans="2:10" ht="15" customHeight="1" x14ac:dyDescent="0.25">
      <c r="B335" s="12">
        <f>ROWS($B$4:B335)</f>
        <v>332</v>
      </c>
      <c r="C335" s="30">
        <f ca="1">IF(NilaiDimasukkan,IF(Amortisasi[[#This Row],['#]]&lt;=JangkaPinjaman,IF(ROW()-ROW(Amortisasi[[#Headers],[tanggal pembayaran]])=1,MulaiPinjaman,IF(I334&gt;0,EDATE(C334,1),"")),""),"")</f>
        <v>53319</v>
      </c>
      <c r="D335" s="31">
        <f ca="1">IF(ROW()-ROW(Amortisasi[[#Headers],[saldo 
awal]])=1,JumlahPinjaman,IF(Amortisasi[[#This Row],[tanggal pembayaran]]="",0,INDEX(Amortisasi[], ROW()-4,8)))</f>
        <v>29270743.119094525</v>
      </c>
      <c r="E335" s="31">
        <f ca="1">IF(NilaiDimasukkan,IF(ROW()-ROW(Amortisasi[[#Headers],[bunga]])=1,-IPMT(SukuBunga/12,1,JangkaPinjaman-ROWS($C$4:C335)+1,Amortisasi[[#This Row],[saldo 
awal]]),IFERROR(-IPMT(SukuBunga/12,1,Amortisasi[[#This Row],['#
tersisa]],D336),0)),0)</f>
        <v>117996.08876138808</v>
      </c>
      <c r="F335" s="31">
        <f ca="1">IFERROR(IF(AND(NilaiDimasukkan,Amortisasi[[#This Row],[tanggal pembayaran]]&lt;&gt;""),-PPMT(SukuBunga/12,1,JangkaPinjaman-ROWS($C$4:C335)+1,Amortisasi[[#This Row],[saldo 
awal]]),""),0)</f>
        <v>951681.81636138528</v>
      </c>
      <c r="G335" s="31">
        <f ca="1">IF(Amortisasi[[#This Row],[tanggal pembayaran]]="",0,JumlahPajakProperti)</f>
        <v>375000</v>
      </c>
      <c r="H335" s="31">
        <f ca="1">IF(Amortisasi[[#This Row],[tanggal pembayaran]]="",0,Amortisasi[[#This Row],[bunga]]+Amortisasi[[#This Row],[pokok]]+Amortisasi[[#This Row],[pajak 
properti]])</f>
        <v>1444677.9051227733</v>
      </c>
      <c r="I335" s="31">
        <f ca="1">IF(Amortisasi[[#This Row],[tanggal pembayaran]]="",0,Amortisasi[[#This Row],[saldo 
awal]]-Amortisasi[[#This Row],[pokok]])</f>
        <v>28319061.302733138</v>
      </c>
      <c r="J335" s="13">
        <f ca="1">IF(Amortisasi[[#This Row],[saldo 
akhir]]&gt;0,BarisTerakhir-ROW(),0)</f>
        <v>28</v>
      </c>
    </row>
    <row r="336" spans="2:10" ht="15" customHeight="1" x14ac:dyDescent="0.25">
      <c r="B336" s="12">
        <f>ROWS($B$4:B336)</f>
        <v>333</v>
      </c>
      <c r="C336" s="30">
        <f ca="1">IF(NilaiDimasukkan,IF(Amortisasi[[#This Row],['#]]&lt;=JangkaPinjaman,IF(ROW()-ROW(Amortisasi[[#Headers],[tanggal pembayaran]])=1,MulaiPinjaman,IF(I335&gt;0,EDATE(C335,1),"")),""),"")</f>
        <v>53350</v>
      </c>
      <c r="D336" s="31">
        <f ca="1">IF(ROW()-ROW(Amortisasi[[#Headers],[saldo 
awal]])=1,JumlahPinjaman,IF(Amortisasi[[#This Row],[tanggal pembayaran]]="",0,INDEX(Amortisasi[], ROW()-4,8)))</f>
        <v>28319061.302733138</v>
      </c>
      <c r="E336" s="31">
        <f ca="1">IF(NilaiDimasukkan,IF(ROW()-ROW(Amortisasi[[#Headers],[bunga]])=1,-IPMT(SukuBunga/12,1,JangkaPinjaman-ROWS($C$4:C336)+1,Amortisasi[[#This Row],[saldo 
awal]]),IFERROR(-IPMT(SukuBunga/12,1,Amortisasi[[#This Row],['#
tersisa]],D337),0)),0)</f>
        <v>114014.22560612603</v>
      </c>
      <c r="F336" s="31">
        <f ca="1">IFERROR(IF(AND(NilaiDimasukkan,Amortisasi[[#This Row],[tanggal pembayaran]]&lt;&gt;""),-PPMT(SukuBunga/12,1,JangkaPinjaman-ROWS($C$4:C336)+1,Amortisasi[[#This Row],[saldo 
awal]]),""),0)</f>
        <v>955647.15726289107</v>
      </c>
      <c r="G336" s="31">
        <f ca="1">IF(Amortisasi[[#This Row],[tanggal pembayaran]]="",0,JumlahPajakProperti)</f>
        <v>375000</v>
      </c>
      <c r="H336" s="31">
        <f ca="1">IF(Amortisasi[[#This Row],[tanggal pembayaran]]="",0,Amortisasi[[#This Row],[bunga]]+Amortisasi[[#This Row],[pokok]]+Amortisasi[[#This Row],[pajak 
properti]])</f>
        <v>1444661.3828690171</v>
      </c>
      <c r="I336" s="31">
        <f ca="1">IF(Amortisasi[[#This Row],[tanggal pembayaran]]="",0,Amortisasi[[#This Row],[saldo 
awal]]-Amortisasi[[#This Row],[pokok]])</f>
        <v>27363414.145470247</v>
      </c>
      <c r="J336" s="13">
        <f ca="1">IF(Amortisasi[[#This Row],[saldo 
akhir]]&gt;0,BarisTerakhir-ROW(),0)</f>
        <v>27</v>
      </c>
    </row>
    <row r="337" spans="2:10" ht="15" customHeight="1" x14ac:dyDescent="0.25">
      <c r="B337" s="12">
        <f>ROWS($B$4:B337)</f>
        <v>334</v>
      </c>
      <c r="C337" s="30">
        <f ca="1">IF(NilaiDimasukkan,IF(Amortisasi[[#This Row],['#]]&lt;=JangkaPinjaman,IF(ROW()-ROW(Amortisasi[[#Headers],[tanggal pembayaran]])=1,MulaiPinjaman,IF(I336&gt;0,EDATE(C336,1),"")),""),"")</f>
        <v>53381</v>
      </c>
      <c r="D337" s="31">
        <f ca="1">IF(ROW()-ROW(Amortisasi[[#Headers],[saldo 
awal]])=1,JumlahPinjaman,IF(Amortisasi[[#This Row],[tanggal pembayaran]]="",0,INDEX(Amortisasi[], ROW()-4,8)))</f>
        <v>27363414.145470247</v>
      </c>
      <c r="E337" s="31">
        <f ca="1">IF(NilaiDimasukkan,IF(ROW()-ROW(Amortisasi[[#Headers],[bunga]])=1,-IPMT(SukuBunga/12,1,JangkaPinjaman-ROWS($C$4:C337)+1,Amortisasi[[#This Row],[saldo 
awal]]),IFERROR(-IPMT(SukuBunga/12,1,Amortisasi[[#This Row],['#
tersisa]],D338),0)),0)</f>
        <v>110015.77135438373</v>
      </c>
      <c r="F337" s="31">
        <f ca="1">IFERROR(IF(AND(NilaiDimasukkan,Amortisasi[[#This Row],[tanggal pembayaran]]&lt;&gt;""),-PPMT(SukuBunga/12,1,JangkaPinjaman-ROWS($C$4:C337)+1,Amortisasi[[#This Row],[saldo 
awal]]),""),0)</f>
        <v>959629.02041815314</v>
      </c>
      <c r="G337" s="31">
        <f ca="1">IF(Amortisasi[[#This Row],[tanggal pembayaran]]="",0,JumlahPajakProperti)</f>
        <v>375000</v>
      </c>
      <c r="H337" s="31">
        <f ca="1">IF(Amortisasi[[#This Row],[tanggal pembayaran]]="",0,Amortisasi[[#This Row],[bunga]]+Amortisasi[[#This Row],[pokok]]+Amortisasi[[#This Row],[pajak 
properti]])</f>
        <v>1444644.7917725369</v>
      </c>
      <c r="I337" s="31">
        <f ca="1">IF(Amortisasi[[#This Row],[tanggal pembayaran]]="",0,Amortisasi[[#This Row],[saldo 
awal]]-Amortisasi[[#This Row],[pokok]])</f>
        <v>26403785.125052094</v>
      </c>
      <c r="J337" s="13">
        <f ca="1">IF(Amortisasi[[#This Row],[saldo 
akhir]]&gt;0,BarisTerakhir-ROW(),0)</f>
        <v>26</v>
      </c>
    </row>
    <row r="338" spans="2:10" ht="15" customHeight="1" x14ac:dyDescent="0.25">
      <c r="B338" s="12">
        <f>ROWS($B$4:B338)</f>
        <v>335</v>
      </c>
      <c r="C338" s="30">
        <f ca="1">IF(NilaiDimasukkan,IF(Amortisasi[[#This Row],['#]]&lt;=JangkaPinjaman,IF(ROW()-ROW(Amortisasi[[#Headers],[tanggal pembayaran]])=1,MulaiPinjaman,IF(I337&gt;0,EDATE(C337,1),"")),""),"")</f>
        <v>53409</v>
      </c>
      <c r="D338" s="31">
        <f ca="1">IF(ROW()-ROW(Amortisasi[[#Headers],[saldo 
awal]])=1,JumlahPinjaman,IF(Amortisasi[[#This Row],[tanggal pembayaran]]="",0,INDEX(Amortisasi[], ROW()-4,8)))</f>
        <v>26403785.125052094</v>
      </c>
      <c r="E338" s="31">
        <f ca="1">IF(NilaiDimasukkan,IF(ROW()-ROW(Amortisasi[[#Headers],[bunga]])=1,-IPMT(SukuBunga/12,1,JangkaPinjaman-ROWS($C$4:C338)+1,Amortisasi[[#This Row],[saldo 
awal]]),IFERROR(-IPMT(SukuBunga/12,1,Amortisasi[[#This Row],['#
tersisa]],D339),0)),0)</f>
        <v>106000.65687659249</v>
      </c>
      <c r="F338" s="31">
        <f ca="1">IFERROR(IF(AND(NilaiDimasukkan,Amortisasi[[#This Row],[tanggal pembayaran]]&lt;&gt;""),-PPMT(SukuBunga/12,1,JangkaPinjaman-ROWS($C$4:C338)+1,Amortisasi[[#This Row],[saldo 
awal]]),""),0)</f>
        <v>963627.47466989572</v>
      </c>
      <c r="G338" s="31">
        <f ca="1">IF(Amortisasi[[#This Row],[tanggal pembayaran]]="",0,JumlahPajakProperti)</f>
        <v>375000</v>
      </c>
      <c r="H338" s="31">
        <f ca="1">IF(Amortisasi[[#This Row],[tanggal pembayaran]]="",0,Amortisasi[[#This Row],[bunga]]+Amortisasi[[#This Row],[pokok]]+Amortisasi[[#This Row],[pajak 
properti]])</f>
        <v>1444628.1315464883</v>
      </c>
      <c r="I338" s="31">
        <f ca="1">IF(Amortisasi[[#This Row],[tanggal pembayaran]]="",0,Amortisasi[[#This Row],[saldo 
awal]]-Amortisasi[[#This Row],[pokok]])</f>
        <v>25440157.650382198</v>
      </c>
      <c r="J338" s="13">
        <f ca="1">IF(Amortisasi[[#This Row],[saldo 
akhir]]&gt;0,BarisTerakhir-ROW(),0)</f>
        <v>25</v>
      </c>
    </row>
    <row r="339" spans="2:10" ht="15" customHeight="1" x14ac:dyDescent="0.25">
      <c r="B339" s="12">
        <f>ROWS($B$4:B339)</f>
        <v>336</v>
      </c>
      <c r="C339" s="30">
        <f ca="1">IF(NilaiDimasukkan,IF(Amortisasi[[#This Row],['#]]&lt;=JangkaPinjaman,IF(ROW()-ROW(Amortisasi[[#Headers],[tanggal pembayaran]])=1,MulaiPinjaman,IF(I338&gt;0,EDATE(C338,1),"")),""),"")</f>
        <v>53440</v>
      </c>
      <c r="D339" s="31">
        <f ca="1">IF(ROW()-ROW(Amortisasi[[#Headers],[saldo 
awal]])=1,JumlahPinjaman,IF(Amortisasi[[#This Row],[tanggal pembayaran]]="",0,INDEX(Amortisasi[], ROW()-4,8)))</f>
        <v>25440157.650382198</v>
      </c>
      <c r="E339" s="31">
        <f ca="1">IF(NilaiDimasukkan,IF(ROW()-ROW(Amortisasi[[#Headers],[bunga]])=1,-IPMT(SukuBunga/12,1,JangkaPinjaman-ROWS($C$4:C339)+1,Amortisasi[[#This Row],[saldo 
awal]]),IFERROR(-IPMT(SukuBunga/12,1,Amortisasi[[#This Row],['#
tersisa]],D340),0)),0)</f>
        <v>101968.81275514379</v>
      </c>
      <c r="F339" s="31">
        <f ca="1">IFERROR(IF(AND(NilaiDimasukkan,Amortisasi[[#This Row],[tanggal pembayaran]]&lt;&gt;""),-PPMT(SukuBunga/12,1,JangkaPinjaman-ROWS($C$4:C339)+1,Amortisasi[[#This Row],[saldo 
awal]]),""),0)</f>
        <v>967642.58914768661</v>
      </c>
      <c r="G339" s="31">
        <f ca="1">IF(Amortisasi[[#This Row],[tanggal pembayaran]]="",0,JumlahPajakProperti)</f>
        <v>375000</v>
      </c>
      <c r="H339" s="31">
        <f ca="1">IF(Amortisasi[[#This Row],[tanggal pembayaran]]="",0,Amortisasi[[#This Row],[bunga]]+Amortisasi[[#This Row],[pokok]]+Amortisasi[[#This Row],[pajak 
properti]])</f>
        <v>1444611.4019028305</v>
      </c>
      <c r="I339" s="31">
        <f ca="1">IF(Amortisasi[[#This Row],[tanggal pembayaran]]="",0,Amortisasi[[#This Row],[saldo 
awal]]-Amortisasi[[#This Row],[pokok]])</f>
        <v>24472515.061234511</v>
      </c>
      <c r="J339" s="13">
        <f ca="1">IF(Amortisasi[[#This Row],[saldo 
akhir]]&gt;0,BarisTerakhir-ROW(),0)</f>
        <v>24</v>
      </c>
    </row>
    <row r="340" spans="2:10" ht="15" customHeight="1" x14ac:dyDescent="0.25">
      <c r="B340" s="12">
        <f>ROWS($B$4:B340)</f>
        <v>337</v>
      </c>
      <c r="C340" s="30">
        <f ca="1">IF(NilaiDimasukkan,IF(Amortisasi[[#This Row],['#]]&lt;=JangkaPinjaman,IF(ROW()-ROW(Amortisasi[[#Headers],[tanggal pembayaran]])=1,MulaiPinjaman,IF(I339&gt;0,EDATE(C339,1),"")),""),"")</f>
        <v>53470</v>
      </c>
      <c r="D340" s="31">
        <f ca="1">IF(ROW()-ROW(Amortisasi[[#Headers],[saldo 
awal]])=1,JumlahPinjaman,IF(Amortisasi[[#This Row],[tanggal pembayaran]]="",0,INDEX(Amortisasi[], ROW()-4,8)))</f>
        <v>24472515.061234511</v>
      </c>
      <c r="E340" s="31">
        <f ca="1">IF(NilaiDimasukkan,IF(ROW()-ROW(Amortisasi[[#Headers],[bunga]])=1,-IPMT(SukuBunga/12,1,JangkaPinjaman-ROWS($C$4:C340)+1,Amortisasi[[#This Row],[saldo 
awal]]),IFERROR(-IPMT(SukuBunga/12,1,Amortisasi[[#This Row],['#
tersisa]],D341),0)),0)</f>
        <v>97920.169283189069</v>
      </c>
      <c r="F340" s="31">
        <f ca="1">IFERROR(IF(AND(NilaiDimasukkan,Amortisasi[[#This Row],[tanggal pembayaran]]&lt;&gt;""),-PPMT(SukuBunga/12,1,JangkaPinjaman-ROWS($C$4:C340)+1,Amortisasi[[#This Row],[saldo 
awal]]),""),0)</f>
        <v>971674.43326913542</v>
      </c>
      <c r="G340" s="31">
        <f ca="1">IF(Amortisasi[[#This Row],[tanggal pembayaran]]="",0,JumlahPajakProperti)</f>
        <v>375000</v>
      </c>
      <c r="H340" s="31">
        <f ca="1">IF(Amortisasi[[#This Row],[tanggal pembayaran]]="",0,Amortisasi[[#This Row],[bunga]]+Amortisasi[[#This Row],[pokok]]+Amortisasi[[#This Row],[pajak 
properti]])</f>
        <v>1444594.6025523245</v>
      </c>
      <c r="I340" s="31">
        <f ca="1">IF(Amortisasi[[#This Row],[tanggal pembayaran]]="",0,Amortisasi[[#This Row],[saldo 
awal]]-Amortisasi[[#This Row],[pokok]])</f>
        <v>23500840.627965376</v>
      </c>
      <c r="J340" s="13">
        <f ca="1">IF(Amortisasi[[#This Row],[saldo 
akhir]]&gt;0,BarisTerakhir-ROW(),0)</f>
        <v>23</v>
      </c>
    </row>
    <row r="341" spans="2:10" ht="15" customHeight="1" x14ac:dyDescent="0.25">
      <c r="B341" s="12">
        <f>ROWS($B$4:B341)</f>
        <v>338</v>
      </c>
      <c r="C341" s="30">
        <f ca="1">IF(NilaiDimasukkan,IF(Amortisasi[[#This Row],['#]]&lt;=JangkaPinjaman,IF(ROW()-ROW(Amortisasi[[#Headers],[tanggal pembayaran]])=1,MulaiPinjaman,IF(I340&gt;0,EDATE(C340,1),"")),""),"")</f>
        <v>53501</v>
      </c>
      <c r="D341" s="31">
        <f ca="1">IF(ROW()-ROW(Amortisasi[[#Headers],[saldo 
awal]])=1,JumlahPinjaman,IF(Amortisasi[[#This Row],[tanggal pembayaran]]="",0,INDEX(Amortisasi[], ROW()-4,8)))</f>
        <v>23500840.627965376</v>
      </c>
      <c r="E341" s="31">
        <f ca="1">IF(NilaiDimasukkan,IF(ROW()-ROW(Amortisasi[[#Headers],[bunga]])=1,-IPMT(SukuBunga/12,1,JangkaPinjaman-ROWS($C$4:C341)+1,Amortisasi[[#This Row],[saldo 
awal]]),IFERROR(-IPMT(SukuBunga/12,1,Amortisasi[[#This Row],['#
tersisa]],D342),0)),0)</f>
        <v>93854.656463434512</v>
      </c>
      <c r="F341" s="31">
        <f ca="1">IFERROR(IF(AND(NilaiDimasukkan,Amortisasi[[#This Row],[tanggal pembayaran]]&lt;&gt;""),-PPMT(SukuBunga/12,1,JangkaPinjaman-ROWS($C$4:C341)+1,Amortisasi[[#This Row],[saldo 
awal]]),""),0)</f>
        <v>975723.07674109004</v>
      </c>
      <c r="G341" s="31">
        <f ca="1">IF(Amortisasi[[#This Row],[tanggal pembayaran]]="",0,JumlahPajakProperti)</f>
        <v>375000</v>
      </c>
      <c r="H341" s="31">
        <f ca="1">IF(Amortisasi[[#This Row],[tanggal pembayaran]]="",0,Amortisasi[[#This Row],[bunga]]+Amortisasi[[#This Row],[pokok]]+Amortisasi[[#This Row],[pajak 
properti]])</f>
        <v>1444577.7332045245</v>
      </c>
      <c r="I341" s="31">
        <f ca="1">IF(Amortisasi[[#This Row],[tanggal pembayaran]]="",0,Amortisasi[[#This Row],[saldo 
awal]]-Amortisasi[[#This Row],[pokok]])</f>
        <v>22525117.551224284</v>
      </c>
      <c r="J341" s="13">
        <f ca="1">IF(Amortisasi[[#This Row],[saldo 
akhir]]&gt;0,BarisTerakhir-ROW(),0)</f>
        <v>22</v>
      </c>
    </row>
    <row r="342" spans="2:10" ht="15" customHeight="1" x14ac:dyDescent="0.25">
      <c r="B342" s="12">
        <f>ROWS($B$4:B342)</f>
        <v>339</v>
      </c>
      <c r="C342" s="30">
        <f ca="1">IF(NilaiDimasukkan,IF(Amortisasi[[#This Row],['#]]&lt;=JangkaPinjaman,IF(ROW()-ROW(Amortisasi[[#Headers],[tanggal pembayaran]])=1,MulaiPinjaman,IF(I341&gt;0,EDATE(C341,1),"")),""),"")</f>
        <v>53531</v>
      </c>
      <c r="D342" s="31">
        <f ca="1">IF(ROW()-ROW(Amortisasi[[#Headers],[saldo 
awal]])=1,JumlahPinjaman,IF(Amortisasi[[#This Row],[tanggal pembayaran]]="",0,INDEX(Amortisasi[], ROW()-4,8)))</f>
        <v>22525117.551224284</v>
      </c>
      <c r="E342" s="31">
        <f ca="1">IF(NilaiDimasukkan,IF(ROW()-ROW(Amortisasi[[#Headers],[bunga]])=1,-IPMT(SukuBunga/12,1,JangkaPinjaman-ROWS($C$4:C342)+1,Amortisasi[[#This Row],[saldo 
awal]]),IFERROR(-IPMT(SukuBunga/12,1,Amortisasi[[#This Row],['#
tersisa]],D343),0)),0)</f>
        <v>89772.204006931002</v>
      </c>
      <c r="F342" s="31">
        <f ca="1">IFERROR(IF(AND(NilaiDimasukkan,Amortisasi[[#This Row],[tanggal pembayaran]]&lt;&gt;""),-PPMT(SukuBunga/12,1,JangkaPinjaman-ROWS($C$4:C342)+1,Amortisasi[[#This Row],[saldo 
awal]]),""),0)</f>
        <v>979788.58956084447</v>
      </c>
      <c r="G342" s="31">
        <f ca="1">IF(Amortisasi[[#This Row],[tanggal pembayaran]]="",0,JumlahPajakProperti)</f>
        <v>375000</v>
      </c>
      <c r="H342" s="31">
        <f ca="1">IF(Amortisasi[[#This Row],[tanggal pembayaran]]="",0,Amortisasi[[#This Row],[bunga]]+Amortisasi[[#This Row],[pokok]]+Amortisasi[[#This Row],[pajak 
properti]])</f>
        <v>1444560.7935677755</v>
      </c>
      <c r="I342" s="31">
        <f ca="1">IF(Amortisasi[[#This Row],[tanggal pembayaran]]="",0,Amortisasi[[#This Row],[saldo 
awal]]-Amortisasi[[#This Row],[pokok]])</f>
        <v>21545328.96166344</v>
      </c>
      <c r="J342" s="13">
        <f ca="1">IF(Amortisasi[[#This Row],[saldo 
akhir]]&gt;0,BarisTerakhir-ROW(),0)</f>
        <v>21</v>
      </c>
    </row>
    <row r="343" spans="2:10" ht="15" customHeight="1" x14ac:dyDescent="0.25">
      <c r="B343" s="12">
        <f>ROWS($B$4:B343)</f>
        <v>340</v>
      </c>
      <c r="C343" s="30">
        <f ca="1">IF(NilaiDimasukkan,IF(Amortisasi[[#This Row],['#]]&lt;=JangkaPinjaman,IF(ROW()-ROW(Amortisasi[[#Headers],[tanggal pembayaran]])=1,MulaiPinjaman,IF(I342&gt;0,EDATE(C342,1),"")),""),"")</f>
        <v>53562</v>
      </c>
      <c r="D343" s="31">
        <f ca="1">IF(ROW()-ROW(Amortisasi[[#Headers],[saldo 
awal]])=1,JumlahPinjaman,IF(Amortisasi[[#This Row],[tanggal pembayaran]]="",0,INDEX(Amortisasi[], ROW()-4,8)))</f>
        <v>21545328.96166344</v>
      </c>
      <c r="E343" s="31">
        <f ca="1">IF(NilaiDimasukkan,IF(ROW()-ROW(Amortisasi[[#Headers],[bunga]])=1,-IPMT(SukuBunga/12,1,JangkaPinjaman-ROWS($C$4:C343)+1,Amortisasi[[#This Row],[saldo 
awal]]),IFERROR(-IPMT(SukuBunga/12,1,Amortisasi[[#This Row],['#
tersisa]],D344),0)),0)</f>
        <v>85672.741331858721</v>
      </c>
      <c r="F343" s="31">
        <f ca="1">IFERROR(IF(AND(NilaiDimasukkan,Amortisasi[[#This Row],[tanggal pembayaran]]&lt;&gt;""),-PPMT(SukuBunga/12,1,JangkaPinjaman-ROWS($C$4:C343)+1,Amortisasi[[#This Row],[saldo 
awal]]),""),0)</f>
        <v>983871.04201734799</v>
      </c>
      <c r="G343" s="31">
        <f ca="1">IF(Amortisasi[[#This Row],[tanggal pembayaran]]="",0,JumlahPajakProperti)</f>
        <v>375000</v>
      </c>
      <c r="H343" s="31">
        <f ca="1">IF(Amortisasi[[#This Row],[tanggal pembayaran]]="",0,Amortisasi[[#This Row],[bunga]]+Amortisasi[[#This Row],[pokok]]+Amortisasi[[#This Row],[pajak 
properti]])</f>
        <v>1444543.7833492067</v>
      </c>
      <c r="I343" s="31">
        <f ca="1">IF(Amortisasi[[#This Row],[tanggal pembayaran]]="",0,Amortisasi[[#This Row],[saldo 
awal]]-Amortisasi[[#This Row],[pokok]])</f>
        <v>20561457.919646092</v>
      </c>
      <c r="J343" s="13">
        <f ca="1">IF(Amortisasi[[#This Row],[saldo 
akhir]]&gt;0,BarisTerakhir-ROW(),0)</f>
        <v>20</v>
      </c>
    </row>
    <row r="344" spans="2:10" ht="15" customHeight="1" x14ac:dyDescent="0.25">
      <c r="B344" s="12">
        <f>ROWS($B$4:B344)</f>
        <v>341</v>
      </c>
      <c r="C344" s="30">
        <f ca="1">IF(NilaiDimasukkan,IF(Amortisasi[[#This Row],['#]]&lt;=JangkaPinjaman,IF(ROW()-ROW(Amortisasi[[#Headers],[tanggal pembayaran]])=1,MulaiPinjaman,IF(I343&gt;0,EDATE(C343,1),"")),""),"")</f>
        <v>53593</v>
      </c>
      <c r="D344" s="31">
        <f ca="1">IF(ROW()-ROW(Amortisasi[[#Headers],[saldo 
awal]])=1,JumlahPinjaman,IF(Amortisasi[[#This Row],[tanggal pembayaran]]="",0,INDEX(Amortisasi[], ROW()-4,8)))</f>
        <v>20561457.919646092</v>
      </c>
      <c r="E344" s="31">
        <f ca="1">IF(NilaiDimasukkan,IF(ROW()-ROW(Amortisasi[[#Headers],[bunga]])=1,-IPMT(SukuBunga/12,1,JangkaPinjaman-ROWS($C$4:C344)+1,Amortisasi[[#This Row],[saldo 
awal]]),IFERROR(-IPMT(SukuBunga/12,1,Amortisasi[[#This Row],['#
tersisa]],D345),0)),0)</f>
        <v>81556.197562306959</v>
      </c>
      <c r="F344" s="31">
        <f ca="1">IFERROR(IF(AND(NilaiDimasukkan,Amortisasi[[#This Row],[tanggal pembayaran]]&lt;&gt;""),-PPMT(SukuBunga/12,1,JangkaPinjaman-ROWS($C$4:C344)+1,Amortisasi[[#This Row],[saldo 
awal]]),""),0)</f>
        <v>987970.50469242048</v>
      </c>
      <c r="G344" s="31">
        <f ca="1">IF(Amortisasi[[#This Row],[tanggal pembayaran]]="",0,JumlahPajakProperti)</f>
        <v>375000</v>
      </c>
      <c r="H344" s="31">
        <f ca="1">IF(Amortisasi[[#This Row],[tanggal pembayaran]]="",0,Amortisasi[[#This Row],[bunga]]+Amortisasi[[#This Row],[pokok]]+Amortisasi[[#This Row],[pajak 
properti]])</f>
        <v>1444526.7022547275</v>
      </c>
      <c r="I344" s="31">
        <f ca="1">IF(Amortisasi[[#This Row],[tanggal pembayaran]]="",0,Amortisasi[[#This Row],[saldo 
awal]]-Amortisasi[[#This Row],[pokok]])</f>
        <v>19573487.414953671</v>
      </c>
      <c r="J344" s="13">
        <f ca="1">IF(Amortisasi[[#This Row],[saldo 
akhir]]&gt;0,BarisTerakhir-ROW(),0)</f>
        <v>19</v>
      </c>
    </row>
    <row r="345" spans="2:10" ht="15" customHeight="1" x14ac:dyDescent="0.25">
      <c r="B345" s="12">
        <f>ROWS($B$4:B345)</f>
        <v>342</v>
      </c>
      <c r="C345" s="30">
        <f ca="1">IF(NilaiDimasukkan,IF(Amortisasi[[#This Row],['#]]&lt;=JangkaPinjaman,IF(ROW()-ROW(Amortisasi[[#Headers],[tanggal pembayaran]])=1,MulaiPinjaman,IF(I344&gt;0,EDATE(C344,1),"")),""),"")</f>
        <v>53623</v>
      </c>
      <c r="D345" s="31">
        <f ca="1">IF(ROW()-ROW(Amortisasi[[#Headers],[saldo 
awal]])=1,JumlahPinjaman,IF(Amortisasi[[#This Row],[tanggal pembayaran]]="",0,INDEX(Amortisasi[], ROW()-4,8)))</f>
        <v>19573487.414953671</v>
      </c>
      <c r="E345" s="31">
        <f ca="1">IF(NilaiDimasukkan,IF(ROW()-ROW(Amortisasi[[#Headers],[bunga]])=1,-IPMT(SukuBunga/12,1,JangkaPinjaman-ROWS($C$4:C345)+1,Amortisasi[[#This Row],[saldo 
awal]]),IFERROR(-IPMT(SukuBunga/12,1,Amortisasi[[#This Row],['#
tersisa]],D346),0)),0)</f>
        <v>77422.501527048735</v>
      </c>
      <c r="F345" s="31">
        <f ca="1">IFERROR(IF(AND(NilaiDimasukkan,Amortisasi[[#This Row],[tanggal pembayaran]]&lt;&gt;""),-PPMT(SukuBunga/12,1,JangkaPinjaman-ROWS($C$4:C345)+1,Amortisasi[[#This Row],[saldo 
awal]]),""),0)</f>
        <v>992087.04846197204</v>
      </c>
      <c r="G345" s="31">
        <f ca="1">IF(Amortisasi[[#This Row],[tanggal pembayaran]]="",0,JumlahPajakProperti)</f>
        <v>375000</v>
      </c>
      <c r="H345" s="31">
        <f ca="1">IF(Amortisasi[[#This Row],[tanggal pembayaran]]="",0,Amortisasi[[#This Row],[bunga]]+Amortisasi[[#This Row],[pokok]]+Amortisasi[[#This Row],[pajak 
properti]])</f>
        <v>1444509.5499890207</v>
      </c>
      <c r="I345" s="31">
        <f ca="1">IF(Amortisasi[[#This Row],[tanggal pembayaran]]="",0,Amortisasi[[#This Row],[saldo 
awal]]-Amortisasi[[#This Row],[pokok]])</f>
        <v>18581400.366491698</v>
      </c>
      <c r="J345" s="13">
        <f ca="1">IF(Amortisasi[[#This Row],[saldo 
akhir]]&gt;0,BarisTerakhir-ROW(),0)</f>
        <v>18</v>
      </c>
    </row>
    <row r="346" spans="2:10" ht="15" customHeight="1" x14ac:dyDescent="0.25">
      <c r="B346" s="12">
        <f>ROWS($B$4:B346)</f>
        <v>343</v>
      </c>
      <c r="C346" s="30">
        <f ca="1">IF(NilaiDimasukkan,IF(Amortisasi[[#This Row],['#]]&lt;=JangkaPinjaman,IF(ROW()-ROW(Amortisasi[[#Headers],[tanggal pembayaran]])=1,MulaiPinjaman,IF(I345&gt;0,EDATE(C345,1),"")),""),"")</f>
        <v>53654</v>
      </c>
      <c r="D346" s="31">
        <f ca="1">IF(ROW()-ROW(Amortisasi[[#Headers],[saldo 
awal]])=1,JumlahPinjaman,IF(Amortisasi[[#This Row],[tanggal pembayaran]]="",0,INDEX(Amortisasi[], ROW()-4,8)))</f>
        <v>18581400.366491698</v>
      </c>
      <c r="E346" s="31">
        <f ca="1">IF(NilaiDimasukkan,IF(ROW()-ROW(Amortisasi[[#Headers],[bunga]])=1,-IPMT(SukuBunga/12,1,JangkaPinjaman-ROWS($C$4:C346)+1,Amortisasi[[#This Row],[saldo 
awal]]),IFERROR(-IPMT(SukuBunga/12,1,Amortisasi[[#This Row],['#
tersisa]],D347),0)),0)</f>
        <v>73271.581758310276</v>
      </c>
      <c r="F346" s="31">
        <f ca="1">IFERROR(IF(AND(NilaiDimasukkan,Amortisasi[[#This Row],[tanggal pembayaran]]&lt;&gt;""),-PPMT(SukuBunga/12,1,JangkaPinjaman-ROWS($C$4:C346)+1,Amortisasi[[#This Row],[saldo 
awal]]),""),0)</f>
        <v>996220.74449723039</v>
      </c>
      <c r="G346" s="31">
        <f ca="1">IF(Amortisasi[[#This Row],[tanggal pembayaran]]="",0,JumlahPajakProperti)</f>
        <v>375000</v>
      </c>
      <c r="H346" s="31">
        <f ca="1">IF(Amortisasi[[#This Row],[tanggal pembayaran]]="",0,Amortisasi[[#This Row],[bunga]]+Amortisasi[[#This Row],[pokok]]+Amortisasi[[#This Row],[pajak 
properti]])</f>
        <v>1444492.3262555406</v>
      </c>
      <c r="I346" s="31">
        <f ca="1">IF(Amortisasi[[#This Row],[tanggal pembayaran]]="",0,Amortisasi[[#This Row],[saldo 
awal]]-Amortisasi[[#This Row],[pokok]])</f>
        <v>17585179.621994466</v>
      </c>
      <c r="J346" s="13">
        <f ca="1">IF(Amortisasi[[#This Row],[saldo 
akhir]]&gt;0,BarisTerakhir-ROW(),0)</f>
        <v>17</v>
      </c>
    </row>
    <row r="347" spans="2:10" ht="15" customHeight="1" x14ac:dyDescent="0.25">
      <c r="B347" s="12">
        <f>ROWS($B$4:B347)</f>
        <v>344</v>
      </c>
      <c r="C347" s="30">
        <f ca="1">IF(NilaiDimasukkan,IF(Amortisasi[[#This Row],['#]]&lt;=JangkaPinjaman,IF(ROW()-ROW(Amortisasi[[#Headers],[tanggal pembayaran]])=1,MulaiPinjaman,IF(I346&gt;0,EDATE(C346,1),"")),""),"")</f>
        <v>53684</v>
      </c>
      <c r="D347" s="31">
        <f ca="1">IF(ROW()-ROW(Amortisasi[[#Headers],[saldo 
awal]])=1,JumlahPinjaman,IF(Amortisasi[[#This Row],[tanggal pembayaran]]="",0,INDEX(Amortisasi[], ROW()-4,8)))</f>
        <v>17585179.621994466</v>
      </c>
      <c r="E347" s="31">
        <f ca="1">IF(NilaiDimasukkan,IF(ROW()-ROW(Amortisasi[[#Headers],[bunga]])=1,-IPMT(SukuBunga/12,1,JangkaPinjaman-ROWS($C$4:C347)+1,Amortisasi[[#This Row],[saldo 
awal]]),IFERROR(-IPMT(SukuBunga/12,1,Amortisasi[[#This Row],['#
tersisa]],D348),0)),0)</f>
        <v>69103.366490535409</v>
      </c>
      <c r="F347" s="31">
        <f ca="1">IFERROR(IF(AND(NilaiDimasukkan,Amortisasi[[#This Row],[tanggal pembayaran]]&lt;&gt;""),-PPMT(SukuBunga/12,1,JangkaPinjaman-ROWS($C$4:C347)+1,Amortisasi[[#This Row],[saldo 
awal]]),""),0)</f>
        <v>1000371.6642659685</v>
      </c>
      <c r="G347" s="31">
        <f ca="1">IF(Amortisasi[[#This Row],[tanggal pembayaran]]="",0,JumlahPajakProperti)</f>
        <v>375000</v>
      </c>
      <c r="H347" s="31">
        <f ca="1">IF(Amortisasi[[#This Row],[tanggal pembayaran]]="",0,Amortisasi[[#This Row],[bunga]]+Amortisasi[[#This Row],[pokok]]+Amortisasi[[#This Row],[pajak 
properti]])</f>
        <v>1444475.0307565038</v>
      </c>
      <c r="I347" s="31">
        <f ca="1">IF(Amortisasi[[#This Row],[tanggal pembayaran]]="",0,Amortisasi[[#This Row],[saldo 
awal]]-Amortisasi[[#This Row],[pokok]])</f>
        <v>16584807.957728498</v>
      </c>
      <c r="J347" s="13">
        <f ca="1">IF(Amortisasi[[#This Row],[saldo 
akhir]]&gt;0,BarisTerakhir-ROW(),0)</f>
        <v>16</v>
      </c>
    </row>
    <row r="348" spans="2:10" ht="15" customHeight="1" x14ac:dyDescent="0.25">
      <c r="B348" s="12">
        <f>ROWS($B$4:B348)</f>
        <v>345</v>
      </c>
      <c r="C348" s="30">
        <f ca="1">IF(NilaiDimasukkan,IF(Amortisasi[[#This Row],['#]]&lt;=JangkaPinjaman,IF(ROW()-ROW(Amortisasi[[#Headers],[tanggal pembayaran]])=1,MulaiPinjaman,IF(I347&gt;0,EDATE(C347,1),"")),""),"")</f>
        <v>53715</v>
      </c>
      <c r="D348" s="31">
        <f ca="1">IF(ROW()-ROW(Amortisasi[[#Headers],[saldo 
awal]])=1,JumlahPinjaman,IF(Amortisasi[[#This Row],[tanggal pembayaran]]="",0,INDEX(Amortisasi[], ROW()-4,8)))</f>
        <v>16584807.957728498</v>
      </c>
      <c r="E348" s="31">
        <f ca="1">IF(NilaiDimasukkan,IF(ROW()-ROW(Amortisasi[[#Headers],[bunga]])=1,-IPMT(SukuBunga/12,1,JangkaPinjaman-ROWS($C$4:C348)+1,Amortisasi[[#This Row],[saldo 
awal]]),IFERROR(-IPMT(SukuBunga/12,1,Amortisasi[[#This Row],['#
tersisa]],D349),0)),0)</f>
        <v>64917.783659144807</v>
      </c>
      <c r="F348" s="31">
        <f ca="1">IFERROR(IF(AND(NilaiDimasukkan,Amortisasi[[#This Row],[tanggal pembayaran]]&lt;&gt;""),-PPMT(SukuBunga/12,1,JangkaPinjaman-ROWS($C$4:C348)+1,Amortisasi[[#This Row],[saldo 
awal]]),""),0)</f>
        <v>1004539.8795337434</v>
      </c>
      <c r="G348" s="31">
        <f ca="1">IF(Amortisasi[[#This Row],[tanggal pembayaran]]="",0,JumlahPajakProperti)</f>
        <v>375000</v>
      </c>
      <c r="H348" s="31">
        <f ca="1">IF(Amortisasi[[#This Row],[tanggal pembayaran]]="",0,Amortisasi[[#This Row],[bunga]]+Amortisasi[[#This Row],[pokok]]+Amortisasi[[#This Row],[pajak 
properti]])</f>
        <v>1444457.6631928883</v>
      </c>
      <c r="I348" s="31">
        <f ca="1">IF(Amortisasi[[#This Row],[tanggal pembayaran]]="",0,Amortisasi[[#This Row],[saldo 
awal]]-Amortisasi[[#This Row],[pokok]])</f>
        <v>15580268.078194754</v>
      </c>
      <c r="J348" s="13">
        <f ca="1">IF(Amortisasi[[#This Row],[saldo 
akhir]]&gt;0,BarisTerakhir-ROW(),0)</f>
        <v>15</v>
      </c>
    </row>
    <row r="349" spans="2:10" ht="15" customHeight="1" x14ac:dyDescent="0.25">
      <c r="B349" s="12">
        <f>ROWS($B$4:B349)</f>
        <v>346</v>
      </c>
      <c r="C349" s="30">
        <f ca="1">IF(NilaiDimasukkan,IF(Amortisasi[[#This Row],['#]]&lt;=JangkaPinjaman,IF(ROW()-ROW(Amortisasi[[#Headers],[tanggal pembayaran]])=1,MulaiPinjaman,IF(I348&gt;0,EDATE(C348,1),"")),""),"")</f>
        <v>53746</v>
      </c>
      <c r="D349" s="31">
        <f ca="1">IF(ROW()-ROW(Amortisasi[[#Headers],[saldo 
awal]])=1,JumlahPinjaman,IF(Amortisasi[[#This Row],[tanggal pembayaran]]="",0,INDEX(Amortisasi[], ROW()-4,8)))</f>
        <v>15580268.078194754</v>
      </c>
      <c r="E349" s="31">
        <f ca="1">IF(NilaiDimasukkan,IF(ROW()-ROW(Amortisasi[[#Headers],[bunga]])=1,-IPMT(SukuBunga/12,1,JangkaPinjaman-ROWS($C$4:C349)+1,Amortisasi[[#This Row],[saldo 
awal]]),IFERROR(-IPMT(SukuBunga/12,1,Amortisasi[[#This Row],['#
tersisa]],D350),0)),0)</f>
        <v>60714.760899290086</v>
      </c>
      <c r="F349" s="31">
        <f ca="1">IFERROR(IF(AND(NilaiDimasukkan,Amortisasi[[#This Row],[tanggal pembayaran]]&lt;&gt;""),-PPMT(SukuBunga/12,1,JangkaPinjaman-ROWS($C$4:C349)+1,Amortisasi[[#This Row],[saldo 
awal]]),""),0)</f>
        <v>1008725.4623651342</v>
      </c>
      <c r="G349" s="31">
        <f ca="1">IF(Amortisasi[[#This Row],[tanggal pembayaran]]="",0,JumlahPajakProperti)</f>
        <v>375000</v>
      </c>
      <c r="H349" s="31">
        <f ca="1">IF(Amortisasi[[#This Row],[tanggal pembayaran]]="",0,Amortisasi[[#This Row],[bunga]]+Amortisasi[[#This Row],[pokok]]+Amortisasi[[#This Row],[pajak 
properti]])</f>
        <v>1444440.2232644241</v>
      </c>
      <c r="I349" s="31">
        <f ca="1">IF(Amortisasi[[#This Row],[tanggal pembayaran]]="",0,Amortisasi[[#This Row],[saldo 
awal]]-Amortisasi[[#This Row],[pokok]])</f>
        <v>14571542.615829621</v>
      </c>
      <c r="J349" s="13">
        <f ca="1">IF(Amortisasi[[#This Row],[saldo 
akhir]]&gt;0,BarisTerakhir-ROW(),0)</f>
        <v>14</v>
      </c>
    </row>
    <row r="350" spans="2:10" ht="15" customHeight="1" x14ac:dyDescent="0.25">
      <c r="B350" s="12">
        <f>ROWS($B$4:B350)</f>
        <v>347</v>
      </c>
      <c r="C350" s="30">
        <f ca="1">IF(NilaiDimasukkan,IF(Amortisasi[[#This Row],['#]]&lt;=JangkaPinjaman,IF(ROW()-ROW(Amortisasi[[#Headers],[tanggal pembayaran]])=1,MulaiPinjaman,IF(I349&gt;0,EDATE(C349,1),"")),""),"")</f>
        <v>53774</v>
      </c>
      <c r="D350" s="31">
        <f ca="1">IF(ROW()-ROW(Amortisasi[[#Headers],[saldo 
awal]])=1,JumlahPinjaman,IF(Amortisasi[[#This Row],[tanggal pembayaran]]="",0,INDEX(Amortisasi[], ROW()-4,8)))</f>
        <v>14571542.615829621</v>
      </c>
      <c r="E350" s="31">
        <f ca="1">IF(NilaiDimasukkan,IF(ROW()-ROW(Amortisasi[[#Headers],[bunga]])=1,-IPMT(SukuBunga/12,1,JangkaPinjaman-ROWS($C$4:C350)+1,Amortisasi[[#This Row],[saldo 
awal]]),IFERROR(-IPMT(SukuBunga/12,1,Amortisasi[[#This Row],['#
tersisa]],D351),0)),0)</f>
        <v>56494.225544602632</v>
      </c>
      <c r="F350" s="31">
        <f ca="1">IFERROR(IF(AND(NilaiDimasukkan,Amortisasi[[#This Row],[tanggal pembayaran]]&lt;&gt;""),-PPMT(SukuBunga/12,1,JangkaPinjaman-ROWS($C$4:C350)+1,Amortisasi[[#This Row],[saldo 
awal]]),""),0)</f>
        <v>1012928.4851249887</v>
      </c>
      <c r="G350" s="31">
        <f ca="1">IF(Amortisasi[[#This Row],[tanggal pembayaran]]="",0,JumlahPajakProperti)</f>
        <v>375000</v>
      </c>
      <c r="H350" s="31">
        <f ca="1">IF(Amortisasi[[#This Row],[tanggal pembayaran]]="",0,Amortisasi[[#This Row],[bunga]]+Amortisasi[[#This Row],[pokok]]+Amortisasi[[#This Row],[pajak 
properti]])</f>
        <v>1444422.7106695913</v>
      </c>
      <c r="I350" s="31">
        <f ca="1">IF(Amortisasi[[#This Row],[tanggal pembayaran]]="",0,Amortisasi[[#This Row],[saldo 
awal]]-Amortisasi[[#This Row],[pokok]])</f>
        <v>13558614.130704632</v>
      </c>
      <c r="J350" s="13">
        <f ca="1">IF(Amortisasi[[#This Row],[saldo 
akhir]]&gt;0,BarisTerakhir-ROW(),0)</f>
        <v>13</v>
      </c>
    </row>
    <row r="351" spans="2:10" ht="15" customHeight="1" x14ac:dyDescent="0.25">
      <c r="B351" s="12">
        <f>ROWS($B$4:B351)</f>
        <v>348</v>
      </c>
      <c r="C351" s="30">
        <f ca="1">IF(NilaiDimasukkan,IF(Amortisasi[[#This Row],['#]]&lt;=JangkaPinjaman,IF(ROW()-ROW(Amortisasi[[#Headers],[tanggal pembayaran]])=1,MulaiPinjaman,IF(I350&gt;0,EDATE(C350,1),"")),""),"")</f>
        <v>53805</v>
      </c>
      <c r="D351" s="31">
        <f ca="1">IF(ROW()-ROW(Amortisasi[[#Headers],[saldo 
awal]])=1,JumlahPinjaman,IF(Amortisasi[[#This Row],[tanggal pembayaran]]="",0,INDEX(Amortisasi[], ROW()-4,8)))</f>
        <v>13558614.130704632</v>
      </c>
      <c r="E351" s="31">
        <f ca="1">IF(NilaiDimasukkan,IF(ROW()-ROW(Amortisasi[[#Headers],[bunga]])=1,-IPMT(SukuBunga/12,1,JangkaPinjaman-ROWS($C$4:C351)+1,Amortisasi[[#This Row],[saldo 
awal]]),IFERROR(-IPMT(SukuBunga/12,1,Amortisasi[[#This Row],['#
tersisa]],D352),0)),0)</f>
        <v>52256.104625937318</v>
      </c>
      <c r="F351" s="31">
        <f ca="1">IFERROR(IF(AND(NilaiDimasukkan,Amortisasi[[#This Row],[tanggal pembayaran]]&lt;&gt;""),-PPMT(SukuBunga/12,1,JangkaPinjaman-ROWS($C$4:C351)+1,Amortisasi[[#This Row],[saldo 
awal]]),""),0)</f>
        <v>1017149.0204796762</v>
      </c>
      <c r="G351" s="31">
        <f ca="1">IF(Amortisasi[[#This Row],[tanggal pembayaran]]="",0,JumlahPajakProperti)</f>
        <v>375000</v>
      </c>
      <c r="H351" s="31">
        <f ca="1">IF(Amortisasi[[#This Row],[tanggal pembayaran]]="",0,Amortisasi[[#This Row],[bunga]]+Amortisasi[[#This Row],[pokok]]+Amortisasi[[#This Row],[pajak 
properti]])</f>
        <v>1444405.1251056136</v>
      </c>
      <c r="I351" s="31">
        <f ca="1">IF(Amortisasi[[#This Row],[tanggal pembayaran]]="",0,Amortisasi[[#This Row],[saldo 
awal]]-Amortisasi[[#This Row],[pokok]])</f>
        <v>12541465.110224957</v>
      </c>
      <c r="J351" s="13">
        <f ca="1">IF(Amortisasi[[#This Row],[saldo 
akhir]]&gt;0,BarisTerakhir-ROW(),0)</f>
        <v>12</v>
      </c>
    </row>
    <row r="352" spans="2:10" ht="15" customHeight="1" x14ac:dyDescent="0.25">
      <c r="B352" s="12">
        <f>ROWS($B$4:B352)</f>
        <v>349</v>
      </c>
      <c r="C352" s="30">
        <f ca="1">IF(NilaiDimasukkan,IF(Amortisasi[[#This Row],['#]]&lt;=JangkaPinjaman,IF(ROW()-ROW(Amortisasi[[#Headers],[tanggal pembayaran]])=1,MulaiPinjaman,IF(I351&gt;0,EDATE(C351,1),"")),""),"")</f>
        <v>53835</v>
      </c>
      <c r="D352" s="31">
        <f ca="1">IF(ROW()-ROW(Amortisasi[[#Headers],[saldo 
awal]])=1,JumlahPinjaman,IF(Amortisasi[[#This Row],[tanggal pembayaran]]="",0,INDEX(Amortisasi[], ROW()-4,8)))</f>
        <v>12541465.110224957</v>
      </c>
      <c r="E352" s="31">
        <f ca="1">IF(NilaiDimasukkan,IF(ROW()-ROW(Amortisasi[[#Headers],[bunga]])=1,-IPMT(SukuBunga/12,1,JangkaPinjaman-ROWS($C$4:C352)+1,Amortisasi[[#This Row],[saldo 
awal]]),IFERROR(-IPMT(SukuBunga/12,1,Amortisasi[[#This Row],['#
tersisa]],D353),0)),0)</f>
        <v>48000.32487011089</v>
      </c>
      <c r="F352" s="31">
        <f ca="1">IFERROR(IF(AND(NilaiDimasukkan,Amortisasi[[#This Row],[tanggal pembayaran]]&lt;&gt;""),-PPMT(SukuBunga/12,1,JangkaPinjaman-ROWS($C$4:C352)+1,Amortisasi[[#This Row],[saldo 
awal]]),""),0)</f>
        <v>1021387.1413983415</v>
      </c>
      <c r="G352" s="31">
        <f ca="1">IF(Amortisasi[[#This Row],[tanggal pembayaran]]="",0,JumlahPajakProperti)</f>
        <v>375000</v>
      </c>
      <c r="H352" s="31">
        <f ca="1">IF(Amortisasi[[#This Row],[tanggal pembayaran]]="",0,Amortisasi[[#This Row],[bunga]]+Amortisasi[[#This Row],[pokok]]+Amortisasi[[#This Row],[pajak 
properti]])</f>
        <v>1444387.4662684524</v>
      </c>
      <c r="I352" s="31">
        <f ca="1">IF(Amortisasi[[#This Row],[tanggal pembayaran]]="",0,Amortisasi[[#This Row],[saldo 
awal]]-Amortisasi[[#This Row],[pokok]])</f>
        <v>11520077.968826614</v>
      </c>
      <c r="J352" s="13">
        <f ca="1">IF(Amortisasi[[#This Row],[saldo 
akhir]]&gt;0,BarisTerakhir-ROW(),0)</f>
        <v>11</v>
      </c>
    </row>
    <row r="353" spans="2:10" ht="15" customHeight="1" x14ac:dyDescent="0.25">
      <c r="B353" s="12">
        <f>ROWS($B$4:B353)</f>
        <v>350</v>
      </c>
      <c r="C353" s="30">
        <f ca="1">IF(NilaiDimasukkan,IF(Amortisasi[[#This Row],['#]]&lt;=JangkaPinjaman,IF(ROW()-ROW(Amortisasi[[#Headers],[tanggal pembayaran]])=1,MulaiPinjaman,IF(I352&gt;0,EDATE(C352,1),"")),""),"")</f>
        <v>53866</v>
      </c>
      <c r="D353" s="31">
        <f ca="1">IF(ROW()-ROW(Amortisasi[[#Headers],[saldo 
awal]])=1,JumlahPinjaman,IF(Amortisasi[[#This Row],[tanggal pembayaran]]="",0,INDEX(Amortisasi[], ROW()-4,8)))</f>
        <v>11520077.968826614</v>
      </c>
      <c r="E353" s="31">
        <f ca="1">IF(NilaiDimasukkan,IF(ROW()-ROW(Amortisasi[[#Headers],[bunga]])=1,-IPMT(SukuBunga/12,1,JangkaPinjaman-ROWS($C$4:C353)+1,Amortisasi[[#This Row],[saldo 
awal]]),IFERROR(-IPMT(SukuBunga/12,1,Amortisasi[[#This Row],['#
tersisa]],D354),0)),0)</f>
        <v>43726.812698635193</v>
      </c>
      <c r="F353" s="31">
        <f ca="1">IFERROR(IF(AND(NilaiDimasukkan,Amortisasi[[#This Row],[tanggal pembayaran]]&lt;&gt;""),-PPMT(SukuBunga/12,1,JangkaPinjaman-ROWS($C$4:C353)+1,Amortisasi[[#This Row],[saldo 
awal]]),""),0)</f>
        <v>1025642.9211541679</v>
      </c>
      <c r="G353" s="31">
        <f ca="1">IF(Amortisasi[[#This Row],[tanggal pembayaran]]="",0,JumlahPajakProperti)</f>
        <v>375000</v>
      </c>
      <c r="H353" s="31">
        <f ca="1">IF(Amortisasi[[#This Row],[tanggal pembayaran]]="",0,Amortisasi[[#This Row],[bunga]]+Amortisasi[[#This Row],[pokok]]+Amortisasi[[#This Row],[pajak 
properti]])</f>
        <v>1444369.733852803</v>
      </c>
      <c r="I353" s="31">
        <f ca="1">IF(Amortisasi[[#This Row],[tanggal pembayaran]]="",0,Amortisasi[[#This Row],[saldo 
awal]]-Amortisasi[[#This Row],[pokok]])</f>
        <v>10494435.047672447</v>
      </c>
      <c r="J353" s="13">
        <f ca="1">IF(Amortisasi[[#This Row],[saldo 
akhir]]&gt;0,BarisTerakhir-ROW(),0)</f>
        <v>10</v>
      </c>
    </row>
    <row r="354" spans="2:10" ht="15" customHeight="1" x14ac:dyDescent="0.25">
      <c r="B354" s="12">
        <f>ROWS($B$4:B354)</f>
        <v>351</v>
      </c>
      <c r="C354" s="30">
        <f ca="1">IF(NilaiDimasukkan,IF(Amortisasi[[#This Row],['#]]&lt;=JangkaPinjaman,IF(ROW()-ROW(Amortisasi[[#Headers],[tanggal pembayaran]])=1,MulaiPinjaman,IF(I353&gt;0,EDATE(C353,1),"")),""),"")</f>
        <v>53896</v>
      </c>
      <c r="D354" s="31">
        <f ca="1">IF(ROW()-ROW(Amortisasi[[#Headers],[saldo 
awal]])=1,JumlahPinjaman,IF(Amortisasi[[#This Row],[tanggal pembayaran]]="",0,INDEX(Amortisasi[], ROW()-4,8)))</f>
        <v>10494435.047672447</v>
      </c>
      <c r="E354" s="31">
        <f ca="1">IF(NilaiDimasukkan,IF(ROW()-ROW(Amortisasi[[#Headers],[bunga]])=1,-IPMT(SukuBunga/12,1,JangkaPinjaman-ROWS($C$4:C354)+1,Amortisasi[[#This Row],[saldo 
awal]]),IFERROR(-IPMT(SukuBunga/12,1,Amortisasi[[#This Row],['#
tersisa]],D355),0)),0)</f>
        <v>39435.494226445007</v>
      </c>
      <c r="F354" s="31">
        <f ca="1">IFERROR(IF(AND(NilaiDimasukkan,Amortisasi[[#This Row],[tanggal pembayaran]]&lt;&gt;""),-PPMT(SukuBunga/12,1,JangkaPinjaman-ROWS($C$4:C354)+1,Amortisasi[[#This Row],[saldo 
awal]]),""),0)</f>
        <v>1029916.4333256437</v>
      </c>
      <c r="G354" s="31">
        <f ca="1">IF(Amortisasi[[#This Row],[tanggal pembayaran]]="",0,JumlahPajakProperti)</f>
        <v>375000</v>
      </c>
      <c r="H354" s="31">
        <f ca="1">IF(Amortisasi[[#This Row],[tanggal pembayaran]]="",0,Amortisasi[[#This Row],[bunga]]+Amortisasi[[#This Row],[pokok]]+Amortisasi[[#This Row],[pajak 
properti]])</f>
        <v>1444351.9275520886</v>
      </c>
      <c r="I354" s="31">
        <f ca="1">IF(Amortisasi[[#This Row],[tanggal pembayaran]]="",0,Amortisasi[[#This Row],[saldo 
awal]]-Amortisasi[[#This Row],[pokok]])</f>
        <v>9464518.6143468022</v>
      </c>
      <c r="J354" s="13">
        <f ca="1">IF(Amortisasi[[#This Row],[saldo 
akhir]]&gt;0,BarisTerakhir-ROW(),0)</f>
        <v>9</v>
      </c>
    </row>
    <row r="355" spans="2:10" ht="15" customHeight="1" x14ac:dyDescent="0.25">
      <c r="B355" s="12">
        <f>ROWS($B$4:B355)</f>
        <v>352</v>
      </c>
      <c r="C355" s="30">
        <f ca="1">IF(NilaiDimasukkan,IF(Amortisasi[[#This Row],['#]]&lt;=JangkaPinjaman,IF(ROW()-ROW(Amortisasi[[#Headers],[tanggal pembayaran]])=1,MulaiPinjaman,IF(I354&gt;0,EDATE(C354,1),"")),""),"")</f>
        <v>53927</v>
      </c>
      <c r="D355" s="31">
        <f ca="1">IF(ROW()-ROW(Amortisasi[[#Headers],[saldo 
awal]])=1,JumlahPinjaman,IF(Amortisasi[[#This Row],[tanggal pembayaran]]="",0,INDEX(Amortisasi[], ROW()-4,8)))</f>
        <v>9464518.6143468022</v>
      </c>
      <c r="E355" s="31">
        <f ca="1">IF(NilaiDimasukkan,IF(ROW()-ROW(Amortisasi[[#Headers],[bunga]])=1,-IPMT(SukuBunga/12,1,JangkaPinjaman-ROWS($C$4:C355)+1,Amortisasi[[#This Row],[saldo 
awal]]),IFERROR(-IPMT(SukuBunga/12,1,Amortisasi[[#This Row],['#
tersisa]],D356),0)),0)</f>
        <v>35126.295260620696</v>
      </c>
      <c r="F355" s="31">
        <f ca="1">IFERROR(IF(AND(NilaiDimasukkan,Amortisasi[[#This Row],[tanggal pembayaran]]&lt;&gt;""),-PPMT(SukuBunga/12,1,JangkaPinjaman-ROWS($C$4:C355)+1,Amortisasi[[#This Row],[saldo 
awal]]),""),0)</f>
        <v>1034207.7517978338</v>
      </c>
      <c r="G355" s="31">
        <f ca="1">IF(Amortisasi[[#This Row],[tanggal pembayaran]]="",0,JumlahPajakProperti)</f>
        <v>375000</v>
      </c>
      <c r="H355" s="31">
        <f ca="1">IF(Amortisasi[[#This Row],[tanggal pembayaran]]="",0,Amortisasi[[#This Row],[bunga]]+Amortisasi[[#This Row],[pokok]]+Amortisasi[[#This Row],[pajak 
properti]])</f>
        <v>1444334.0470584545</v>
      </c>
      <c r="I355" s="31">
        <f ca="1">IF(Amortisasi[[#This Row],[tanggal pembayaran]]="",0,Amortisasi[[#This Row],[saldo 
awal]]-Amortisasi[[#This Row],[pokok]])</f>
        <v>8430310.8625489678</v>
      </c>
      <c r="J355" s="13">
        <f ca="1">IF(Amortisasi[[#This Row],[saldo 
akhir]]&gt;0,BarisTerakhir-ROW(),0)</f>
        <v>8</v>
      </c>
    </row>
    <row r="356" spans="2:10" ht="15" customHeight="1" x14ac:dyDescent="0.25">
      <c r="B356" s="12">
        <f>ROWS($B$4:B356)</f>
        <v>353</v>
      </c>
      <c r="C356" s="30">
        <f ca="1">IF(NilaiDimasukkan,IF(Amortisasi[[#This Row],['#]]&lt;=JangkaPinjaman,IF(ROW()-ROW(Amortisasi[[#Headers],[tanggal pembayaran]])=1,MulaiPinjaman,IF(I355&gt;0,EDATE(C355,1),"")),""),"")</f>
        <v>53958</v>
      </c>
      <c r="D356" s="31">
        <f ca="1">IF(ROW()-ROW(Amortisasi[[#Headers],[saldo 
awal]])=1,JumlahPinjaman,IF(Amortisasi[[#This Row],[tanggal pembayaran]]="",0,INDEX(Amortisasi[], ROW()-4,8)))</f>
        <v>8430310.8625489678</v>
      </c>
      <c r="E356" s="31">
        <f ca="1">IF(NilaiDimasukkan,IF(ROW()-ROW(Amortisasi[[#Headers],[bunga]])=1,-IPMT(SukuBunga/12,1,JangkaPinjaman-ROWS($C$4:C356)+1,Amortisasi[[#This Row],[saldo 
awal]]),IFERROR(-IPMT(SukuBunga/12,1,Amortisasi[[#This Row],['#
tersisa]],D357),0)),0)</f>
        <v>30799.141299105457</v>
      </c>
      <c r="F356" s="31">
        <f ca="1">IFERROR(IF(AND(NilaiDimasukkan,Amortisasi[[#This Row],[tanggal pembayaran]]&lt;&gt;""),-PPMT(SukuBunga/12,1,JangkaPinjaman-ROWS($C$4:C356)+1,Amortisasi[[#This Row],[saldo 
awal]]),""),0)</f>
        <v>1038516.9507636578</v>
      </c>
      <c r="G356" s="31">
        <f ca="1">IF(Amortisasi[[#This Row],[tanggal pembayaran]]="",0,JumlahPajakProperti)</f>
        <v>375000</v>
      </c>
      <c r="H356" s="31">
        <f ca="1">IF(Amortisasi[[#This Row],[tanggal pembayaran]]="",0,Amortisasi[[#This Row],[bunga]]+Amortisasi[[#This Row],[pokok]]+Amortisasi[[#This Row],[pajak 
properti]])</f>
        <v>1444316.0920627632</v>
      </c>
      <c r="I356" s="31">
        <f ca="1">IF(Amortisasi[[#This Row],[tanggal pembayaran]]="",0,Amortisasi[[#This Row],[saldo 
awal]]-Amortisasi[[#This Row],[pokok]])</f>
        <v>7391793.9117853101</v>
      </c>
      <c r="J356" s="13">
        <f ca="1">IF(Amortisasi[[#This Row],[saldo 
akhir]]&gt;0,BarisTerakhir-ROW(),0)</f>
        <v>7</v>
      </c>
    </row>
    <row r="357" spans="2:10" ht="15" customHeight="1" x14ac:dyDescent="0.25">
      <c r="B357" s="12">
        <f>ROWS($B$4:B357)</f>
        <v>354</v>
      </c>
      <c r="C357" s="30">
        <f ca="1">IF(NilaiDimasukkan,IF(Amortisasi[[#This Row],['#]]&lt;=JangkaPinjaman,IF(ROW()-ROW(Amortisasi[[#Headers],[tanggal pembayaran]])=1,MulaiPinjaman,IF(I356&gt;0,EDATE(C356,1),"")),""),"")</f>
        <v>53988</v>
      </c>
      <c r="D357" s="31">
        <f ca="1">IF(ROW()-ROW(Amortisasi[[#Headers],[saldo 
awal]])=1,JumlahPinjaman,IF(Amortisasi[[#This Row],[tanggal pembayaran]]="",0,INDEX(Amortisasi[], ROW()-4,8)))</f>
        <v>7391793.9117853101</v>
      </c>
      <c r="E357" s="31">
        <f ca="1">IF(NilaiDimasukkan,IF(ROW()-ROW(Amortisasi[[#Headers],[bunga]])=1,-IPMT(SukuBunga/12,1,JangkaPinjaman-ROWS($C$4:C357)+1,Amortisasi[[#This Row],[saldo 
awal]]),IFERROR(-IPMT(SukuBunga/12,1,Amortisasi[[#This Row],['#
tersisa]],D358),0)),0)</f>
        <v>26453.957529417239</v>
      </c>
      <c r="F357" s="31">
        <f ca="1">IFERROR(IF(AND(NilaiDimasukkan,Amortisasi[[#This Row],[tanggal pembayaran]]&lt;&gt;""),-PPMT(SukuBunga/12,1,JangkaPinjaman-ROWS($C$4:C357)+1,Amortisasi[[#This Row],[saldo 
awal]]),""),0)</f>
        <v>1042844.1047251731</v>
      </c>
      <c r="G357" s="31">
        <f ca="1">IF(Amortisasi[[#This Row],[tanggal pembayaran]]="",0,JumlahPajakProperti)</f>
        <v>375000</v>
      </c>
      <c r="H357" s="31">
        <f ca="1">IF(Amortisasi[[#This Row],[tanggal pembayaran]]="",0,Amortisasi[[#This Row],[bunga]]+Amortisasi[[#This Row],[pokok]]+Amortisasi[[#This Row],[pajak 
properti]])</f>
        <v>1444298.0622545904</v>
      </c>
      <c r="I357" s="31">
        <f ca="1">IF(Amortisasi[[#This Row],[tanggal pembayaran]]="",0,Amortisasi[[#This Row],[saldo 
awal]]-Amortisasi[[#This Row],[pokok]])</f>
        <v>6348949.8070601374</v>
      </c>
      <c r="J357" s="13">
        <f ca="1">IF(Amortisasi[[#This Row],[saldo 
akhir]]&gt;0,BarisTerakhir-ROW(),0)</f>
        <v>6</v>
      </c>
    </row>
    <row r="358" spans="2:10" ht="15" customHeight="1" x14ac:dyDescent="0.25">
      <c r="B358" s="12">
        <f>ROWS($B$4:B358)</f>
        <v>355</v>
      </c>
      <c r="C358" s="30">
        <f ca="1">IF(NilaiDimasukkan,IF(Amortisasi[[#This Row],['#]]&lt;=JangkaPinjaman,IF(ROW()-ROW(Amortisasi[[#Headers],[tanggal pembayaran]])=1,MulaiPinjaman,IF(I357&gt;0,EDATE(C357,1),"")),""),"")</f>
        <v>54019</v>
      </c>
      <c r="D358" s="31">
        <f ca="1">IF(ROW()-ROW(Amortisasi[[#Headers],[saldo 
awal]])=1,JumlahPinjaman,IF(Amortisasi[[#This Row],[tanggal pembayaran]]="",0,INDEX(Amortisasi[], ROW()-4,8)))</f>
        <v>6348949.8070601374</v>
      </c>
      <c r="E358" s="31">
        <f ca="1">IF(NilaiDimasukkan,IF(ROW()-ROW(Amortisasi[[#Headers],[bunga]])=1,-IPMT(SukuBunga/12,1,JangkaPinjaman-ROWS($C$4:C358)+1,Amortisasi[[#This Row],[saldo 
awal]]),IFERROR(-IPMT(SukuBunga/12,1,Amortisasi[[#This Row],['#
tersisa]],D359),0)),0)</f>
        <v>22090.668827355315</v>
      </c>
      <c r="F358" s="31">
        <f ca="1">IFERROR(IF(AND(NilaiDimasukkan,Amortisasi[[#This Row],[tanggal pembayaran]]&lt;&gt;""),-PPMT(SukuBunga/12,1,JangkaPinjaman-ROWS($C$4:C358)+1,Amortisasi[[#This Row],[saldo 
awal]]),""),0)</f>
        <v>1047189.2884948613</v>
      </c>
      <c r="G358" s="31">
        <f ca="1">IF(Amortisasi[[#This Row],[tanggal pembayaran]]="",0,JumlahPajakProperti)</f>
        <v>375000</v>
      </c>
      <c r="H358" s="31">
        <f ca="1">IF(Amortisasi[[#This Row],[tanggal pembayaran]]="",0,Amortisasi[[#This Row],[bunga]]+Amortisasi[[#This Row],[pokok]]+Amortisasi[[#This Row],[pajak 
properti]])</f>
        <v>1444279.9573222166</v>
      </c>
      <c r="I358" s="31">
        <f ca="1">IF(Amortisasi[[#This Row],[tanggal pembayaran]]="",0,Amortisasi[[#This Row],[saldo 
awal]]-Amortisasi[[#This Row],[pokok]])</f>
        <v>5301760.5185652757</v>
      </c>
      <c r="J358" s="13">
        <f ca="1">IF(Amortisasi[[#This Row],[saldo 
akhir]]&gt;0,BarisTerakhir-ROW(),0)</f>
        <v>5</v>
      </c>
    </row>
    <row r="359" spans="2:10" ht="15" customHeight="1" x14ac:dyDescent="0.25">
      <c r="B359" s="12">
        <f>ROWS($B$4:B359)</f>
        <v>356</v>
      </c>
      <c r="C359" s="30">
        <f ca="1">IF(NilaiDimasukkan,IF(Amortisasi[[#This Row],['#]]&lt;=JangkaPinjaman,IF(ROW()-ROW(Amortisasi[[#Headers],[tanggal pembayaran]])=1,MulaiPinjaman,IF(I358&gt;0,EDATE(C358,1),"")),""),"")</f>
        <v>54049</v>
      </c>
      <c r="D359" s="31">
        <f ca="1">IF(ROW()-ROW(Amortisasi[[#Headers],[saldo 
awal]])=1,JumlahPinjaman,IF(Amortisasi[[#This Row],[tanggal pembayaran]]="",0,INDEX(Amortisasi[], ROW()-4,8)))</f>
        <v>5301760.5185652757</v>
      </c>
      <c r="E359" s="31">
        <f ca="1">IF(NilaiDimasukkan,IF(ROW()-ROW(Amortisasi[[#Headers],[bunga]])=1,-IPMT(SukuBunga/12,1,JangkaPinjaman-ROWS($C$4:C359)+1,Amortisasi[[#This Row],[saldo 
awal]]),IFERROR(-IPMT(SukuBunga/12,1,Amortisasi[[#This Row],['#
tersisa]],D360),0)),0)</f>
        <v>17709.199755701469</v>
      </c>
      <c r="F359" s="31">
        <f ca="1">IFERROR(IF(AND(NilaiDimasukkan,Amortisasi[[#This Row],[tanggal pembayaran]]&lt;&gt;""),-PPMT(SukuBunga/12,1,JangkaPinjaman-ROWS($C$4:C359)+1,Amortisasi[[#This Row],[saldo 
awal]]),""),0)</f>
        <v>1051552.5771969233</v>
      </c>
      <c r="G359" s="31">
        <f ca="1">IF(Amortisasi[[#This Row],[tanggal pembayaran]]="",0,JumlahPajakProperti)</f>
        <v>375000</v>
      </c>
      <c r="H359" s="31">
        <f ca="1">IF(Amortisasi[[#This Row],[tanggal pembayaran]]="",0,Amortisasi[[#This Row],[bunga]]+Amortisasi[[#This Row],[pokok]]+Amortisasi[[#This Row],[pajak 
properti]])</f>
        <v>1444261.7769526248</v>
      </c>
      <c r="I359" s="31">
        <f ca="1">IF(Amortisasi[[#This Row],[tanggal pembayaran]]="",0,Amortisasi[[#This Row],[saldo 
awal]]-Amortisasi[[#This Row],[pokok]])</f>
        <v>4250207.9413683526</v>
      </c>
      <c r="J359" s="13">
        <f ca="1">IF(Amortisasi[[#This Row],[saldo 
akhir]]&gt;0,BarisTerakhir-ROW(),0)</f>
        <v>4</v>
      </c>
    </row>
    <row r="360" spans="2:10" ht="15" customHeight="1" x14ac:dyDescent="0.25">
      <c r="B360" s="12">
        <f>ROWS($B$4:B360)</f>
        <v>357</v>
      </c>
      <c r="C360" s="30">
        <f ca="1">IF(NilaiDimasukkan,IF(Amortisasi[[#This Row],['#]]&lt;=JangkaPinjaman,IF(ROW()-ROW(Amortisasi[[#Headers],[tanggal pembayaran]])=1,MulaiPinjaman,IF(I359&gt;0,EDATE(C359,1),"")),""),"")</f>
        <v>54080</v>
      </c>
      <c r="D360" s="31">
        <f ca="1">IF(ROW()-ROW(Amortisasi[[#Headers],[saldo 
awal]])=1,JumlahPinjaman,IF(Amortisasi[[#This Row],[tanggal pembayaran]]="",0,INDEX(Amortisasi[], ROW()-4,8)))</f>
        <v>4250207.9413683526</v>
      </c>
      <c r="E360" s="31">
        <f ca="1">IF(NilaiDimasukkan,IF(ROW()-ROW(Amortisasi[[#Headers],[bunga]])=1,-IPMT(SukuBunga/12,1,JangkaPinjaman-ROWS($C$4:C360)+1,Amortisasi[[#This Row],[saldo 
awal]]),IFERROR(-IPMT(SukuBunga/12,1,Amortisasi[[#This Row],['#
tersisa]],D361),0)),0)</f>
        <v>13309.474562915731</v>
      </c>
      <c r="F360" s="31">
        <f ca="1">IFERROR(IF(AND(NilaiDimasukkan,Amortisasi[[#This Row],[tanggal pembayaran]]&lt;&gt;""),-PPMT(SukuBunga/12,1,JangkaPinjaman-ROWS($C$4:C360)+1,Amortisasi[[#This Row],[saldo 
awal]]),""),0)</f>
        <v>1055934.0462685772</v>
      </c>
      <c r="G360" s="31">
        <f ca="1">IF(Amortisasi[[#This Row],[tanggal pembayaran]]="",0,JumlahPajakProperti)</f>
        <v>375000</v>
      </c>
      <c r="H360" s="31">
        <f ca="1">IF(Amortisasi[[#This Row],[tanggal pembayaran]]="",0,Amortisasi[[#This Row],[bunga]]+Amortisasi[[#This Row],[pokok]]+Amortisasi[[#This Row],[pajak 
properti]])</f>
        <v>1444243.520831493</v>
      </c>
      <c r="I360" s="31">
        <f ca="1">IF(Amortisasi[[#This Row],[tanggal pembayaran]]="",0,Amortisasi[[#This Row],[saldo 
awal]]-Amortisasi[[#This Row],[pokok]])</f>
        <v>3194273.8950997754</v>
      </c>
      <c r="J360" s="13">
        <f ca="1">IF(Amortisasi[[#This Row],[saldo 
akhir]]&gt;0,BarisTerakhir-ROW(),0)</f>
        <v>3</v>
      </c>
    </row>
    <row r="361" spans="2:10" ht="15" customHeight="1" x14ac:dyDescent="0.25">
      <c r="B361" s="12">
        <f>ROWS($B$4:B361)</f>
        <v>358</v>
      </c>
      <c r="C361" s="30">
        <f ca="1">IF(NilaiDimasukkan,IF(Amortisasi[[#This Row],['#]]&lt;=JangkaPinjaman,IF(ROW()-ROW(Amortisasi[[#Headers],[tanggal pembayaran]])=1,MulaiPinjaman,IF(I360&gt;0,EDATE(C360,1),"")),""),"")</f>
        <v>54111</v>
      </c>
      <c r="D361" s="31">
        <f ca="1">IF(ROW()-ROW(Amortisasi[[#Headers],[saldo 
awal]])=1,JumlahPinjaman,IF(Amortisasi[[#This Row],[tanggal pembayaran]]="",0,INDEX(Amortisasi[], ROW()-4,8)))</f>
        <v>3194273.8950997754</v>
      </c>
      <c r="E361" s="31">
        <f ca="1">IF(NilaiDimasukkan,IF(ROW()-ROW(Amortisasi[[#Headers],[bunga]])=1,-IPMT(SukuBunga/12,1,JangkaPinjaman-ROWS($C$4:C361)+1,Amortisasi[[#This Row],[saldo 
awal]]),IFERROR(-IPMT(SukuBunga/12,1,Amortisasi[[#This Row],['#
tersisa]],D362),0)),0)</f>
        <v>8891.4171818267205</v>
      </c>
      <c r="F361" s="31">
        <f ca="1">IFERROR(IF(AND(NilaiDimasukkan,Amortisasi[[#This Row],[tanggal pembayaran]]&lt;&gt;""),-PPMT(SukuBunga/12,1,JangkaPinjaman-ROWS($C$4:C361)+1,Amortisasi[[#This Row],[saldo 
awal]]),""),0)</f>
        <v>1060333.7714613627</v>
      </c>
      <c r="G361" s="31">
        <f ca="1">IF(Amortisasi[[#This Row],[tanggal pembayaran]]="",0,JumlahPajakProperti)</f>
        <v>375000</v>
      </c>
      <c r="H361" s="31">
        <f ca="1">IF(Amortisasi[[#This Row],[tanggal pembayaran]]="",0,Amortisasi[[#This Row],[bunga]]+Amortisasi[[#This Row],[pokok]]+Amortisasi[[#This Row],[pajak 
properti]])</f>
        <v>1444225.1886431894</v>
      </c>
      <c r="I361" s="31">
        <f ca="1">IF(Amortisasi[[#This Row],[tanggal pembayaran]]="",0,Amortisasi[[#This Row],[saldo 
awal]]-Amortisasi[[#This Row],[pokok]])</f>
        <v>2133940.1236384129</v>
      </c>
      <c r="J361" s="13">
        <f ca="1">IF(Amortisasi[[#This Row],[saldo 
akhir]]&gt;0,BarisTerakhir-ROW(),0)</f>
        <v>2</v>
      </c>
    </row>
    <row r="362" spans="2:10" ht="15" customHeight="1" x14ac:dyDescent="0.25">
      <c r="B362" s="12">
        <f>ROWS($B$4:B362)</f>
        <v>359</v>
      </c>
      <c r="C362" s="30">
        <f ca="1">IF(NilaiDimasukkan,IF(Amortisasi[[#This Row],['#]]&lt;=JangkaPinjaman,IF(ROW()-ROW(Amortisasi[[#Headers],[tanggal pembayaran]])=1,MulaiPinjaman,IF(I361&gt;0,EDATE(C361,1),"")),""),"")</f>
        <v>54140</v>
      </c>
      <c r="D362" s="31">
        <f ca="1">IF(ROW()-ROW(Amortisasi[[#Headers],[saldo 
awal]])=1,JumlahPinjaman,IF(Amortisasi[[#This Row],[tanggal pembayaran]]="",0,INDEX(Amortisasi[], ROW()-4,8)))</f>
        <v>2133940.1236384129</v>
      </c>
      <c r="E362" s="31">
        <f ca="1">IF(NilaiDimasukkan,IF(ROW()-ROW(Amortisasi[[#Headers],[bunga]])=1,-IPMT(SukuBunga/12,1,JangkaPinjaman-ROWS($C$4:C362)+1,Amortisasi[[#This Row],[saldo 
awal]]),IFERROR(-IPMT(SukuBunga/12,1,Amortisasi[[#This Row],['#
tersisa]],D363),0)),0)</f>
        <v>4454.9512283165059</v>
      </c>
      <c r="F362" s="31">
        <f ca="1">IFERROR(IF(AND(NilaiDimasukkan,Amortisasi[[#This Row],[tanggal pembayaran]]&lt;&gt;""),-PPMT(SukuBunga/12,1,JangkaPinjaman-ROWS($C$4:C362)+1,Amortisasi[[#This Row],[saldo 
awal]]),""),0)</f>
        <v>1064751.8288424516</v>
      </c>
      <c r="G362" s="31">
        <f ca="1">IF(Amortisasi[[#This Row],[tanggal pembayaran]]="",0,JumlahPajakProperti)</f>
        <v>375000</v>
      </c>
      <c r="H362" s="31">
        <f ca="1">IF(Amortisasi[[#This Row],[tanggal pembayaran]]="",0,Amortisasi[[#This Row],[bunga]]+Amortisasi[[#This Row],[pokok]]+Amortisasi[[#This Row],[pajak 
properti]])</f>
        <v>1444206.780070768</v>
      </c>
      <c r="I362" s="31">
        <f ca="1">IF(Amortisasi[[#This Row],[tanggal pembayaran]]="",0,Amortisasi[[#This Row],[saldo 
awal]]-Amortisasi[[#This Row],[pokok]])</f>
        <v>1069188.2947959614</v>
      </c>
      <c r="J362" s="13">
        <f ca="1">IF(Amortisasi[[#This Row],[saldo 
akhir]]&gt;0,BarisTerakhir-ROW(),0)</f>
        <v>1</v>
      </c>
    </row>
    <row r="363" spans="2:10" ht="15" customHeight="1" x14ac:dyDescent="0.25">
      <c r="B363" s="12">
        <f>ROWS($B$4:B363)</f>
        <v>360</v>
      </c>
      <c r="C363" s="30">
        <f ca="1">IF(NilaiDimasukkan,IF(Amortisasi[[#This Row],['#]]&lt;=JangkaPinjaman,IF(ROW()-ROW(Amortisasi[[#Headers],[tanggal pembayaran]])=1,MulaiPinjaman,IF(I362&gt;0,EDATE(C362,1),"")),""),"")</f>
        <v>54171</v>
      </c>
      <c r="D363" s="31">
        <f ca="1">IF(ROW()-ROW(Amortisasi[[#Headers],[saldo 
awal]])=1,JumlahPinjaman,IF(Amortisasi[[#This Row],[tanggal pembayaran]]="",0,INDEX(Amortisasi[], ROW()-4,8)))</f>
        <v>1069188.2947959614</v>
      </c>
      <c r="E363" s="31">
        <f ca="1">IF(NilaiDimasukkan,IF(ROW()-ROW(Amortisasi[[#Headers],[bunga]])=1,-IPMT(SukuBunga/12,1,JangkaPinjaman-ROWS($C$4:C363)+1,Amortisasi[[#This Row],[saldo 
awal]]),IFERROR(-IPMT(SukuBunga/12,1,Amortisasi[[#This Row],['#
tersisa]],D364),0)),0)</f>
        <v>0</v>
      </c>
      <c r="F363" s="31">
        <f ca="1">IFERROR(IF(AND(NilaiDimasukkan,Amortisasi[[#This Row],[tanggal pembayaran]]&lt;&gt;""),-PPMT(SukuBunga/12,1,JangkaPinjaman-ROWS($C$4:C363)+1,Amortisasi[[#This Row],[saldo 
awal]]),""),0)</f>
        <v>1069188.2947959616</v>
      </c>
      <c r="G363" s="31">
        <f ca="1">IF(Amortisasi[[#This Row],[tanggal pembayaran]]="",0,JumlahPajakProperti)</f>
        <v>375000</v>
      </c>
      <c r="H363" s="31">
        <f ca="1">IF(Amortisasi[[#This Row],[tanggal pembayaran]]="",0,Amortisasi[[#This Row],[bunga]]+Amortisasi[[#This Row],[pokok]]+Amortisasi[[#This Row],[pajak 
properti]])</f>
        <v>1444188.2947959616</v>
      </c>
      <c r="I363" s="31">
        <f ca="1">IF(Amortisasi[[#This Row],[tanggal pembayaran]]="",0,Amortisasi[[#This Row],[saldo 
awal]]-Amortisasi[[#This Row],[pokok]])</f>
        <v>-2.3283064365386963E-10</v>
      </c>
      <c r="J363" s="13">
        <f ca="1">IF(Amortisasi[[#This Row],[saldo 
akhir]]&gt;0,BarisTerakhir-ROW(),0)</f>
        <v>0</v>
      </c>
    </row>
  </sheetData>
  <sheetProtection selectLockedCells="1"/>
  <conditionalFormatting sqref="B4:J363">
    <cfRule type="expression" dxfId="9" priority="1">
      <formula>$C4=""</formula>
    </cfRule>
  </conditionalFormatting>
  <dataValidations count="10">
    <dataValidation allowBlank="1" showInputMessage="1" showErrorMessage="1" prompt="Tabel Amortisasi ini dihitung menggunakan input dari lembar kerja Kalkulator Hipotek. Tambahkan pembayaran tambahan dengan menyisipkan baris baru ke tabel yang sudah ada. Cukup masukkan tanggal pembayaran lalu kolom lain akan diperbarui secara otomatis" sqref="A1"/>
    <dataValidation allowBlank="1" showInputMessage="1" showErrorMessage="1" prompt="Jumlah pembayaran ada di kolom ini" sqref="B3"/>
    <dataValidation allowBlank="1" showInputMessage="1" showErrorMessage="1" prompt="Tanggal pembayaran ada di kolom ini" sqref="C3"/>
    <dataValidation allowBlank="1" showInputMessage="1" showErrorMessage="1" prompt="Saldo awal dan yang disesuaikan saat pembayaran diperbarui secara otomatis dalam kolom ini" sqref="D3"/>
    <dataValidation allowBlank="1" showInputMessage="1" showErrorMessage="1" prompt="Uraian bunga ada di kolom ini" sqref="E3"/>
    <dataValidation allowBlank="1" showInputMessage="1" showErrorMessage="1" prompt="Jumlah pembayaran yang dilakukan ke pembayaran pokok ada di kolom ini" sqref="F3"/>
    <dataValidation allowBlank="1" showInputMessage="1" showErrorMessage="1" prompt="Pembayaran pajak properti yang dimasukkan di sel E8 dalam lembar kerja Kalkulator Hipotek secara otomatis diperbarui di kolom ini " sqref="G3"/>
    <dataValidation allowBlank="1" showInputMessage="1" showErrorMessage="1" prompt="Total pembayaran disesuaikan secara otomatis di kolom ini berdasarkan jumlah bunga, pajak properti dan pokok di kolom E, F dan G" sqref="H3"/>
    <dataValidation allowBlank="1" showInputMessage="1" showErrorMessage="1" prompt="Saldo akhir yang disesuaikan untuk total pembayaran diperbarui secara otomatis di kolom ini" sqref="I3"/>
    <dataValidation allowBlank="1" showInputMessage="1" showErrorMessage="1" prompt="Jumlah pembayaran yang tersisa diperbarui secara otomatis berdasarkan Jangka Pinjaman (dalam bulan) yang dimasukkan di C6 dalam lembar kerja Kalkulator Hipotek dan jumlah pembayaran yang diterapkan pada pinjaman" sqref="J3"/>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15</vt:i4>
      </vt:variant>
    </vt:vector>
  </HeadingPairs>
  <TitlesOfParts>
    <vt:vector size="17" baseType="lpstr">
      <vt:lpstr>Kalkulator Hipotek</vt:lpstr>
      <vt:lpstr>Tabel Amortisasi</vt:lpstr>
      <vt:lpstr>bunga</vt:lpstr>
      <vt:lpstr>JangkaPinjaman</vt:lpstr>
      <vt:lpstr>JudulKolom1</vt:lpstr>
      <vt:lpstr>JudulKolom2</vt:lpstr>
      <vt:lpstr>JumlahPajakProperti</vt:lpstr>
      <vt:lpstr>JumlahPinjaman</vt:lpstr>
      <vt:lpstr>MulaiPinjaman</vt:lpstr>
      <vt:lpstr>NilaiRumah</vt:lpstr>
      <vt:lpstr>PembayaranPinjamanBulanan</vt:lpstr>
      <vt:lpstr>'Tabel Amortisasi'!Print_Titles</vt:lpstr>
      <vt:lpstr>SukuBunga</vt:lpstr>
      <vt:lpstr>TidakAdaPembayaranTersisa</vt:lpstr>
      <vt:lpstr>total_bunga_dibayar</vt:lpstr>
      <vt:lpstr>total_pembayaran</vt:lpstr>
      <vt:lpstr>total_pembayaran_pinjaman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2016-09-21T21:27:39Z</dcterms:created>
  <dcterms:modified xsi:type="dcterms:W3CDTF">2018-01-22T08:58:02Z</dcterms:modified>
  <cp:version/>
</cp:coreProperties>
</file>