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30" windowHeight="16110" xr2:uid="{00000000-000D-0000-FFFF-FFFF00000000}"/>
  </bookViews>
  <sheets>
    <sheet name="KEZDÉS" sheetId="4" r:id="rId1"/>
    <sheet name="PROJEKT PARAMÉTEREI" sheetId="1" r:id="rId2"/>
    <sheet name="PROJEKTADATOK" sheetId="2" r:id="rId3"/>
    <sheet name="PROJEKT ÖSSZESÍTÉSE" sheetId="3" r:id="rId4"/>
  </sheets>
  <definedNames>
    <definedName name="_xlnm.Print_Titles" localSheetId="3">'PROJEKT ÖSSZESÍTÉSE'!$4:$4</definedName>
    <definedName name="_xlnm.Print_Titles" localSheetId="2">PROJEKTADATOK!$4:$4</definedName>
    <definedName name="ProjektTípusa">Paraméterek[PROJEKT TÍPUSA]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I10" i="2"/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6" i="1"/>
  <c r="I7" i="1"/>
  <c r="I8" i="1"/>
  <c r="I9" i="1"/>
  <c r="I10" i="1"/>
  <c r="I11" i="1"/>
  <c r="J10" i="2" l="1"/>
  <c r="K10" i="2"/>
  <c r="H17" i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</calcChain>
</file>

<file path=xl/sharedStrings.xml><?xml version="1.0" encoding="utf-8"?>
<sst xmlns="http://schemas.openxmlformats.org/spreadsheetml/2006/main" count="106" uniqueCount="75">
  <si>
    <t>A SABLON ISMERTETÉSE</t>
  </si>
  <si>
    <t xml:space="preserve">Megjegyzés:  </t>
  </si>
  <si>
    <t>Az ESEMÉNYTERVEZÉSI NYILVÁNTARTÓ munkafüzet mindegyik munkalapjának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</si>
  <si>
    <t>Ha többet szeretne megtudni a munkalapokon lévő táblázatokról, nyomja le a SHIFT+F10 billentyűkombinációt egy táblázaton belül, és válassza a TÁBLÁZAT parancsot, majd a HELYETTESÍTŐ SZÖVEG elemet.</t>
  </si>
  <si>
    <t>A jobbra lévő cellában szerepel a munkalap címe.</t>
  </si>
  <si>
    <t>A jobbra lévő cellában a bizalmasságra vonatkozó üzenet található.</t>
  </si>
  <si>
    <t>A jobbra lévő cellában egy tipp szerepel.</t>
  </si>
  <si>
    <t>A jobbra lévő cellában kezdődő Paraméterek táblázatban adhatja meg az adatokat. A következő utasítás az A12 cellában található.</t>
  </si>
  <si>
    <t>Cég neve</t>
  </si>
  <si>
    <t>Eseménykezelési projektnyilvántartó</t>
  </si>
  <si>
    <t>Az árnyékolt cellák értékét a sablon kiszámítja Ön helyett. Ezekbe nem kell írnia semmit.</t>
  </si>
  <si>
    <t>PROJEKT TÍPUSA</t>
  </si>
  <si>
    <t>Eseménystratégia fejlesztése</t>
  </si>
  <si>
    <t>Eseménytervezés</t>
  </si>
  <si>
    <t>Esemény arculata</t>
  </si>
  <si>
    <t>Esemény logisztikája</t>
  </si>
  <si>
    <t>Esemény személyzete</t>
  </si>
  <si>
    <t>Esemény értékelése</t>
  </si>
  <si>
    <t>Vegyes díjak</t>
  </si>
  <si>
    <t>TERVEZETT KÖLTSÉG</t>
  </si>
  <si>
    <t>TÉNYLEGES KÖLTSÉG</t>
  </si>
  <si>
    <t>TERVEZETT ÓRASZÁM</t>
  </si>
  <si>
    <t>TÉNYLEGES ÓRASZÁM</t>
  </si>
  <si>
    <t>Ebben a cellában szerepel a tervezett és a tényleges költséget megjelenítő oszlopdiagram.</t>
  </si>
  <si>
    <t>ÜGYFÉLKAPCSOLATI VEZETŐ</t>
  </si>
  <si>
    <t>PROJEKTMENEDZSER</t>
  </si>
  <si>
    <t>STRATÉGIAI VEZETŐ</t>
  </si>
  <si>
    <t>ARCULATI SZAKÉRTŐ</t>
  </si>
  <si>
    <t>Ebben a cellában szerepel a tervezett és a tényleges óraszámot megjelenítő oszlopdiagram.</t>
  </si>
  <si>
    <t>ESEMÉNY SZEMÉLYZETE</t>
  </si>
  <si>
    <t>ADMINISZTRÁCIÓS SZEMÉLYZET</t>
  </si>
  <si>
    <t>A jobbra lévő cellában kezdődő Projektadatok táblázatban adhatja meg az adatokat.
INFORMÁCIÓ
Ha fel szeretne venni egy sort a jobbra lévő táblázatba, jelölje ki a jobb alsó cellát a táblázat törzsében (nem a végösszegek sorában), és nyomja le a Tab billentyűt, vagy nyomja le a SHIFT+F10 billentyűkombinációt ott, ahová be szeretné szúrni a sort, és válassza a Beszúrás | Táblázatsorok felülre/alulra lehetőséget.
Ügyeljen arra, hogy minden nem használt sort töröljön, mert a PROJEKT ÖSSZESÍTÉSE kimutatás a táblázatcellák mindegyikét használni fogja, és ha nem törli a nem használt sorokat, az hibás eredményekhez vezet.</t>
  </si>
  <si>
    <t>PROJEKT NEVE</t>
  </si>
  <si>
    <t>1. projekt</t>
  </si>
  <si>
    <t>2. projekt</t>
  </si>
  <si>
    <t>3. projekt</t>
  </si>
  <si>
    <t>4. projekt</t>
  </si>
  <si>
    <t>5. projekt</t>
  </si>
  <si>
    <t>BECSÜLT KEZDÉS</t>
  </si>
  <si>
    <t>BECSÜLT BEFEJEZÉS</t>
  </si>
  <si>
    <t>TÉNYLEGES KEZDÉS</t>
  </si>
  <si>
    <t>TÉNYLEGES BEFEJEZÉS</t>
  </si>
  <si>
    <t>BECSÜLT MUNKA</t>
  </si>
  <si>
    <t>TÉNYLEGES MUNKA</t>
  </si>
  <si>
    <t>BECSÜLT IDŐTARTAM</t>
  </si>
  <si>
    <t>TÉNYLEGES IDŐTARTAM</t>
  </si>
  <si>
    <t xml:space="preserve">ÜGYFÉLKAPCSOLATI VEZETŐ </t>
  </si>
  <si>
    <t xml:space="preserve">PROJEKTMENEDZSER </t>
  </si>
  <si>
    <t xml:space="preserve">STRATÉGIAI VEZETŐ </t>
  </si>
  <si>
    <t xml:space="preserve">ARCULATI SZAKÉRTŐ </t>
  </si>
  <si>
    <t xml:space="preserve">ESEMÉNY SZEMÉLYZETE </t>
  </si>
  <si>
    <t xml:space="preserve">ADMINISZTRÁCIÓS SZEMÉLYZET </t>
  </si>
  <si>
    <t>A jobbra lévő cellában kezdődő kimutatás automatikusan frissül.
INFORMÁCIÓ
A jobbra lévő kimutatás frissítéséhez jelölje ki azt (a kimutatásban bármelyik cellát), és válassza a KIMUTATÁSESZKÖZÖK | ELEMZÉS menüszalaglapon a Frissítés lehetőséget, vagy nyomja le a SHIFT+F10 billentyűkombinációt a kimutatás egy tetszőleges cellájában, és válassza a Frissítés parancsot.</t>
  </si>
  <si>
    <t>Végösszeg</t>
  </si>
  <si>
    <t>ÜGYFÉLKAPCSOLATI VEZETŐ – BECSÜLT</t>
  </si>
  <si>
    <t>PROJEKTMENEDZSER – BECSÜLT</t>
  </si>
  <si>
    <t>STRATÉGIAI VEZETŐ – BECSÜLT</t>
  </si>
  <si>
    <t>ARCULATI SZAKÉRTŐ – BECSÜLT</t>
  </si>
  <si>
    <t>ESEMÉNY SZEMÉLYZETE – BECSÜLT</t>
  </si>
  <si>
    <t>ADMINISZTRATÍV SZEMÉLYZET – BECSÜLT</t>
  </si>
  <si>
    <t>PROJEKTMENEDZSER – TÉNYLEGES</t>
  </si>
  <si>
    <t>STRATÉGIAI VEZETŐ – TÉNYLEGES</t>
  </si>
  <si>
    <t>ARCULATI SZAKÉRTŐ – TÉNYLEGES</t>
  </si>
  <si>
    <t>ADMINISZTRATÍV SZEMÉLYZET – TÉNYLEGES</t>
  </si>
  <si>
    <t>Összeg</t>
  </si>
  <si>
    <t xml:space="preserve">ÜGYFÉLKAPCSOLATI VEZETŐ  </t>
  </si>
  <si>
    <t>EVENT STAFF ACTUAL</t>
  </si>
  <si>
    <t>Ebben az Eseménytervezési nyilvántartó munkafüzetben nyomon követheti a projekt paraméterei, adatok és összesítése.</t>
  </si>
  <si>
    <t>Adja meg az adatokat a Projekt paraméterei munkalapon az oszlopdiagramok frissítéséhez, és adja meg az adatokat a Projekt adatok munkalapon. A Projekt összesítése munkalapon található kimutatás automatikusan frissül.</t>
  </si>
  <si>
    <t>Ha megadja a cég neve a Paraméterek munkalapon, az a többi munkalapon automatikusan frissül.</t>
  </si>
  <si>
    <t>Ezen a munkalapon a projekt paraméterei adhatja meg. A jobbra lévő cellában adhatja meg a cég neve. Ebben az oszlopban hasznos utasítások szerepelnek. Első lépésként nyomja le a Le nyílbillentyűt.</t>
  </si>
  <si>
    <t>A jobbra lévő, C12–H12 cellákban adhatja meg a vegyes díjak. A következő utasítás az A14 cellában található.</t>
  </si>
  <si>
    <t>A jobbra lévő cellában a tervezett és a tényleges költség összehasonlító oszlopdiagram, az F14 cellában pedig a tervezett és a tényleges óraszám megjelenítő oszlopdiagram szerepel.</t>
  </si>
  <si>
    <t>Ezen a munkalapon adhatja meg a projekt adatok. A jobbra lévő cellában automatikusan frissül a cég neve. Ebben az oszlopban hasznos utasítások szerepelnek. Első lépésként nyomja le a Le nyílbillentyűt.</t>
  </si>
  <si>
    <t>Ezen a munkalapon szerepelnek a projekt összesítése. A jobbra lévő cellában automatikusan frissül a cég neve. Ebben az oszlopban hasznos utasítások szerepelnek. Első lépésként nyomja le a Le nyílbillentyűt.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</si>
</sst>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\ &quot;Ft&quot;"/>
    <numFmt numFmtId="167" formatCode="#,##0.00\ &quot;Ft&quot;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66" fontId="6" fillId="0" borderId="0" xfId="0" applyNumberFormat="1" applyFont="1"/>
    <xf numFmtId="167" fontId="8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8" fillId="0" borderId="0" xfId="0" applyFont="1" applyAlignment="1">
      <alignment horizontal="center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4" builtinId="20" customBuiltin="1"/>
    <cellStyle name="Cím" xfId="9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10" builtinId="19" customBuiltin="1"/>
    <cellStyle name="Ellenőrzőcella" xfId="18" builtinId="23" customBuiltin="1"/>
    <cellStyle name="Ezres" xfId="4" builtinId="3" customBuiltin="1"/>
    <cellStyle name="Ezres [0]" xfId="5" builtinId="6" customBuiltin="1"/>
    <cellStyle name="Figyelmeztetés" xfId="19" builtinId="11" customBuiltin="1"/>
    <cellStyle name="Hivatkozott cella" xfId="17" builtinId="24" customBuiltin="1"/>
    <cellStyle name="Jegyzet" xfId="2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1" builtinId="26" customBuiltin="1"/>
    <cellStyle name="Kimenet" xfId="15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6" builtinId="4" customBuiltin="1"/>
    <cellStyle name="Pénznem [0]" xfId="7" builtinId="7" customBuiltin="1"/>
    <cellStyle name="Rossz" xfId="12" builtinId="27" customBuiltin="1"/>
    <cellStyle name="Semleges" xfId="13" builtinId="28" customBuiltin="1"/>
    <cellStyle name="Számítás" xfId="16" builtinId="22" customBuiltin="1"/>
    <cellStyle name="Százalék" xfId="8" builtinId="5" customBuiltin="1"/>
  </cellStyles>
  <dxfs count="164"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Ft&quot;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alignment wrapText="1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alignment wrapText="1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alignment wrapText="1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TERVEZETT ÉS TÉNYLEGES KÖLTSÉG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'PROJEKT PARAMÉTEREI'!$B$16</c:f>
              <c:strCache>
                <c:ptCount val="1"/>
                <c:pt idx="0">
                  <c:v>TERVEZETT KÖLTSÉG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'PROJEKT PARAMÉTEREI'!$C$15:$H$15</c:f>
              <c:strCache>
                <c:ptCount val="6"/>
                <c:pt idx="0">
                  <c:v>ÜGYFÉLKAPCSOLATI VEZETŐ</c:v>
                </c:pt>
                <c:pt idx="1">
                  <c:v>PROJEKTMENEDZSER</c:v>
                </c:pt>
                <c:pt idx="2">
                  <c:v>STRATÉGIAI VEZETŐ</c:v>
                </c:pt>
                <c:pt idx="3">
                  <c:v>ARCULATI SZAKÉRTŐ</c:v>
                </c:pt>
                <c:pt idx="4">
                  <c:v>ESEMÉNY SZEMÉLYZETE</c:v>
                </c:pt>
                <c:pt idx="5">
                  <c:v>ADMINISZTRÁCIÓS SZEMÉLYZET</c:v>
                </c:pt>
              </c:strCache>
            </c:strRef>
          </c:cat>
          <c:val>
            <c:numRef>
              <c:f>'PROJEKT PARAMÉTEREI'!$C$16:$H$16</c:f>
              <c:numCache>
                <c:formatCode>#\ ##0.00\ "Ft"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'PROJEKT PARAMÉTEREI'!$B$17</c:f>
              <c:strCache>
                <c:ptCount val="1"/>
                <c:pt idx="0">
                  <c:v>TÉNYLEGES KÖLTSÉG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'PROJEKT PARAMÉTEREI'!$C$15:$H$15</c:f>
              <c:strCache>
                <c:ptCount val="6"/>
                <c:pt idx="0">
                  <c:v>ÜGYFÉLKAPCSOLATI VEZETŐ</c:v>
                </c:pt>
                <c:pt idx="1">
                  <c:v>PROJEKTMENEDZSER</c:v>
                </c:pt>
                <c:pt idx="2">
                  <c:v>STRATÉGIAI VEZETŐ</c:v>
                </c:pt>
                <c:pt idx="3">
                  <c:v>ARCULATI SZAKÉRTŐ</c:v>
                </c:pt>
                <c:pt idx="4">
                  <c:v>ESEMÉNY SZEMÉLYZETE</c:v>
                </c:pt>
                <c:pt idx="5">
                  <c:v>ADMINISZTRÁCIÓS SZEMÉLYZET</c:v>
                </c:pt>
              </c:strCache>
            </c:strRef>
          </c:cat>
          <c:val>
            <c:numRef>
              <c:f>'PROJEKT PARAMÉTEREI'!$C$17:$H$17</c:f>
              <c:numCache>
                <c:formatCode>#\ ##0.00\ "Ft"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TERVEZETT ÉS TÉNYLEGES ÓRASZÁM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'PROJEKT PARAMÉTEREI'!$B$18</c:f>
              <c:strCache>
                <c:ptCount val="1"/>
                <c:pt idx="0">
                  <c:v>TERVEZETT ÓRASZÁM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'PROJEKT PARAMÉTEREI'!$C$15:$H$15</c:f>
              <c:strCache>
                <c:ptCount val="6"/>
                <c:pt idx="0">
                  <c:v>ÜGYFÉLKAPCSOLATI VEZETŐ</c:v>
                </c:pt>
                <c:pt idx="1">
                  <c:v>PROJEKTMENEDZSER</c:v>
                </c:pt>
                <c:pt idx="2">
                  <c:v>STRATÉGIAI VEZETŐ</c:v>
                </c:pt>
                <c:pt idx="3">
                  <c:v>ARCULATI SZAKÉRTŐ</c:v>
                </c:pt>
                <c:pt idx="4">
                  <c:v>ESEMÉNY SZEMÉLYZETE</c:v>
                </c:pt>
                <c:pt idx="5">
                  <c:v>ADMINISZTRÁCIÓS SZEMÉLYZET</c:v>
                </c:pt>
              </c:strCache>
            </c:strRef>
          </c:cat>
          <c:val>
            <c:numRef>
              <c:f>'PROJEKT PARAMÉTEREI'!$C$18:$H$18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'PROJEKT PARAMÉTEREI'!$B$19</c:f>
              <c:strCache>
                <c:ptCount val="1"/>
                <c:pt idx="0">
                  <c:v>TÉNYLEGES ÓRASZÁM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'PROJEKT PARAMÉTEREI'!$C$15:$H$15</c:f>
              <c:strCache>
                <c:ptCount val="6"/>
                <c:pt idx="0">
                  <c:v>ÜGYFÉLKAPCSOLATI VEZETŐ</c:v>
                </c:pt>
                <c:pt idx="1">
                  <c:v>PROJEKTMENEDZSER</c:v>
                </c:pt>
                <c:pt idx="2">
                  <c:v>STRATÉGIAI VEZETŐ</c:v>
                </c:pt>
                <c:pt idx="3">
                  <c:v>ARCULATI SZAKÉRTŐ</c:v>
                </c:pt>
                <c:pt idx="4">
                  <c:v>ESEMÉNY SZEMÉLYZETE</c:v>
                </c:pt>
                <c:pt idx="5">
                  <c:v>ADMINISZTRÁCIÓS SZEMÉLYZET</c:v>
                </c:pt>
              </c:strCache>
            </c:strRef>
          </c:cat>
          <c:val>
            <c:numRef>
              <c:f>'PROJEKT PARAMÉTEREI'!$C$19:$H$19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4</xdr:col>
      <xdr:colOff>2047200</xdr:colOff>
      <xdr:row>42</xdr:row>
      <xdr:rowOff>76200</xdr:rowOff>
    </xdr:to>
    <xdr:graphicFrame macro="">
      <xdr:nvGraphicFramePr>
        <xdr:cNvPr id="7" name="Diagram 6" descr="A tervezett és a tényleges költséget megjelenítő oszlopdiagra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2286001</xdr:colOff>
      <xdr:row>12</xdr:row>
      <xdr:rowOff>180974</xdr:rowOff>
    </xdr:from>
    <xdr:to>
      <xdr:col>9</xdr:col>
      <xdr:colOff>95250</xdr:colOff>
      <xdr:row>42</xdr:row>
      <xdr:rowOff>76200</xdr:rowOff>
    </xdr:to>
    <xdr:graphicFrame macro="">
      <xdr:nvGraphicFramePr>
        <xdr:cNvPr id="8" name="Diagram 7" descr="A tervezett és a tényleges órákat megjelenítő oszlopdiagra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18</xdr:row>
      <xdr:rowOff>85726</xdr:rowOff>
    </xdr:to>
    <xdr:sp macro="" textlink="">
      <xdr:nvSpPr>
        <xdr:cNvPr id="2" name="Téglalap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6000" y="1066800"/>
          <a:ext cx="3028950" cy="29432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hu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INFORMÁCIÓ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u" sz="1100">
              <a:solidFill>
                <a:schemeClr val="tx1">
                  <a:lumMod val="65000"/>
                  <a:lumOff val="35000"/>
                </a:schemeClr>
              </a:solidFill>
            </a:rPr>
            <a:t>Sor felvételéhez jelölje ki</a:t>
          </a:r>
          <a:r>
            <a:rPr lang="hu" sz="1100" baseline="0">
              <a:solidFill>
                <a:schemeClr val="tx1">
                  <a:lumMod val="65000"/>
                  <a:lumOff val="35000"/>
                </a:schemeClr>
              </a:solidFill>
            </a:rPr>
            <a:t> a táblázat törzsében a jobb alsó cellát (nem a végösszegek sorában), és nyomja le a Tab billentyűt, vagy kattintson a jobb gombbal ott, ahová be szeretné szúrni a sort, és válassza a Beszúrás | Táblázatsorok felülre/alulra lehetőséget.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u" sz="1100" baseline="0">
              <a:solidFill>
                <a:schemeClr val="tx1">
                  <a:lumMod val="65000"/>
                  <a:lumOff val="35000"/>
                </a:schemeClr>
              </a:solidFill>
            </a:rPr>
            <a:t>Ügyeljen arra, hogy minden nem használt sort töröljön, mert a PROJEKT ÖSSZESÍTÉSE kimutatás a táblázatcellák mindegyikét használni fogja, és ha nem törli a nem használt sorokat, az hibás eredményekhez vezet.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u" sz="1100" baseline="0">
              <a:solidFill>
                <a:schemeClr val="tx1">
                  <a:lumMod val="65000"/>
                  <a:lumOff val="35000"/>
                </a:schemeClr>
              </a:solidFill>
            </a:rPr>
            <a:t>Ha törölni szeretné ezt a tájékoztató tippet, jelölje ki annak bármelyik szegélyét, és nyomja le a Delete billentyűt.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13</xdr:row>
      <xdr:rowOff>133350</xdr:rowOff>
    </xdr:to>
    <xdr:sp macro="" textlink="">
      <xdr:nvSpPr>
        <xdr:cNvPr id="2" name="Téglalap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hu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INFORMÁCIÓ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u" sz="1100">
              <a:solidFill>
                <a:schemeClr val="tx1">
                  <a:lumMod val="65000"/>
                  <a:lumOff val="35000"/>
                </a:schemeClr>
              </a:solidFill>
            </a:rPr>
            <a:t>Ez a kimutatás nem frissül automatikusan.  Ha frissíteni szeretné, jelölje</a:t>
          </a:r>
          <a:r>
            <a:rPr lang="hu" sz="1100" baseline="0">
              <a:solidFill>
                <a:schemeClr val="tx1">
                  <a:lumMod val="65000"/>
                  <a:lumOff val="35000"/>
                </a:schemeClr>
              </a:solidFill>
            </a:rPr>
            <a:t> ki (a kimutatásban bármelyik cellát), és a KIMUTATÁSESZKÖZÖK | ELEMZÉS menüszalaglapon kattintson a Frissítés elemre.  Vagy kattintson a jobb gombbal a kimutatás tetszőleges cellájára, és válassza a Frissítés parancsot.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u" sz="1100" baseline="0">
              <a:solidFill>
                <a:schemeClr val="tx1">
                  <a:lumMod val="65000"/>
                  <a:lumOff val="35000"/>
                </a:schemeClr>
              </a:solidFill>
            </a:rPr>
            <a:t>Ha törölni szeretné ezt a tájékoztató tippet, jelölje ki annak bármelyik szegélyét, és nyomja le a Delete billentyűt.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415482060183" createdVersion="5" refreshedVersion="6" minRefreshableVersion="3" recordCount="5" xr:uid="{00000000-000A-0000-FFFF-FFFF00000000}">
  <cacheSource type="worksheet">
    <worksheetSource name="ProjektAdatok"/>
  </cacheSource>
  <cacheFields count="22">
    <cacheField name="PROJEKT NEVE" numFmtId="0">
      <sharedItems count="5">
        <s v="1. projekt"/>
        <s v="2. projekt"/>
        <s v="3. projekt"/>
        <s v="4. projekt"/>
        <s v="5. projekt"/>
      </sharedItems>
    </cacheField>
    <cacheField name="PROJEKT TÍPUSA" numFmtId="0">
      <sharedItems/>
    </cacheField>
    <cacheField name="BECSÜLT KEZDÉS" numFmtId="14">
      <sharedItems containsSemiMixedTypes="0" containsNonDate="0" containsDate="1" containsString="0" minDate="2019-06-09T00:00:00" maxDate="2023-08-12T00:00:00"/>
    </cacheField>
    <cacheField name="BECSÜLT BEFEJEZÉS" numFmtId="14">
      <sharedItems containsSemiMixedTypes="0" containsNonDate="0" containsDate="1" containsString="0" minDate="2019-08-07T00:00:00" maxDate="2023-08-22T00:00:00"/>
    </cacheField>
    <cacheField name="TÉNYLEGES KEZDÉS" numFmtId="14">
      <sharedItems containsSemiMixedTypes="0" containsNonDate="0" containsDate="1" containsString="0" minDate="2019-06-29T00:00:00" maxDate="2025-08-08T00:00:00"/>
    </cacheField>
    <cacheField name="TÉNYLEGES BEFEJEZÉS" numFmtId="14">
      <sharedItems containsSemiMixedTypes="0" containsNonDate="0" containsDate="1" containsString="0" minDate="2019-09-03T00:00:00" maxDate="2025-10-11T00:00:00"/>
    </cacheField>
    <cacheField name="BECSÜLT MUNKA" numFmtId="0">
      <sharedItems containsSemiMixedTypes="0" containsString="0" containsNumber="1" containsInteger="1" minValue="150" maxValue="500"/>
    </cacheField>
    <cacheField name="TÉNYLEGES MUNKA" numFmtId="0">
      <sharedItems containsSemiMixedTypes="0" containsString="0" containsNumber="1" containsInteger="1" minValue="145" maxValue="500"/>
    </cacheField>
    <cacheField name="BECSÜLT IDŐTARTAM" numFmtId="0">
      <sharedItems containsSemiMixedTypes="0" containsString="0" containsNumber="1" containsInteger="1" minValue="10" maxValue="67"/>
    </cacheField>
    <cacheField name="TÉNYLEGES IDŐTARTAM" numFmtId="0">
      <sharedItems containsSemiMixedTypes="0" containsString="0" containsNumber="1" containsInteger="1" minValue="11" maxValue="400"/>
    </cacheField>
    <cacheField name="ÜGYFÉLKAPCSOLATI VEZETŐ" numFmtId="166">
      <sharedItems containsSemiMixedTypes="0" containsString="0" containsNumber="1" containsInteger="1" minValue="5400" maxValue="18000"/>
    </cacheField>
    <cacheField name="PROJEKTMENEDZSER" numFmtId="166">
      <sharedItems containsSemiMixedTypes="0" containsString="0" containsNumber="1" containsInteger="1" minValue="2400" maxValue="24000"/>
    </cacheField>
    <cacheField name="STRATÉGIAI VEZETŐ" numFmtId="166">
      <sharedItems containsSemiMixedTypes="0" containsString="0" containsNumber="1" containsInteger="1" minValue="0" maxValue="18000"/>
    </cacheField>
    <cacheField name="ARCULATI SZAKÉRTŐ" numFmtId="166">
      <sharedItems containsSemiMixedTypes="0" containsString="0" containsNumber="1" containsInteger="1" minValue="0" maxValue="25000"/>
    </cacheField>
    <cacheField name="ESEMÉNY SZEMÉLYZETE" numFmtId="166">
      <sharedItems containsSemiMixedTypes="0" containsString="0" containsNumber="1" containsInteger="1" minValue="0" maxValue="12000"/>
    </cacheField>
    <cacheField name="ADMINISZTRÁCIÓS SZEMÉLYZET" numFmtId="166">
      <sharedItems containsSemiMixedTypes="0" containsString="0" containsNumber="1" containsInteger="1" minValue="900" maxValue="3000"/>
    </cacheField>
    <cacheField name="ÜGYFÉLKAPCSOLATI VEZETŐ " numFmtId="166">
      <sharedItems containsSemiMixedTypes="0" containsString="0" containsNumber="1" containsInteger="1" minValue="5220" maxValue="18000"/>
    </cacheField>
    <cacheField name="PROJEKTMENEDZSER " numFmtId="166">
      <sharedItems containsSemiMixedTypes="0" containsString="0" containsNumber="1" containsInteger="1" minValue="2640" maxValue="23400"/>
    </cacheField>
    <cacheField name="STRATÉGIAI VEZETŐ " numFmtId="166">
      <sharedItems containsSemiMixedTypes="0" containsString="0" containsNumber="1" containsInteger="1" minValue="0" maxValue="19800"/>
    </cacheField>
    <cacheField name="ARCULATI SZAKÉRTŐ " numFmtId="166">
      <sharedItems containsSemiMixedTypes="0" containsString="0" containsNumber="1" containsInteger="1" minValue="0" maxValue="25000"/>
    </cacheField>
    <cacheField name="ESEMÉNY SZEMÉLYZETE " numFmtId="166">
      <sharedItems containsSemiMixedTypes="0" containsString="0" containsNumber="1" containsInteger="1" minValue="0" maxValue="12240"/>
    </cacheField>
    <cacheField name="ADMINISZTRÁCIÓS SZEMÉLYZET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Eseménystratégia fejlesztése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Eseménytervezés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Esemény arculata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Esemény logisztikája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Esemény személyzete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Végösszegek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ÜGYFÉLKAPCSOLATI VEZETŐ – BECSÜLT" fld="10" baseField="0" baseItem="0" numFmtId="167"/>
    <dataField name="PROJEKTMENEDZSER – BECSÜLT" fld="11" baseField="0" baseItem="0" numFmtId="167"/>
    <dataField name="STRATÉGIAI VEZETŐ – BECSÜLT" fld="12" baseField="0" baseItem="0" numFmtId="167"/>
    <dataField name="ARCULATI SZAKÉRTŐ – BECSÜLT" fld="13" baseField="0" baseItem="0" numFmtId="167"/>
    <dataField name="ESEMÉNY SZEMÉLYZETE – BECSÜLT" fld="14" baseField="0" baseItem="0" numFmtId="167"/>
    <dataField name="ADMINISZTRATÍV SZEMÉLYZET – BECSÜLT" fld="15" baseField="0" baseItem="0" numFmtId="167"/>
    <dataField name="ÜGYFÉLKAPCSOLATI VEZETŐ  " fld="16" baseField="0" baseItem="0" numFmtId="167"/>
    <dataField name="PROJEKTMENEDZSER – TÉNYLEGES" fld="17" baseField="0" baseItem="0" numFmtId="167"/>
    <dataField name="STRATÉGIAI VEZETŐ – TÉNYLEGES" fld="18" baseField="0" baseItem="0" numFmtId="167"/>
    <dataField name="ARCULATI SZAKÉRTŐ – TÉNYLEGES" fld="19" baseField="0" baseItem="0" numFmtId="167"/>
    <dataField name="EVENT STAFF ACTUAL" fld="20" baseField="0" baseItem="0" numFmtId="167"/>
    <dataField name="ADMINISZTRATÍV SZEMÉLYZET – TÉNYLEGES" fld="21" baseField="0" baseItem="0" numFmtId="167"/>
  </dataFields>
  <formats count="50">
    <format dxfId="15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50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49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148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147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146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145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44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43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142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141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140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139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138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137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136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135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134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133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132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131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130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129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128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127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126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125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124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123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122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121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120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119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118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117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116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115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  <format dxfId="114">
      <pivotArea outline="0" fieldPosition="0">
        <references count="1">
          <reference field="4294967294" count="1">
            <x v="0"/>
          </reference>
        </references>
      </pivotArea>
    </format>
    <format dxfId="113">
      <pivotArea outline="0" fieldPosition="0">
        <references count="1">
          <reference field="4294967294" count="1">
            <x v="1"/>
          </reference>
        </references>
      </pivotArea>
    </format>
    <format dxfId="112">
      <pivotArea outline="0" fieldPosition="0">
        <references count="1">
          <reference field="4294967294" count="1">
            <x v="2"/>
          </reference>
        </references>
      </pivotArea>
    </format>
    <format dxfId="111">
      <pivotArea outline="0" fieldPosition="0">
        <references count="1">
          <reference field="4294967294" count="1">
            <x v="3"/>
          </reference>
        </references>
      </pivotArea>
    </format>
    <format dxfId="110">
      <pivotArea outline="0" fieldPosition="0">
        <references count="1">
          <reference field="4294967294" count="1">
            <x v="4"/>
          </reference>
        </references>
      </pivotArea>
    </format>
    <format dxfId="109">
      <pivotArea outline="0" fieldPosition="0">
        <references count="1">
          <reference field="4294967294" count="1">
            <x v="5"/>
          </reference>
        </references>
      </pivotArea>
    </format>
    <format dxfId="108">
      <pivotArea outline="0" fieldPosition="0">
        <references count="1">
          <reference field="4294967294" count="1">
            <x v="6"/>
          </reference>
        </references>
      </pivotArea>
    </format>
    <format dxfId="107">
      <pivotArea outline="0" fieldPosition="0">
        <references count="1">
          <reference field="4294967294" count="1">
            <x v="7"/>
          </reference>
        </references>
      </pivotArea>
    </format>
    <format dxfId="106">
      <pivotArea outline="0" fieldPosition="0">
        <references count="1">
          <reference field="4294967294" count="1">
            <x v="8"/>
          </reference>
        </references>
      </pivotArea>
    </format>
    <format dxfId="105">
      <pivotArea outline="0" fieldPosition="0">
        <references count="1">
          <reference field="4294967294" count="1">
            <x v="9"/>
          </reference>
        </references>
      </pivotArea>
    </format>
    <format dxfId="104">
      <pivotArea outline="0" fieldPosition="0">
        <references count="1">
          <reference field="4294967294" count="1">
            <x v="10"/>
          </reference>
        </references>
      </pivotArea>
    </format>
    <format dxfId="103">
      <pivotArea outline="0" fieldPosition="0">
        <references count="1">
          <reference field="4294967294" count="1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 kimutatáson a PROJEKT PARAMÉTEREI munkalapon láthatók a projektnevek és az összes tétel kiszámított értéke, amelyet a sablon a PROJEKTADATOK munkalapon lévő órák számát szorozva számít ki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éterek" displayName="Paraméterek" ref="B5:I11" headerRowDxfId="163" dataDxfId="162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JEKT TÍPUSA" totalsRowLabel="Összeg" dataDxfId="161" totalsRowDxfId="23"/>
    <tableColumn id="2" xr3:uid="{00000000-0010-0000-0000-000002000000}" name="ÜGYFÉLKAPCSOLATI VEZETŐ" dataDxfId="160" totalsRowDxfId="24"/>
    <tableColumn id="3" xr3:uid="{00000000-0010-0000-0000-000003000000}" name="PROJEKTMENEDZSER" dataDxfId="159" totalsRowDxfId="25"/>
    <tableColumn id="4" xr3:uid="{00000000-0010-0000-0000-000004000000}" name="STRATÉGIAI VEZETŐ" dataDxfId="158" totalsRowDxfId="26"/>
    <tableColumn id="5" xr3:uid="{00000000-0010-0000-0000-000005000000}" name="ARCULATI SZAKÉRTŐ" dataDxfId="157" totalsRowDxfId="27"/>
    <tableColumn id="6" xr3:uid="{00000000-0010-0000-0000-000006000000}" name="ESEMÉNY SZEMÉLYZETE" dataDxfId="156" totalsRowDxfId="28"/>
    <tableColumn id="7" xr3:uid="{00000000-0010-0000-0000-000007000000}" name="ADMINISZTRÁCIÓS SZEMÉLYZET" dataDxfId="155" totalsRowDxfId="29"/>
    <tableColumn id="8" xr3:uid="{00000000-0010-0000-0000-000008000000}" name="Összeg" totalsRowFunction="sum" dataDxfId="154" totalsRowDxfId="30">
      <calculatedColumnFormula>SUM(Paraméterek[[#This Row],[ÜGYFÉLKAPCSOLATI VEZETŐ]:[ADMINISZTRÁCIÓS SZEMÉLYZET]])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Adja meg a projekt típusát, az ügyfélkapcsolati vezető, a projektmenedzser, a stratégiai vezető, az arculati szakértő, az esemény személyzete és az adminisztratív személyzet százalékos értékét. A sablon automatikusan kiszámítja a végösszeg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ktAdatok" displayName="ProjektAdatok" ref="B4:W10" totalsRowCount="1" headerRowDxfId="153" dataDxfId="0">
  <tableColumns count="22">
    <tableColumn id="1" xr3:uid="{00000000-0010-0000-0100-000001000000}" name="PROJEKT NEVE" totalsRowLabel="Összeg" dataDxfId="22" totalsRowDxfId="31"/>
    <tableColumn id="2" xr3:uid="{00000000-0010-0000-0100-000002000000}" name="PROJEKT TÍPUSA" dataDxfId="21" totalsRowDxfId="32"/>
    <tableColumn id="3" xr3:uid="{00000000-0010-0000-0100-000003000000}" name="BECSÜLT KEZDÉS" dataDxfId="20" totalsRowDxfId="33"/>
    <tableColumn id="4" xr3:uid="{00000000-0010-0000-0100-000004000000}" name="BECSÜLT BEFEJEZÉS" dataDxfId="19" totalsRowDxfId="34"/>
    <tableColumn id="7" xr3:uid="{00000000-0010-0000-0100-000007000000}" name="TÉNYLEGES KEZDÉS" dataDxfId="18" totalsRowDxfId="35"/>
    <tableColumn id="8" xr3:uid="{00000000-0010-0000-0100-000008000000}" name="TÉNYLEGES BEFEJEZÉS" dataDxfId="17" totalsRowDxfId="36"/>
    <tableColumn id="5" xr3:uid="{00000000-0010-0000-0100-000005000000}" name="BECSÜLT MUNKA" totalsRowFunction="sum" dataDxfId="16" totalsRowDxfId="37"/>
    <tableColumn id="9" xr3:uid="{00000000-0010-0000-0100-000009000000}" name="TÉNYLEGES MUNKA" totalsRowFunction="sum" dataDxfId="15" totalsRowDxfId="38"/>
    <tableColumn id="6" xr3:uid="{00000000-0010-0000-0100-000006000000}" name="BECSÜLT IDŐTARTAM" totalsRowFunction="sum" dataDxfId="14" totalsRowDxfId="39">
      <calculatedColumnFormula>DAYS360(ProjektAdatok[[#This Row],[BECSÜLT KEZDÉS]],ProjektAdatok[[#This Row],[BECSÜLT BEFEJEZÉS]],FALSE)</calculatedColumnFormula>
    </tableColumn>
    <tableColumn id="10" xr3:uid="{00000000-0010-0000-0100-00000A000000}" name="TÉNYLEGES IDŐTARTAM" totalsRowFunction="sum" dataDxfId="13" totalsRowDxfId="40">
      <calculatedColumnFormula>DAYS360(ProjektAdatok[[#This Row],[TÉNYLEGES KEZDÉS]],ProjektAdatok[[#This Row],[TÉNYLEGES BEFEJEZÉS]],FALSE)</calculatedColumnFormula>
    </tableColumn>
    <tableColumn id="11" xr3:uid="{00000000-0010-0000-0100-00000B000000}" name="ÜGYFÉLKAPCSOLATI VEZETŐ" dataDxfId="12" totalsRowDxfId="41">
      <calculatedColumnFormula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Row],[BECSÜLT MUNKA]]</calculatedColumnFormula>
    </tableColumn>
    <tableColumn id="12" xr3:uid="{00000000-0010-0000-0100-00000C000000}" name="PROJEKTMENEDZSER" dataDxfId="11" totalsRowDxfId="42">
      <calculatedColumnFormula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Row],[BECSÜLT MUNKA]]</calculatedColumnFormula>
    </tableColumn>
    <tableColumn id="13" xr3:uid="{00000000-0010-0000-0100-00000D000000}" name="STRATÉGIAI VEZETŐ" dataDxfId="10" totalsRowDxfId="43">
      <calculatedColumnFormula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Row],[BECSÜLT MUNKA]]</calculatedColumnFormula>
    </tableColumn>
    <tableColumn id="14" xr3:uid="{00000000-0010-0000-0100-00000E000000}" name="ARCULATI SZAKÉRTŐ" dataDxfId="9" totalsRowDxfId="44">
      <calculatedColumnFormula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Row],[BECSÜLT MUNKA]]</calculatedColumnFormula>
    </tableColumn>
    <tableColumn id="15" xr3:uid="{00000000-0010-0000-0100-00000F000000}" name="ESEMÉNY SZEMÉLYZETE" dataDxfId="8" totalsRowDxfId="45">
      <calculatedColumnFormula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Row],[BECSÜLT MUNKA]]</calculatedColumnFormula>
    </tableColumn>
    <tableColumn id="16" xr3:uid="{00000000-0010-0000-0100-000010000000}" name="ADMINISZTRÁCIÓS SZEMÉLYZET" dataDxfId="7" totalsRowDxfId="46">
      <calculatedColumnFormula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Row],[BECSÜLT MUNKA]]</calculatedColumnFormula>
    </tableColumn>
    <tableColumn id="17" xr3:uid="{00000000-0010-0000-0100-000011000000}" name="ÜGYFÉLKAPCSOLATI VEZETŐ " dataDxfId="6" totalsRowDxfId="47">
      <calculatedColumnFormula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Row],[TÉNYLEGES MUNKA]]</calculatedColumnFormula>
    </tableColumn>
    <tableColumn id="18" xr3:uid="{00000000-0010-0000-0100-000012000000}" name="PROJEKTMENEDZSER " dataDxfId="5" totalsRowDxfId="48">
      <calculatedColumnFormula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Row],[TÉNYLEGES MUNKA]]</calculatedColumnFormula>
    </tableColumn>
    <tableColumn id="19" xr3:uid="{00000000-0010-0000-0100-000013000000}" name="STRATÉGIAI VEZETŐ " dataDxfId="4" totalsRowDxfId="49">
      <calculatedColumnFormula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Row],[TÉNYLEGES MUNKA]]</calculatedColumnFormula>
    </tableColumn>
    <tableColumn id="20" xr3:uid="{00000000-0010-0000-0100-000014000000}" name="ARCULATI SZAKÉRTŐ " dataDxfId="3" totalsRowDxfId="50">
      <calculatedColumnFormula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Row],[TÉNYLEGES MUNKA]]</calculatedColumnFormula>
    </tableColumn>
    <tableColumn id="21" xr3:uid="{00000000-0010-0000-0100-000015000000}" name="ESEMÉNY SZEMÉLYZETE " dataDxfId="2" totalsRowDxfId="51">
      <calculatedColumnFormula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Row],[TÉNYLEGES MUNKA]]</calculatedColumnFormula>
    </tableColumn>
    <tableColumn id="22" xr3:uid="{00000000-0010-0000-0100-000016000000}" name="ADMINISZTRÁCIÓS SZEMÉLYZET " dataDxfId="1" totalsRowDxfId="52">
      <calculatedColumnFormula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Row],[TÉNYLEGES MUNKA]]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dja meg a projekt nevét, a kezdés és befejezés becsült dátumát, a kezdés és befejezés tényleges dátumát, a becsült és a tényleges munkát, és jelölje ki a projekt típusát. A sablon automatikusan kiszámítja a becsült és a tényleges időtartamot.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7" t="s">
        <v>0</v>
      </c>
    </row>
    <row r="2" spans="2:2" ht="35.25" customHeight="1" x14ac:dyDescent="0.2">
      <c r="B2" s="19" t="s">
        <v>67</v>
      </c>
    </row>
    <row r="3" spans="2:2" ht="51.75" customHeight="1" x14ac:dyDescent="0.2">
      <c r="B3" s="19" t="s">
        <v>68</v>
      </c>
    </row>
    <row r="4" spans="2:2" ht="24" customHeight="1" x14ac:dyDescent="0.2">
      <c r="B4" s="19" t="s">
        <v>69</v>
      </c>
    </row>
    <row r="5" spans="2:2" ht="21" customHeight="1" x14ac:dyDescent="0.2">
      <c r="B5" s="21" t="s">
        <v>1</v>
      </c>
    </row>
    <row r="6" spans="2:2" ht="67.5" customHeight="1" x14ac:dyDescent="0.2">
      <c r="B6" s="20" t="s">
        <v>2</v>
      </c>
    </row>
    <row r="7" spans="2:2" ht="54" customHeight="1" x14ac:dyDescent="0.2">
      <c r="B7" s="20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9.28515625" style="5" customWidth="1"/>
    <col min="3" max="3" width="27.5703125" style="5" customWidth="1"/>
    <col min="4" max="4" width="20.85546875" style="5" bestFit="1" customWidth="1"/>
    <col min="5" max="5" width="37.7109375" style="5" customWidth="1"/>
    <col min="6" max="6" width="25.42578125" style="5" customWidth="1"/>
    <col min="7" max="7" width="25.5703125" style="5" customWidth="1"/>
    <col min="8" max="8" width="44.7109375" style="5" customWidth="1"/>
    <col min="9" max="9" width="7.85546875" style="5" bestFit="1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70</v>
      </c>
      <c r="B1" s="2" t="s">
        <v>8</v>
      </c>
      <c r="C1" s="2"/>
      <c r="D1" s="2"/>
      <c r="E1" s="2"/>
      <c r="F1" s="2"/>
      <c r="G1" s="2"/>
      <c r="H1" s="2"/>
      <c r="I1" s="2"/>
    </row>
    <row r="2" spans="1:9" ht="19.5" x14ac:dyDescent="0.25">
      <c r="A2" s="11" t="s">
        <v>4</v>
      </c>
      <c r="B2" s="3" t="s">
        <v>9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5</v>
      </c>
      <c r="B3" s="4" t="str">
        <f>B1&amp;" – Bizalmas"</f>
        <v>Cég neve – Bizalmas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6</v>
      </c>
      <c r="B4" s="8" t="s">
        <v>10</v>
      </c>
    </row>
    <row r="5" spans="1:9" x14ac:dyDescent="0.2">
      <c r="A5" s="11" t="s">
        <v>7</v>
      </c>
      <c r="B5" s="9" t="s">
        <v>11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29</v>
      </c>
      <c r="H5" s="9" t="s">
        <v>30</v>
      </c>
      <c r="I5" s="9" t="s">
        <v>64</v>
      </c>
    </row>
    <row r="6" spans="1:9" x14ac:dyDescent="0.2">
      <c r="B6" s="5" t="s">
        <v>12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SUM(Paraméterek[[#This Row],[ÜGYFÉLKAPCSOLATI VEZETŐ]:[ADMINISZTRÁCIÓS SZEMÉLYZET]])</f>
        <v>1</v>
      </c>
    </row>
    <row r="7" spans="1:9" x14ac:dyDescent="0.2">
      <c r="B7" s="5" t="s">
        <v>13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SUM(Paraméterek[[#This Row],[ÜGYFÉLKAPCSOLATI VEZETŐ]:[ADMINISZTRÁCIÓS SZEMÉLYZET]])</f>
        <v>0.99999999999999989</v>
      </c>
    </row>
    <row r="8" spans="1:9" x14ac:dyDescent="0.2">
      <c r="B8" s="5" t="s">
        <v>14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SUM(Paraméterek[[#This Row],[ÜGYFÉLKAPCSOLATI VEZETŐ]:[ADMINISZTRÁCIÓS SZEMÉLYZET]])</f>
        <v>1</v>
      </c>
    </row>
    <row r="9" spans="1:9" x14ac:dyDescent="0.2">
      <c r="B9" s="5" t="s">
        <v>15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SUM(Paraméterek[[#This Row],[ÜGYFÉLKAPCSOLATI VEZETŐ]:[ADMINISZTRÁCIÓS SZEMÉLYZET]])</f>
        <v>1</v>
      </c>
    </row>
    <row r="10" spans="1:9" x14ac:dyDescent="0.2">
      <c r="B10" s="5" t="s">
        <v>16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SUM(Paraméterek[[#This Row],[ÜGYFÉLKAPCSOLATI VEZETŐ]:[ADMINISZTRÁCIÓS SZEMÉLYZET]])</f>
        <v>1</v>
      </c>
    </row>
    <row r="11" spans="1:9" x14ac:dyDescent="0.2">
      <c r="B11" s="5" t="s">
        <v>17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SUM(Paraméterek[[#This Row],[ÜGYFÉLKAPCSOLATI VEZETŐ]:[ADMINISZTRÁCIÓS SZEMÉLYZET]])</f>
        <v>1</v>
      </c>
    </row>
    <row r="12" spans="1:9" x14ac:dyDescent="0.2">
      <c r="A12" s="11" t="s">
        <v>71</v>
      </c>
      <c r="B12" s="5" t="s">
        <v>18</v>
      </c>
      <c r="C12" s="24">
        <v>180</v>
      </c>
      <c r="D12" s="24">
        <v>120</v>
      </c>
      <c r="E12" s="24">
        <v>150</v>
      </c>
      <c r="F12" s="24">
        <v>100</v>
      </c>
      <c r="G12" s="24">
        <v>80</v>
      </c>
      <c r="H12" s="24">
        <v>60</v>
      </c>
      <c r="I12" s="6"/>
    </row>
    <row r="14" spans="1:9" x14ac:dyDescent="0.2">
      <c r="A14" s="11" t="s">
        <v>72</v>
      </c>
      <c r="F14" s="1" t="s">
        <v>28</v>
      </c>
    </row>
    <row r="15" spans="1:9" x14ac:dyDescent="0.2">
      <c r="B15" s="11"/>
      <c r="C15" s="11" t="s">
        <v>24</v>
      </c>
      <c r="D15" s="11" t="s">
        <v>25</v>
      </c>
      <c r="E15" s="11" t="s">
        <v>26</v>
      </c>
      <c r="F15" s="11" t="s">
        <v>27</v>
      </c>
      <c r="G15" s="11" t="s">
        <v>29</v>
      </c>
      <c r="H15" s="11" t="s">
        <v>30</v>
      </c>
    </row>
    <row r="16" spans="1:9" x14ac:dyDescent="0.2">
      <c r="B16" s="11" t="s">
        <v>19</v>
      </c>
      <c r="C16" s="25">
        <f>SUBTOTAL(109,ProjektAdatok[ÜGYFÉLKAPCSOLATI VEZETŐ])</f>
        <v>54000</v>
      </c>
      <c r="D16" s="25">
        <f>SUBTOTAL(109,ProjektAdatok[PROJEKTMENEDZSER])</f>
        <v>52200</v>
      </c>
      <c r="E16" s="25">
        <f>SUBTOTAL(109,ProjektAdatok[STRATÉGIAI VEZETŐ])</f>
        <v>24000</v>
      </c>
      <c r="F16" s="25">
        <f>SUBTOTAL(109,ProjektAdatok[ARCULATI SZAKÉRTŐ])</f>
        <v>29000</v>
      </c>
      <c r="G16" s="25">
        <f>SUBTOTAL(109,ProjektAdatok[ESEMÉNY SZEMÉLYZETE])</f>
        <v>13200</v>
      </c>
      <c r="H16" s="25">
        <f>SUBTOTAL(109,ProjektAdatok[ADMINISZTRÁCIÓS SZEMÉLYZET])</f>
        <v>9000</v>
      </c>
    </row>
    <row r="17" spans="2:9" x14ac:dyDescent="0.2">
      <c r="B17" s="11" t="s">
        <v>20</v>
      </c>
      <c r="C17" s="25">
        <f>SUBTOTAL(109,ProjektAdatok[[ÜGYFÉLKAPCSOLATI VEZETŐ ]])</f>
        <v>54360</v>
      </c>
      <c r="D17" s="25">
        <f>SUBTOTAL(109,ProjektAdatok[[PROJEKTMENEDZSER ]])</f>
        <v>51540</v>
      </c>
      <c r="E17" s="25">
        <f>SUBTOTAL(109,ProjektAdatok[[STRATÉGIAI VEZETŐ ]])</f>
        <v>25650</v>
      </c>
      <c r="F17" s="25">
        <f>SUBTOTAL(109,ProjektAdatok[[ARCULATI SZAKÉRTŐ ]])</f>
        <v>28900</v>
      </c>
      <c r="G17" s="25">
        <f>SUBTOTAL(109,ProjektAdatok[[ESEMÉNY SZEMÉLYZETE ]])</f>
        <v>13400</v>
      </c>
      <c r="H17" s="25">
        <f>SUBTOTAL(109,ProjektAdatok[[ADMINISZTRÁCIÓS SZEMÉLYZET ]])</f>
        <v>9060</v>
      </c>
    </row>
    <row r="18" spans="2:9" x14ac:dyDescent="0.2">
      <c r="B18" s="11" t="s">
        <v>21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22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 t="s">
        <v>23</v>
      </c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23.85546875" style="1" customWidth="1"/>
    <col min="4" max="7" width="11.85546875" style="1" customWidth="1"/>
    <col min="8" max="8" width="11.140625" style="1" bestFit="1" customWidth="1"/>
    <col min="9" max="9" width="12.42578125" style="1" customWidth="1"/>
    <col min="10" max="10" width="13.28515625" style="1" customWidth="1"/>
    <col min="11" max="11" width="12.5703125" style="1" customWidth="1"/>
    <col min="12" max="12" width="20" style="1" hidden="1" customWidth="1"/>
    <col min="13" max="13" width="21.140625" style="1" hidden="1" customWidth="1"/>
    <col min="14" max="14" width="12.85546875" style="1" hidden="1" customWidth="1"/>
    <col min="15" max="15" width="11.42578125" style="1" hidden="1" customWidth="1"/>
    <col min="16" max="16" width="13.7109375" style="1" hidden="1" customWidth="1"/>
    <col min="17" max="17" width="17.85546875" style="1" hidden="1" customWidth="1"/>
    <col min="18" max="18" width="19.42578125" style="1" hidden="1" customWidth="1"/>
    <col min="19" max="19" width="21.140625" style="1" hidden="1" customWidth="1"/>
    <col min="20" max="20" width="12.5703125" style="1" hidden="1" customWidth="1"/>
    <col min="21" max="21" width="13.7109375" style="1" hidden="1" customWidth="1"/>
    <col min="22" max="22" width="14.42578125" style="1" hidden="1" customWidth="1"/>
    <col min="23" max="23" width="19.4257812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73</v>
      </c>
      <c r="B1" s="2" t="str">
        <f>'PROJEKT PARAMÉTEREI'!B1</f>
        <v>Cég neve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11" t="s">
        <v>4</v>
      </c>
      <c r="B2" s="3" t="s">
        <v>9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5</v>
      </c>
      <c r="B3" s="16" t="str">
        <f>'PROJEKT PARAMÉTEREI'!B3</f>
        <v>Cég neve – Bizalmas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31</v>
      </c>
      <c r="B4" s="13" t="s">
        <v>32</v>
      </c>
      <c r="C4" s="13" t="s">
        <v>11</v>
      </c>
      <c r="D4" s="13" t="s">
        <v>38</v>
      </c>
      <c r="E4" s="13" t="s">
        <v>39</v>
      </c>
      <c r="F4" s="13" t="s">
        <v>40</v>
      </c>
      <c r="G4" s="13" t="s">
        <v>41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24</v>
      </c>
      <c r="M4" s="13" t="s">
        <v>25</v>
      </c>
      <c r="N4" s="13" t="s">
        <v>26</v>
      </c>
      <c r="O4" s="13" t="s">
        <v>27</v>
      </c>
      <c r="P4" s="13" t="s">
        <v>29</v>
      </c>
      <c r="Q4" s="13" t="s">
        <v>30</v>
      </c>
      <c r="R4" s="13" t="s">
        <v>46</v>
      </c>
      <c r="S4" s="13" t="s">
        <v>47</v>
      </c>
      <c r="T4" s="13" t="s">
        <v>48</v>
      </c>
      <c r="U4" s="13" t="s">
        <v>49</v>
      </c>
      <c r="V4" s="13" t="s">
        <v>50</v>
      </c>
      <c r="W4" s="13" t="s">
        <v>51</v>
      </c>
    </row>
    <row r="5" spans="1:23" x14ac:dyDescent="0.2">
      <c r="B5" t="s">
        <v>33</v>
      </c>
      <c r="C5" t="s">
        <v>12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DAYS360(ProjektAdatok[[#This Row],[BECSÜLT KEZDÉS]],ProjektAdatok[[#This Row],[BECSÜLT BEFEJEZÉS]],FALSE)</f>
        <v>58</v>
      </c>
      <c r="K5">
        <f ca="1">DAYS360(ProjektAdatok[[#This Row],[TÉNYLEGES KEZDÉS]],ProjektAdatok[[#This Row],[TÉNYLEGES BEFEJEZÉS]],FALSE)</f>
        <v>64</v>
      </c>
      <c r="L5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Row],[BECSÜLT MUNKA]]</f>
        <v>7200</v>
      </c>
      <c r="M5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Row],[BECSÜLT MUNKA]]</f>
        <v>2400</v>
      </c>
      <c r="N5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Row],[BECSÜLT MUNKA]]</f>
        <v>18000</v>
      </c>
      <c r="O5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Row],[BECSÜLT MUNKA]]</f>
        <v>0</v>
      </c>
      <c r="P5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Row],[BECSÜLT MUNKA]]</f>
        <v>0</v>
      </c>
      <c r="Q5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Row],[BECSÜLT MUNKA]]</f>
        <v>1200</v>
      </c>
      <c r="R5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Row],[TÉNYLEGES MUNKA]]</f>
        <v>7920</v>
      </c>
      <c r="S5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Row],[TÉNYLEGES MUNKA]]</f>
        <v>2640</v>
      </c>
      <c r="T5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Row],[TÉNYLEGES MUNKA]]</f>
        <v>19800</v>
      </c>
      <c r="U5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Row],[TÉNYLEGES MUNKA]]</f>
        <v>0</v>
      </c>
      <c r="V5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Row],[TÉNYLEGES MUNKA]]</f>
        <v>0</v>
      </c>
      <c r="W5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Row],[TÉNYLEGES MUNKA]]</f>
        <v>1320</v>
      </c>
    </row>
    <row r="6" spans="1:23" x14ac:dyDescent="0.2">
      <c r="B6" t="s">
        <v>34</v>
      </c>
      <c r="C6" t="s">
        <v>13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DAYS360(ProjektAdatok[[#This Row],[BECSÜLT KEZDÉS]],ProjektAdatok[[#This Row],[BECSÜLT BEFEJEZÉS]],FALSE)</f>
        <v>32</v>
      </c>
      <c r="K6">
        <f ca="1">DAYS360(ProjektAdatok[[#This Row],[TÉNYLEGES KEZDÉS]],ProjektAdatok[[#This Row],[TÉNYLEGES BEFEJEZÉS]],FALSE)</f>
        <v>400</v>
      </c>
      <c r="L6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Row],[BECSÜLT MUNKA]]</f>
        <v>14400</v>
      </c>
      <c r="M6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Row],[BECSÜLT MUNKA]]</f>
        <v>24000</v>
      </c>
      <c r="N6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Row],[BECSÜLT MUNKA]]</f>
        <v>6000</v>
      </c>
      <c r="O6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Row],[BECSÜLT MUNKA]]</f>
        <v>4000</v>
      </c>
      <c r="P6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Row],[BECSÜLT MUNKA]]</f>
        <v>0</v>
      </c>
      <c r="Q6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Row],[BECSÜLT MUNKA]]</f>
        <v>2400</v>
      </c>
      <c r="R6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Row],[TÉNYLEGES MUNKA]]</f>
        <v>14040</v>
      </c>
      <c r="S6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Row],[TÉNYLEGES MUNKA]]</f>
        <v>23400</v>
      </c>
      <c r="T6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Row],[TÉNYLEGES MUNKA]]</f>
        <v>5850</v>
      </c>
      <c r="U6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Row],[TÉNYLEGES MUNKA]]</f>
        <v>3900</v>
      </c>
      <c r="V6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Row],[TÉNYLEGES MUNKA]]</f>
        <v>0</v>
      </c>
      <c r="W6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Row],[TÉNYLEGES MUNKA]]</f>
        <v>2340</v>
      </c>
    </row>
    <row r="7" spans="1:23" x14ac:dyDescent="0.2">
      <c r="B7" t="s">
        <v>35</v>
      </c>
      <c r="C7" t="s">
        <v>14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DAYS360(ProjektAdatok[[#This Row],[BECSÜLT KEZDÉS]],ProjektAdatok[[#This Row],[BECSÜLT BEFEJEZÉS]],FALSE)</f>
        <v>67</v>
      </c>
      <c r="K7">
        <f ca="1">DAYS360(ProjektAdatok[[#This Row],[TÉNYLEGES KEZDÉS]],ProjektAdatok[[#This Row],[TÉNYLEGES BEFEJEZÉS]],FALSE)</f>
        <v>63</v>
      </c>
      <c r="L7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Row],[BECSÜLT MUNKA]]</f>
        <v>18000</v>
      </c>
      <c r="M7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Row],[BECSÜLT MUNKA]]</f>
        <v>12000</v>
      </c>
      <c r="N7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Row],[BECSÜLT MUNKA]]</f>
        <v>0</v>
      </c>
      <c r="O7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Row],[BECSÜLT MUNKA]]</f>
        <v>25000</v>
      </c>
      <c r="P7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Row],[BECSÜLT MUNKA]]</f>
        <v>0</v>
      </c>
      <c r="Q7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Row],[BECSÜLT MUNKA]]</f>
        <v>3000</v>
      </c>
      <c r="R7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Row],[TÉNYLEGES MUNKA]]</f>
        <v>18000</v>
      </c>
      <c r="S7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Row],[TÉNYLEGES MUNKA]]</f>
        <v>12000</v>
      </c>
      <c r="T7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Row],[TÉNYLEGES MUNKA]]</f>
        <v>0</v>
      </c>
      <c r="U7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Row],[TÉNYLEGES MUNKA]]</f>
        <v>25000</v>
      </c>
      <c r="V7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Row],[TÉNYLEGES MUNKA]]</f>
        <v>0</v>
      </c>
      <c r="W7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Row],[TÉNYLEGES MUNKA]]</f>
        <v>3000</v>
      </c>
    </row>
    <row r="8" spans="1:23" x14ac:dyDescent="0.2">
      <c r="B8" t="s">
        <v>36</v>
      </c>
      <c r="C8" t="s">
        <v>15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DAYS360(ProjektAdatok[[#This Row],[BECSÜLT KEZDÉS]],ProjektAdatok[[#This Row],[BECSÜLT BEFEJEZÉS]],FALSE)</f>
        <v>58</v>
      </c>
      <c r="K8">
        <f ca="1">DAYS360(ProjektAdatok[[#This Row],[TÉNYLEGES KEZDÉS]],ProjektAdatok[[#This Row],[TÉNYLEGES BEFEJEZÉS]],FALSE)</f>
        <v>59</v>
      </c>
      <c r="L8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Row],[BECSÜLT MUNKA]]</f>
        <v>5400</v>
      </c>
      <c r="M8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Row],[BECSÜLT MUNKA]]</f>
        <v>10800</v>
      </c>
      <c r="N8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Row],[BECSÜLT MUNKA]]</f>
        <v>0</v>
      </c>
      <c r="O8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Row],[BECSÜLT MUNKA]]</f>
        <v>0</v>
      </c>
      <c r="P8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Row],[BECSÜLT MUNKA]]</f>
        <v>1200</v>
      </c>
      <c r="Q8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Row],[BECSÜLT MUNKA]]</f>
        <v>900</v>
      </c>
      <c r="R8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Row],[TÉNYLEGES MUNKA]]</f>
        <v>5220</v>
      </c>
      <c r="S8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Row],[TÉNYLEGES MUNKA]]</f>
        <v>10440</v>
      </c>
      <c r="T8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Row],[TÉNYLEGES MUNKA]]</f>
        <v>0</v>
      </c>
      <c r="U8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Row],[TÉNYLEGES MUNKA]]</f>
        <v>0</v>
      </c>
      <c r="V8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Row],[TÉNYLEGES MUNKA]]</f>
        <v>1160</v>
      </c>
      <c r="W8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Row],[TÉNYLEGES MUNKA]]</f>
        <v>870</v>
      </c>
    </row>
    <row r="9" spans="1:23" x14ac:dyDescent="0.2">
      <c r="B9" t="s">
        <v>37</v>
      </c>
      <c r="C9" t="s">
        <v>16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DAYS360(ProjektAdatok[[#This Row],[BECSÜLT KEZDÉS]],ProjektAdatok[[#This Row],[BECSÜLT BEFEJEZÉS]],FALSE)</f>
        <v>10</v>
      </c>
      <c r="K9">
        <f ca="1">DAYS360(ProjektAdatok[[#This Row],[TÉNYLEGES KEZDÉS]],ProjektAdatok[[#This Row],[TÉNYLEGES BEFEJEZÉS]],FALSE)</f>
        <v>11</v>
      </c>
      <c r="L9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Row],[BECSÜLT MUNKA]]</f>
        <v>9000</v>
      </c>
      <c r="M9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Row],[BECSÜLT MUNKA]]</f>
        <v>3000</v>
      </c>
      <c r="N9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Row],[BECSÜLT MUNKA]]</f>
        <v>0</v>
      </c>
      <c r="O9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Row],[BECSÜLT MUNKA]]</f>
        <v>0</v>
      </c>
      <c r="P9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Row],[BECSÜLT MUNKA]]</f>
        <v>12000</v>
      </c>
      <c r="Q9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Row],[BECSÜLT MUNKA]]</f>
        <v>1500</v>
      </c>
      <c r="R9" s="26">
        <f>INDEX(Paraméterek[],MATCH(ProjektAdatok[[#This Row],[PROJEKT TÍPUSA]],Paraméterek[PROJEKT TÍPUSA],0),MATCH(ProjektAdatok[[#Headers],[ÜGYFÉLKAPCSOLATI VEZETŐ]],Paraméterek[#Headers],0))*INDEX('PROJEKT PARAMÉTEREI'!$B$12:$H$12,1,MATCH(ProjektAdatok[[#Headers],[ÜGYFÉLKAPCSOLATI VEZETŐ]],Paraméterek[#Headers],0))*ProjektAdatok[[#This Row],[TÉNYLEGES MUNKA]]</f>
        <v>9180</v>
      </c>
      <c r="S9" s="26">
        <f>INDEX(Paraméterek[],MATCH(ProjektAdatok[[#This Row],[PROJEKT TÍPUSA]],Paraméterek[PROJEKT TÍPUSA],0),MATCH(ProjektAdatok[[#Headers],[PROJEKTMENEDZSER]],Paraméterek[#Headers],0))*INDEX('PROJEKT PARAMÉTEREI'!$B$12:$H$12,1,MATCH(ProjektAdatok[[#Headers],[PROJEKTMENEDZSER]],Paraméterek[#Headers],0))*ProjektAdatok[[#This Row],[TÉNYLEGES MUNKA]]</f>
        <v>3060</v>
      </c>
      <c r="T9" s="26">
        <f>INDEX(Paraméterek[],MATCH(ProjektAdatok[[#This Row],[PROJEKT TÍPUSA]],Paraméterek[PROJEKT TÍPUSA],0),MATCH(ProjektAdatok[[#Headers],[STRATÉGIAI VEZETŐ]],Paraméterek[#Headers],0))*INDEX('PROJEKT PARAMÉTEREI'!$B$12:$H$12,1,MATCH(ProjektAdatok[[#Headers],[STRATÉGIAI VEZETŐ]],Paraméterek[#Headers],0))*ProjektAdatok[[#This Row],[TÉNYLEGES MUNKA]]</f>
        <v>0</v>
      </c>
      <c r="U9" s="26">
        <f>INDEX(Paraméterek[],MATCH(ProjektAdatok[[#This Row],[PROJEKT TÍPUSA]],Paraméterek[PROJEKT TÍPUSA],0),MATCH(ProjektAdatok[[#Headers],[ARCULATI SZAKÉRTŐ]],Paraméterek[#Headers],0))*INDEX('PROJEKT PARAMÉTEREI'!$B$12:$H$12,1,MATCH(ProjektAdatok[[#Headers],[ARCULATI SZAKÉRTŐ]],Paraméterek[#Headers],0))*ProjektAdatok[[#This Row],[TÉNYLEGES MUNKA]]</f>
        <v>0</v>
      </c>
      <c r="V9" s="26">
        <f>INDEX(Paraméterek[],MATCH(ProjektAdatok[[#This Row],[PROJEKT TÍPUSA]],Paraméterek[PROJEKT TÍPUSA],0),MATCH(ProjektAdatok[[#Headers],[ESEMÉNY SZEMÉLYZETE]],Paraméterek[#Headers],0))*INDEX('PROJEKT PARAMÉTEREI'!$B$12:$H$12,1,MATCH(ProjektAdatok[[#Headers],[ESEMÉNY SZEMÉLYZETE]],Paraméterek[#Headers],0))*ProjektAdatok[[#This Row],[TÉNYLEGES MUNKA]]</f>
        <v>12240</v>
      </c>
      <c r="W9" s="26">
        <f>INDEX(Paraméterek[],MATCH(ProjektAdatok[[#This Row],[PROJEKT TÍPUSA]],Paraméterek[PROJEKT TÍPUSA],0),MATCH(ProjektAdatok[[#Headers],[ADMINISZTRÁCIÓS SZEMÉLYZET]],Paraméterek[#Headers],0))*INDEX('PROJEKT PARAMÉTEREI'!$B$12:$H$12,1,MATCH(ProjektAdatok[[#Headers],[ADMINISZTRÁCIÓS SZEMÉLYZET]],Paraméterek[#Headers],0))*ProjektAdatok[[#This Row],[TÉNYLEGES MUNKA]]</f>
        <v>1530</v>
      </c>
    </row>
    <row r="10" spans="1:23" x14ac:dyDescent="0.2">
      <c r="B10" s="1" t="s">
        <v>64</v>
      </c>
      <c r="H10" s="1">
        <f>SUBTOTAL(109,ProjektAdatok[BECSÜLT MUNKA])</f>
        <v>1500</v>
      </c>
      <c r="I10" s="1">
        <f>SUBTOTAL(109,ProjektAdatok[TÉNYLEGES MUNKA])</f>
        <v>1510</v>
      </c>
      <c r="J10" s="1">
        <f ca="1">SUBTOTAL(109,ProjektAdatok[BECSÜLT IDŐTARTAM])</f>
        <v>225</v>
      </c>
      <c r="K10" s="1">
        <f ca="1">SUBTOTAL(109,ProjektAdatok[TÉNYLEGES IDŐTARTAM])</f>
        <v>597</v>
      </c>
    </row>
  </sheetData>
  <dataValidations count="1">
    <dataValidation type="list" allowBlank="1" showInputMessage="1" showErrorMessage="1" sqref="C5:C9" xr:uid="{00000000-0002-0000-0100-000000000000}">
      <formula1>ProjektTípusa</formula1>
    </dataValidation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15.5703125" style="1" bestFit="1" customWidth="1"/>
    <col min="3" max="6" width="12" style="1" bestFit="1" customWidth="1"/>
    <col min="7" max="7" width="14.140625" style="1" bestFit="1" customWidth="1"/>
    <col min="8" max="8" width="15.7109375" style="1" bestFit="1" customWidth="1"/>
    <col min="9" max="9" width="17.85546875" style="1" bestFit="1" customWidth="1"/>
    <col min="10" max="10" width="20.140625" style="1" bestFit="1" customWidth="1"/>
    <col min="11" max="12" width="12" style="1" bestFit="1" customWidth="1"/>
    <col min="13" max="13" width="12.140625" style="1" bestFit="1" customWidth="1"/>
    <col min="14" max="14" width="15.710937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74</v>
      </c>
      <c r="B1" s="2" t="str">
        <f>'PROJEKT PARAMÉTEREI'!B1</f>
        <v>Cég neve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11" t="s">
        <v>4</v>
      </c>
      <c r="B2" s="3" t="s">
        <v>9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5</v>
      </c>
      <c r="B3" s="16" t="str">
        <f>'PROJEKT PARAMÉTEREI'!B3</f>
        <v>Cég neve – Bizalmas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51" x14ac:dyDescent="0.2">
      <c r="A4" s="11" t="s">
        <v>52</v>
      </c>
      <c r="B4" s="23" t="s">
        <v>32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59</v>
      </c>
      <c r="I4" s="9" t="s">
        <v>65</v>
      </c>
      <c r="J4" s="9" t="s">
        <v>60</v>
      </c>
      <c r="K4" s="9" t="s">
        <v>61</v>
      </c>
      <c r="L4" s="9" t="s">
        <v>62</v>
      </c>
      <c r="M4" s="9" t="s">
        <v>66</v>
      </c>
      <c r="N4" s="9" t="s">
        <v>63</v>
      </c>
    </row>
    <row r="5" spans="1:14" x14ac:dyDescent="0.2">
      <c r="B5" t="s">
        <v>33</v>
      </c>
      <c r="C5" s="27">
        <v>7200</v>
      </c>
      <c r="D5" s="27">
        <v>2400</v>
      </c>
      <c r="E5" s="27">
        <v>18000</v>
      </c>
      <c r="F5" s="27">
        <v>0</v>
      </c>
      <c r="G5" s="27">
        <v>0</v>
      </c>
      <c r="H5" s="27">
        <v>1200</v>
      </c>
      <c r="I5" s="27">
        <v>7920</v>
      </c>
      <c r="J5" s="27">
        <v>2640</v>
      </c>
      <c r="K5" s="27">
        <v>19800</v>
      </c>
      <c r="L5" s="27">
        <v>0</v>
      </c>
      <c r="M5" s="27">
        <v>0</v>
      </c>
      <c r="N5" s="27">
        <v>1320</v>
      </c>
    </row>
    <row r="6" spans="1:14" x14ac:dyDescent="0.2">
      <c r="B6" t="s">
        <v>34</v>
      </c>
      <c r="C6" s="27">
        <v>14400</v>
      </c>
      <c r="D6" s="27">
        <v>24000</v>
      </c>
      <c r="E6" s="27">
        <v>6000</v>
      </c>
      <c r="F6" s="27">
        <v>4000</v>
      </c>
      <c r="G6" s="27">
        <v>0</v>
      </c>
      <c r="H6" s="27">
        <v>2400</v>
      </c>
      <c r="I6" s="27">
        <v>14040</v>
      </c>
      <c r="J6" s="27">
        <v>23400</v>
      </c>
      <c r="K6" s="27">
        <v>5850</v>
      </c>
      <c r="L6" s="27">
        <v>3900</v>
      </c>
      <c r="M6" s="27">
        <v>0</v>
      </c>
      <c r="N6" s="27">
        <v>2340</v>
      </c>
    </row>
    <row r="7" spans="1:14" x14ac:dyDescent="0.2">
      <c r="B7" t="s">
        <v>35</v>
      </c>
      <c r="C7" s="27">
        <v>18000</v>
      </c>
      <c r="D7" s="27">
        <v>12000</v>
      </c>
      <c r="E7" s="27">
        <v>0</v>
      </c>
      <c r="F7" s="27">
        <v>25000</v>
      </c>
      <c r="G7" s="27">
        <v>0</v>
      </c>
      <c r="H7" s="27">
        <v>3000</v>
      </c>
      <c r="I7" s="27">
        <v>18000</v>
      </c>
      <c r="J7" s="27">
        <v>12000</v>
      </c>
      <c r="K7" s="27">
        <v>0</v>
      </c>
      <c r="L7" s="27">
        <v>25000</v>
      </c>
      <c r="M7" s="27">
        <v>0</v>
      </c>
      <c r="N7" s="27">
        <v>3000</v>
      </c>
    </row>
    <row r="8" spans="1:14" x14ac:dyDescent="0.2">
      <c r="B8" t="s">
        <v>36</v>
      </c>
      <c r="C8" s="27">
        <v>5400</v>
      </c>
      <c r="D8" s="27">
        <v>10800</v>
      </c>
      <c r="E8" s="27">
        <v>0</v>
      </c>
      <c r="F8" s="27">
        <v>0</v>
      </c>
      <c r="G8" s="27">
        <v>1200</v>
      </c>
      <c r="H8" s="27">
        <v>900</v>
      </c>
      <c r="I8" s="27">
        <v>5220</v>
      </c>
      <c r="J8" s="27">
        <v>10440</v>
      </c>
      <c r="K8" s="27">
        <v>0</v>
      </c>
      <c r="L8" s="27">
        <v>0</v>
      </c>
      <c r="M8" s="27">
        <v>1160</v>
      </c>
      <c r="N8" s="27">
        <v>870</v>
      </c>
    </row>
    <row r="9" spans="1:14" x14ac:dyDescent="0.2">
      <c r="B9" t="s">
        <v>37</v>
      </c>
      <c r="C9" s="27">
        <v>9000</v>
      </c>
      <c r="D9" s="27">
        <v>3000</v>
      </c>
      <c r="E9" s="27">
        <v>0</v>
      </c>
      <c r="F9" s="27">
        <v>0</v>
      </c>
      <c r="G9" s="27">
        <v>12000</v>
      </c>
      <c r="H9" s="27">
        <v>1500</v>
      </c>
      <c r="I9" s="27">
        <v>9180</v>
      </c>
      <c r="J9" s="27">
        <v>3060</v>
      </c>
      <c r="K9" s="27">
        <v>0</v>
      </c>
      <c r="L9" s="27">
        <v>0</v>
      </c>
      <c r="M9" s="27">
        <v>12240</v>
      </c>
      <c r="N9" s="27">
        <v>1530</v>
      </c>
    </row>
    <row r="10" spans="1:14" x14ac:dyDescent="0.2">
      <c r="B10" t="s">
        <v>53</v>
      </c>
      <c r="C10" s="27">
        <v>54000</v>
      </c>
      <c r="D10" s="27">
        <v>52200</v>
      </c>
      <c r="E10" s="27">
        <v>24000</v>
      </c>
      <c r="F10" s="27">
        <v>29000</v>
      </c>
      <c r="G10" s="27">
        <v>13200</v>
      </c>
      <c r="H10" s="27">
        <v>9000</v>
      </c>
      <c r="I10" s="27">
        <v>54360</v>
      </c>
      <c r="J10" s="27">
        <v>51540</v>
      </c>
      <c r="K10" s="27">
        <v>25650</v>
      </c>
      <c r="L10" s="27">
        <v>28900</v>
      </c>
      <c r="M10" s="27">
        <v>13400</v>
      </c>
      <c r="N10" s="27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ageMargins left="0.7" right="0.7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KEZDÉS</vt:lpstr>
      <vt:lpstr>PROJEKT PARAMÉTEREI</vt:lpstr>
      <vt:lpstr>PROJEKTADATOK</vt:lpstr>
      <vt:lpstr>PROJEKT ÖSSZESÍTÉSE</vt:lpstr>
      <vt:lpstr>'PROJEKT ÖSSZESÍTÉSE'!Nyomtatási_cím</vt:lpstr>
      <vt:lpstr>PROJEKTADATOK!Nyomtatási_cím</vt:lpstr>
      <vt:lpstr>ProjektTípusa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2019-02-19T02:00:48Z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