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702E2EF1-4909-44EE-B4EE-D6612CE9C75A}" xr6:coauthVersionLast="31" xr6:coauthVersionMax="40" xr10:uidLastSave="{00000000-0000-0000-0000-000000000000}"/>
  <bookViews>
    <workbookView xWindow="750" yWindow="-120" windowWidth="15030" windowHeight="8370" xr2:uid="{00000000-000D-0000-FFFF-FFFF00000000}"/>
  </bookViews>
  <sheets>
    <sheet name="GOD. EVIDENCIJA RADNOG VREMENA" sheetId="1" r:id="rId1"/>
  </sheets>
  <definedNames>
    <definedName name="_xlnm.Print_Area" localSheetId="0">'GOD. EVIDENCIJA RADNOG VREMENA'!$B$1:$L$140</definedName>
    <definedName name="_xlnm.Print_Titles" localSheetId="0">'GOD. EVIDENCIJA RADNOG VREMENA'!$1:$5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9" i="1" l="1"/>
  <c r="K139" i="1" l="1"/>
  <c r="J139" i="1"/>
  <c r="I139" i="1"/>
  <c r="H139" i="1"/>
  <c r="G139" i="1"/>
  <c r="F139" i="1"/>
  <c r="D139" i="1"/>
  <c r="C139" i="1"/>
  <c r="K128" i="1"/>
  <c r="J128" i="1"/>
  <c r="I128" i="1"/>
  <c r="H128" i="1"/>
  <c r="G128" i="1"/>
  <c r="F128" i="1"/>
  <c r="E128" i="1"/>
  <c r="D128" i="1"/>
  <c r="C128" i="1"/>
  <c r="K117" i="1"/>
  <c r="J117" i="1"/>
  <c r="I117" i="1"/>
  <c r="H117" i="1"/>
  <c r="G117" i="1"/>
  <c r="F117" i="1"/>
  <c r="E117" i="1"/>
  <c r="D117" i="1"/>
  <c r="C117" i="1"/>
  <c r="K105" i="1"/>
  <c r="J105" i="1"/>
  <c r="I105" i="1"/>
  <c r="H105" i="1"/>
  <c r="G105" i="1"/>
  <c r="F105" i="1"/>
  <c r="E105" i="1"/>
  <c r="D105" i="1"/>
  <c r="C105" i="1"/>
  <c r="K94" i="1"/>
  <c r="J94" i="1"/>
  <c r="I94" i="1"/>
  <c r="H94" i="1"/>
  <c r="G94" i="1"/>
  <c r="F94" i="1"/>
  <c r="E94" i="1"/>
  <c r="D94" i="1"/>
  <c r="C94" i="1"/>
  <c r="K83" i="1"/>
  <c r="J83" i="1"/>
  <c r="I83" i="1"/>
  <c r="H83" i="1"/>
  <c r="G83" i="1"/>
  <c r="F83" i="1"/>
  <c r="E83" i="1"/>
  <c r="D83" i="1"/>
  <c r="C83" i="1"/>
  <c r="K71" i="1"/>
  <c r="J71" i="1"/>
  <c r="I71" i="1"/>
  <c r="H71" i="1"/>
  <c r="G71" i="1"/>
  <c r="F71" i="1"/>
  <c r="E71" i="1"/>
  <c r="D71" i="1"/>
  <c r="C71" i="1"/>
  <c r="K60" i="1"/>
  <c r="J60" i="1"/>
  <c r="I60" i="1"/>
  <c r="H60" i="1"/>
  <c r="G60" i="1"/>
  <c r="F60" i="1"/>
  <c r="E60" i="1"/>
  <c r="D60" i="1"/>
  <c r="C60" i="1"/>
  <c r="K49" i="1"/>
  <c r="J49" i="1"/>
  <c r="I49" i="1"/>
  <c r="H49" i="1"/>
  <c r="G49" i="1"/>
  <c r="F49" i="1"/>
  <c r="E49" i="1"/>
  <c r="D49" i="1"/>
  <c r="C49" i="1"/>
  <c r="K37" i="1"/>
  <c r="J37" i="1"/>
  <c r="I37" i="1"/>
  <c r="H37" i="1"/>
  <c r="G37" i="1"/>
  <c r="F37" i="1"/>
  <c r="E37" i="1"/>
  <c r="D37" i="1"/>
  <c r="C37" i="1"/>
  <c r="E26" i="1"/>
  <c r="I26" i="1"/>
  <c r="K26" i="1"/>
  <c r="J26" i="1"/>
  <c r="H26" i="1"/>
  <c r="G26" i="1"/>
  <c r="F26" i="1"/>
  <c r="D26" i="1"/>
  <c r="C26" i="1"/>
  <c r="C140" i="1" l="1"/>
  <c r="C118" i="1"/>
  <c r="C129" i="1"/>
  <c r="C95" i="1"/>
  <c r="C106" i="1"/>
  <c r="C84" i="1"/>
  <c r="C72" i="1"/>
  <c r="C61" i="1"/>
  <c r="C50" i="1"/>
  <c r="C38" i="1"/>
  <c r="C27" i="1"/>
  <c r="K15" i="1"/>
  <c r="J15" i="1"/>
  <c r="I15" i="1"/>
  <c r="H15" i="1"/>
  <c r="G15" i="1"/>
  <c r="C15" i="1"/>
  <c r="F15" i="1"/>
  <c r="E15" i="1"/>
  <c r="D15" i="1"/>
  <c r="C16" i="1" l="1"/>
  <c r="L15" i="1"/>
  <c r="F16" i="1" s="1"/>
  <c r="L26" i="1"/>
  <c r="F27" i="1" s="1"/>
  <c r="L37" i="1"/>
  <c r="F38" i="1" s="1"/>
  <c r="L49" i="1"/>
  <c r="F50" i="1" s="1"/>
  <c r="L60" i="1"/>
  <c r="F61" i="1" s="1"/>
  <c r="L71" i="1"/>
  <c r="F72" i="1" s="1"/>
  <c r="L83" i="1"/>
  <c r="F84" i="1" s="1"/>
  <c r="L94" i="1"/>
  <c r="F95" i="1" s="1"/>
  <c r="L105" i="1"/>
  <c r="F106" i="1" s="1"/>
  <c r="L117" i="1"/>
  <c r="F118" i="1" s="1"/>
  <c r="L128" i="1"/>
  <c r="F129" i="1" s="1"/>
  <c r="L139" i="1"/>
  <c r="F140" i="1" s="1"/>
  <c r="H4" i="1" l="1"/>
  <c r="J4" i="1"/>
  <c r="L4" i="1" l="1"/>
</calcChain>
</file>

<file path=xl/sharedStrings.xml><?xml version="1.0" encoding="utf-8"?>
<sst xmlns="http://schemas.openxmlformats.org/spreadsheetml/2006/main" count="265" uniqueCount="67">
  <si>
    <t>Kartica radnog vremena zaposlenika</t>
  </si>
  <si>
    <t>Ime i prezime zaposlenika:</t>
  </si>
  <si>
    <t>Rukovoditelj:</t>
  </si>
  <si>
    <r>
      <t xml:space="preserve">Siječanj, veljača, ožujak      </t>
    </r>
    <r>
      <rPr>
        <sz val="11"/>
        <color theme="0"/>
        <rFont val="Century Gothic"/>
        <family val="2"/>
        <scheme val="major"/>
      </rPr>
      <t>Kartica radnog vremena zaposlenika: dnevna, tjedna, mjesečna, godišnja</t>
    </r>
  </si>
  <si>
    <t>Siječanj</t>
  </si>
  <si>
    <t>Ponedjeljak</t>
  </si>
  <si>
    <t>Utorak</t>
  </si>
  <si>
    <t>Srijeda</t>
  </si>
  <si>
    <t>Četvrtak</t>
  </si>
  <si>
    <t>Petak</t>
  </si>
  <si>
    <t>Subota</t>
  </si>
  <si>
    <t>Nedjelja</t>
  </si>
  <si>
    <t>Ukupan broj sati tjedno</t>
  </si>
  <si>
    <t>Ukupno za siječanj: Redovno radno vrijeme</t>
  </si>
  <si>
    <t>Veljača</t>
  </si>
  <si>
    <t>Ukupno za veljaču: Redovno radno vrijeme</t>
  </si>
  <si>
    <t>Ožujak</t>
  </si>
  <si>
    <t>Ukupno za ožujak: Redovno radno vrijeme</t>
  </si>
  <si>
    <r>
      <t xml:space="preserve">Travanj, svibanj, lipanj      </t>
    </r>
    <r>
      <rPr>
        <sz val="11"/>
        <color theme="0"/>
        <rFont val="Century Gothic"/>
        <family val="2"/>
        <scheme val="major"/>
      </rPr>
      <t>Kartica radnog vremena zaposlenika: dnevna, tjedna, mjesečna, godišnja</t>
    </r>
  </si>
  <si>
    <t>Travanj</t>
  </si>
  <si>
    <t>Ukupno za travanj: Redovno radno vrijeme</t>
  </si>
  <si>
    <t>Svibanj</t>
  </si>
  <si>
    <t>Ukupno za svibanj: Redovno radno vrijeme</t>
  </si>
  <si>
    <t>Lipanj</t>
  </si>
  <si>
    <t>Ukupno za lipanj: Redovno radno vrijeme</t>
  </si>
  <si>
    <r>
      <t xml:space="preserve">Srpanj, kolovoz, rujan      </t>
    </r>
    <r>
      <rPr>
        <sz val="11"/>
        <color theme="0"/>
        <rFont val="Century Gothic"/>
        <family val="2"/>
        <scheme val="major"/>
      </rPr>
      <t>Kartica radnog vremena zaposlenika: dnevna, tjedna, mjesečna, godišnja</t>
    </r>
  </si>
  <si>
    <t>Srpanj</t>
  </si>
  <si>
    <t>Ukupno za srpanj: Redovno radno vrijeme</t>
  </si>
  <si>
    <t>Kolovoz</t>
  </si>
  <si>
    <t>Ukupno za kolovoz: Redovno radno vrijeme</t>
  </si>
  <si>
    <t>Rujan</t>
  </si>
  <si>
    <t>Ukupno za rujan: Redovno radno vrijeme</t>
  </si>
  <si>
    <r>
      <t xml:space="preserve">Listopad, studeni, prosinac      </t>
    </r>
    <r>
      <rPr>
        <sz val="11"/>
        <color theme="0"/>
        <rFont val="Century Gothic"/>
        <family val="2"/>
        <scheme val="major"/>
      </rPr>
      <t>Kartica radnog vremena zaposlenika: dnevna, tjedna, mjesečna, godišnja</t>
    </r>
  </si>
  <si>
    <t>Listopad</t>
  </si>
  <si>
    <t>Ukupno za listopad: Redovno radno vrijeme</t>
  </si>
  <si>
    <t>Studeni</t>
  </si>
  <si>
    <t>Ukupno za studeni: Redovno radno vrijeme</t>
  </si>
  <si>
    <t>Prosinac</t>
  </si>
  <si>
    <t>Ukupno za prosinac: Redovno radno vrijeme</t>
  </si>
  <si>
    <t>Tjedan 1</t>
  </si>
  <si>
    <t>E-pošta:</t>
  </si>
  <si>
    <t>Telefonski broj:</t>
  </si>
  <si>
    <t>Prekovremeni rad</t>
  </si>
  <si>
    <t>Ukupno za siječanj: Prekovremeni rad</t>
  </si>
  <si>
    <t>Ukupno za veljaču: Prekovremeni rad</t>
  </si>
  <si>
    <t>Ukupno za ožujak: Prekovremeni rad</t>
  </si>
  <si>
    <t>Ukupno za travanj: Prekovremeni rad</t>
  </si>
  <si>
    <t>Ukupno za svibanj: Prekovremeni rad</t>
  </si>
  <si>
    <t>Ukupno za lipanj: Prekovremeni rad</t>
  </si>
  <si>
    <t>Ukupno za srpanj: Prekovremeni rad</t>
  </si>
  <si>
    <t>Ukupno za kolovoz: Prekovremeni rad</t>
  </si>
  <si>
    <t>Ukupno za rujan: Prekovremeni rad</t>
  </si>
  <si>
    <t>Ukupno za listopad: Prekovremeni rad</t>
  </si>
  <si>
    <t>Ukupno za studeni: Prekovremeni rad</t>
  </si>
  <si>
    <t>Ukupno za prosinac: Prekovremeni rad</t>
  </si>
  <si>
    <t>Tjedan 2</t>
  </si>
  <si>
    <t xml:space="preserve">Prekovremeni rad </t>
  </si>
  <si>
    <t>Ukupno za protekli dio godine:</t>
  </si>
  <si>
    <t>Redovno radno vrijeme:</t>
  </si>
  <si>
    <t>Tjedan 3</t>
  </si>
  <si>
    <t xml:space="preserve">Prekovremeni rad  </t>
  </si>
  <si>
    <t>Prekovremeni sati:</t>
  </si>
  <si>
    <t>Tjedan 4</t>
  </si>
  <si>
    <t xml:space="preserve">Prekovremeni rad   </t>
  </si>
  <si>
    <t>Tjedan 5</t>
  </si>
  <si>
    <t xml:space="preserve">Prekovremeni rad    </t>
  </si>
  <si>
    <t>Zbroj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</si>
</sst>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_-* #,##0\ &quot;kn&quot;_-;\-* #,##0\ &quot;kn&quot;_-;_-* &quot;-&quot;\ &quot;kn&quot;_-;_-@_-"/>
    <numFmt numFmtId="165" formatCode="_-* #,##0.00\ &quot;kn&quot;_-;\-* #,##0.00\ &quot;kn&quot;_-;_-* &quot;-&quot;??\ &quot;kn&quot;_-;_-@_-"/>
  </numFmts>
  <fonts count="31" x14ac:knownFonts="1">
    <font>
      <sz val="10"/>
      <name val="Arial"/>
      <family val="2"/>
    </font>
    <font>
      <sz val="11"/>
      <color theme="1"/>
      <name val="Century Gothic"/>
      <family val="2"/>
      <scheme val="minor"/>
    </font>
    <font>
      <sz val="8"/>
      <name val="Arial"/>
      <family val="2"/>
    </font>
    <font>
      <sz val="9"/>
      <name val="Century Gothic"/>
      <family val="2"/>
      <scheme val="minor"/>
    </font>
    <font>
      <b/>
      <sz val="9"/>
      <name val="Century Gothic"/>
      <family val="2"/>
      <scheme val="minor"/>
    </font>
    <font>
      <sz val="14"/>
      <color indexed="9"/>
      <name val="Century Gothic"/>
      <family val="2"/>
      <scheme val="minor"/>
    </font>
    <font>
      <sz val="14"/>
      <name val="Century Gothic"/>
      <family val="2"/>
      <scheme val="minor"/>
    </font>
    <font>
      <sz val="26"/>
      <name val="Century Gothic"/>
      <family val="2"/>
      <scheme val="major"/>
    </font>
    <font>
      <b/>
      <sz val="11"/>
      <name val="Century Gothic"/>
      <family val="2"/>
      <scheme val="major"/>
    </font>
    <font>
      <b/>
      <sz val="9"/>
      <name val="Century Gothic"/>
      <family val="2"/>
      <scheme val="major"/>
    </font>
    <font>
      <b/>
      <sz val="14"/>
      <color theme="0"/>
      <name val="Century Gothic"/>
      <family val="2"/>
      <scheme val="major"/>
    </font>
    <font>
      <sz val="11"/>
      <color theme="0"/>
      <name val="Century Gothic"/>
      <family val="2"/>
      <scheme val="major"/>
    </font>
    <font>
      <b/>
      <sz val="9"/>
      <color theme="0"/>
      <name val="Century Gothic"/>
      <family val="2"/>
      <scheme val="minor"/>
    </font>
    <font>
      <sz val="14"/>
      <color theme="0"/>
      <name val="Century Gothic"/>
      <family val="2"/>
      <scheme val="major"/>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10"/>
      <name val="Arial"/>
      <family val="2"/>
    </font>
  </fonts>
  <fills count="3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43" fontId="30" fillId="0" borderId="0" applyFont="0" applyFill="0" applyBorder="0" applyAlignment="0" applyProtection="0"/>
    <xf numFmtId="41" fontId="30" fillId="0" borderId="0" applyFont="0" applyFill="0" applyBorder="0" applyAlignment="0" applyProtection="0"/>
    <xf numFmtId="165" fontId="30" fillId="0" borderId="0" applyFont="0" applyFill="0" applyBorder="0" applyAlignment="0" applyProtection="0"/>
    <xf numFmtId="164" fontId="30" fillId="0" borderId="0" applyFont="0" applyFill="0" applyBorder="0" applyAlignment="0" applyProtection="0"/>
    <xf numFmtId="9" fontId="30" fillId="0" borderId="0" applyFont="0" applyFill="0" applyBorder="0" applyAlignment="0" applyProtection="0"/>
    <xf numFmtId="0" fontId="14" fillId="0" borderId="0" applyNumberFormat="0" applyFill="0" applyBorder="0" applyAlignment="0" applyProtection="0"/>
    <xf numFmtId="0" fontId="15" fillId="0" borderId="12" applyNumberFormat="0" applyFill="0" applyAlignment="0" applyProtection="0"/>
    <xf numFmtId="0" fontId="16" fillId="0" borderId="13" applyNumberFormat="0" applyFill="0" applyAlignment="0" applyProtection="0"/>
    <xf numFmtId="0" fontId="17" fillId="0" borderId="14" applyNumberFormat="0" applyFill="0" applyAlignment="0" applyProtection="0"/>
    <xf numFmtId="0" fontId="17" fillId="0" borderId="0" applyNumberFormat="0" applyFill="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15" applyNumberFormat="0" applyAlignment="0" applyProtection="0"/>
    <xf numFmtId="0" fontId="22" fillId="11" borderId="16" applyNumberFormat="0" applyAlignment="0" applyProtection="0"/>
    <xf numFmtId="0" fontId="23" fillId="11" borderId="15" applyNumberFormat="0" applyAlignment="0" applyProtection="0"/>
    <xf numFmtId="0" fontId="24" fillId="0" borderId="17" applyNumberFormat="0" applyFill="0" applyAlignment="0" applyProtection="0"/>
    <xf numFmtId="0" fontId="25" fillId="12" borderId="18" applyNumberFormat="0" applyAlignment="0" applyProtection="0"/>
    <xf numFmtId="0" fontId="26" fillId="0" borderId="0" applyNumberFormat="0" applyFill="0" applyBorder="0" applyAlignment="0" applyProtection="0"/>
    <xf numFmtId="0" fontId="30" fillId="13" borderId="19" applyNumberFormat="0" applyFont="0" applyAlignment="0" applyProtection="0"/>
    <xf numFmtId="0" fontId="27" fillId="0" borderId="0" applyNumberFormat="0" applyFill="0" applyBorder="0" applyAlignment="0" applyProtection="0"/>
    <xf numFmtId="0" fontId="28" fillId="0" borderId="20" applyNumberFormat="0" applyFill="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30">
    <xf numFmtId="0" fontId="0" fillId="0" borderId="0" xfId="0"/>
    <xf numFmtId="0" fontId="3" fillId="2" borderId="0" xfId="0" applyFont="1" applyFill="1"/>
    <xf numFmtId="0" fontId="3" fillId="2" borderId="0" xfId="0" applyFont="1" applyFill="1" applyAlignment="1">
      <alignment horizontal="left"/>
    </xf>
    <xf numFmtId="0" fontId="3" fillId="2" borderId="0" xfId="0" applyFont="1" applyFill="1" applyAlignment="1">
      <alignment horizontal="left" indent="3"/>
    </xf>
    <xf numFmtId="0" fontId="3" fillId="2" borderId="0" xfId="0" applyFont="1" applyFill="1" applyAlignment="1">
      <alignment horizontal="right"/>
    </xf>
    <xf numFmtId="0" fontId="4" fillId="2" borderId="0" xfId="0" applyFont="1" applyFill="1" applyAlignment="1">
      <alignment horizontal="left"/>
    </xf>
    <xf numFmtId="0" fontId="5" fillId="2" borderId="0" xfId="0" applyFont="1" applyFill="1" applyAlignment="1">
      <alignment vertical="center"/>
    </xf>
    <xf numFmtId="0" fontId="6" fillId="2" borderId="0" xfId="0" applyFont="1" applyFill="1" applyAlignment="1">
      <alignment vertical="center"/>
    </xf>
    <xf numFmtId="0" fontId="3" fillId="2" borderId="1" xfId="0" applyFont="1" applyFill="1" applyBorder="1" applyAlignment="1">
      <alignment horizontal="left"/>
    </xf>
    <xf numFmtId="0" fontId="3" fillId="2" borderId="2" xfId="0" applyFont="1" applyFill="1" applyBorder="1" applyAlignment="1">
      <alignment horizontal="left"/>
    </xf>
    <xf numFmtId="0" fontId="4" fillId="3" borderId="3" xfId="0" applyFont="1" applyFill="1" applyBorder="1" applyAlignment="1">
      <alignment horizontal="left"/>
    </xf>
    <xf numFmtId="0" fontId="3" fillId="0" borderId="3" xfId="0" applyFont="1" applyBorder="1" applyAlignment="1">
      <alignment horizontal="right"/>
    </xf>
    <xf numFmtId="0" fontId="3" fillId="4" borderId="3" xfId="0" applyFont="1" applyFill="1" applyBorder="1" applyAlignment="1">
      <alignment horizontal="right"/>
    </xf>
    <xf numFmtId="0" fontId="4" fillId="3" borderId="3" xfId="0" applyFont="1" applyFill="1" applyBorder="1" applyAlignment="1">
      <alignment horizontal="right"/>
    </xf>
    <xf numFmtId="0" fontId="12" fillId="6" borderId="3" xfId="0" applyFont="1" applyFill="1" applyBorder="1" applyAlignment="1">
      <alignment horizontal="left"/>
    </xf>
    <xf numFmtId="0" fontId="3" fillId="3" borderId="4" xfId="0" applyFont="1" applyFill="1" applyBorder="1" applyAlignment="1">
      <alignment horizontal="left"/>
    </xf>
    <xf numFmtId="0" fontId="3" fillId="4" borderId="5" xfId="0" applyFont="1" applyFill="1" applyBorder="1" applyAlignment="1">
      <alignment horizontal="right"/>
    </xf>
    <xf numFmtId="0" fontId="8" fillId="5" borderId="6" xfId="0" applyFont="1" applyFill="1" applyBorder="1" applyAlignment="1">
      <alignment horizontal="left"/>
    </xf>
    <xf numFmtId="0" fontId="9" fillId="5" borderId="7" xfId="0" applyFont="1" applyFill="1" applyBorder="1" applyAlignment="1">
      <alignment horizontal="center"/>
    </xf>
    <xf numFmtId="0" fontId="9" fillId="5" borderId="8" xfId="0" applyFont="1" applyFill="1" applyBorder="1" applyAlignment="1">
      <alignment horizontal="center"/>
    </xf>
    <xf numFmtId="0" fontId="4" fillId="3" borderId="9" xfId="0" applyFont="1" applyFill="1" applyBorder="1" applyAlignment="1">
      <alignment horizontal="left"/>
    </xf>
    <xf numFmtId="0" fontId="3" fillId="0" borderId="10" xfId="0" applyFont="1" applyBorder="1" applyAlignment="1">
      <alignment horizontal="right"/>
    </xf>
    <xf numFmtId="0" fontId="3" fillId="4" borderId="10" xfId="0" applyFont="1" applyFill="1" applyBorder="1" applyAlignment="1">
      <alignment horizontal="right"/>
    </xf>
    <xf numFmtId="0" fontId="3" fillId="4" borderId="11" xfId="0" applyFont="1" applyFill="1" applyBorder="1" applyAlignment="1">
      <alignment horizontal="right"/>
    </xf>
    <xf numFmtId="0" fontId="3" fillId="2" borderId="0" xfId="0" applyFont="1" applyFill="1" applyAlignment="1">
      <alignment horizontal="right" vertical="center"/>
    </xf>
    <xf numFmtId="0" fontId="12" fillId="6" borderId="3" xfId="0" applyFont="1" applyFill="1" applyBorder="1" applyAlignment="1">
      <alignment horizontal="left"/>
    </xf>
    <xf numFmtId="0" fontId="7" fillId="2" borderId="0" xfId="0" applyFont="1" applyFill="1" applyAlignment="1">
      <alignment vertical="center"/>
    </xf>
    <xf numFmtId="0" fontId="10" fillId="6" borderId="3" xfId="0" applyFont="1" applyFill="1" applyBorder="1" applyAlignment="1">
      <alignment horizontal="left" vertical="center"/>
    </xf>
    <xf numFmtId="0" fontId="13" fillId="6" borderId="3" xfId="0" applyFont="1" applyFill="1" applyBorder="1" applyAlignment="1">
      <alignment horizontal="left" vertical="center"/>
    </xf>
    <xf numFmtId="0" fontId="3" fillId="2" borderId="0" xfId="0" applyFont="1" applyFill="1" applyAlignment="1">
      <alignment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5" builtinId="5" customBuiltin="1"/>
    <cellStyle name="Title" xfId="6" builtinId="15" customBuiltin="1"/>
    <cellStyle name="Total" xfId="22" builtinId="25" customBuiltin="1"/>
    <cellStyle name="Warning Text" xfId="19" builtinId="11" customBuiltin="1"/>
  </cellStyles>
  <dxfs count="218">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auto="1"/>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6"/>
          <bgColor theme="6"/>
        </patternFill>
      </fill>
    </dxf>
    <dxf>
      <font>
        <b val="0"/>
        <i val="0"/>
        <color theme="1"/>
      </font>
      <fill>
        <patternFill patternType="solid">
          <fgColor theme="6"/>
          <bgColor theme="6"/>
        </patternFill>
      </fill>
    </dxf>
    <dxf>
      <font>
        <b/>
        <i val="0"/>
      </font>
      <fill>
        <patternFill>
          <bgColor theme="0" tint="-4.9989318521683403E-2"/>
        </patternFill>
      </fill>
      <border>
        <top style="double">
          <color theme="1"/>
        </top>
      </border>
    </dxf>
    <dxf>
      <font>
        <b/>
        <i val="0"/>
        <color theme="1"/>
      </font>
      <fill>
        <patternFill patternType="solid">
          <fgColor theme="6"/>
          <bgColor theme="6"/>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Mjesec" pivot="0" count="7" xr9:uid="{00000000-0011-0000-FFFF-FFFF00000000}">
      <tableStyleElement type="wholeTable" dxfId="217"/>
      <tableStyleElement type="headerRow" dxfId="216"/>
      <tableStyleElement type="totalRow" dxfId="215"/>
      <tableStyleElement type="firstColumn" dxfId="214"/>
      <tableStyleElement type="lastColumn" dxfId="213"/>
      <tableStyleElement type="firstRowStripe" dxfId="212"/>
      <tableStyleElement type="firstColumnStripe" dxfId="21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96969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748EA8"/>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iječanj" displayName="Siječanj" ref="B7:L15" totalsRowCount="1" headerRowDxfId="210" headerRowBorderDxfId="209" tableBorderDxfId="208" totalsRowBorderDxfId="207">
  <autoFilter ref="B7:L1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000-000001000000}" name="Siječanj" totalsRowLabel="Ukupan broj sati tjedno" dataDxfId="206" totalsRowDxfId="205"/>
    <tableColumn id="3" xr3:uid="{00000000-0010-0000-0000-000003000000}" name="Tjedan 1" totalsRowFunction="sum" totalsRowDxfId="204"/>
    <tableColumn id="4" xr3:uid="{00000000-0010-0000-0000-000004000000}" name="Prekovremeni rad" totalsRowFunction="sum" dataDxfId="203" totalsRowDxfId="202"/>
    <tableColumn id="5" xr3:uid="{00000000-0010-0000-0000-000005000000}" name="Tjedan 2" totalsRowFunction="sum" dataDxfId="201" totalsRowDxfId="200"/>
    <tableColumn id="6" xr3:uid="{00000000-0010-0000-0000-000006000000}" name="Prekovremeni rad " totalsRowFunction="sum" dataDxfId="199" totalsRowDxfId="198"/>
    <tableColumn id="7" xr3:uid="{00000000-0010-0000-0000-000007000000}" name="Tjedan 3" totalsRowFunction="sum" dataDxfId="197" totalsRowDxfId="196"/>
    <tableColumn id="8" xr3:uid="{00000000-0010-0000-0000-000008000000}" name="Prekovremeni rad  " totalsRowFunction="sum" dataDxfId="195" totalsRowDxfId="194"/>
    <tableColumn id="9" xr3:uid="{00000000-0010-0000-0000-000009000000}" name="Tjedan 4" totalsRowFunction="sum" dataDxfId="193" totalsRowDxfId="192"/>
    <tableColumn id="10" xr3:uid="{00000000-0010-0000-0000-00000A000000}" name="Prekovremeni rad   " totalsRowFunction="sum" dataDxfId="191" totalsRowDxfId="190"/>
    <tableColumn id="11" xr3:uid="{00000000-0010-0000-0000-00000B000000}" name="Tjedan 5" totalsRowFunction="sum" dataDxfId="189" totalsRowDxfId="188"/>
    <tableColumn id="12" xr3:uid="{00000000-0010-0000-0000-00000C000000}" name="Prekovremeni rad    " totalsRowFunction="sum" dataDxfId="187" totalsRowDxfId="186"/>
  </tableColumns>
  <tableStyleInfo name="Mjesec" showFirstColumn="1" showLastColumn="0" showRowStripes="0" showColumnStripes="0"/>
  <extLst>
    <ext xmlns:x14="http://schemas.microsoft.com/office/spreadsheetml/2009/9/main" uri="{504A1905-F514-4f6f-8877-14C23A59335A}">
      <x14:table altTextSummary="U ovu tablicu unesite redovne i prekovremene sate za 1., 2., 3., 4. i 5. tjedan siječnja. Ukupan tjedni broj sati tjedni izračunava se automatski"/>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Listopad" displayName="Listopad" ref="B109:L117" totalsRowCount="1" headerRowDxfId="57" headerRowBorderDxfId="56" tableBorderDxfId="55" totalsRowBorderDxfId="54">
  <autoFilter ref="B109:L116"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900-000001000000}" name="Listopad" totalsRowLabel="Ukupan broj sati tjedno" dataDxfId="53" totalsRowDxfId="52"/>
    <tableColumn id="2" xr3:uid="{00000000-0010-0000-0900-000002000000}" name="Tjedan 1" totalsRowFunction="sum" dataDxfId="51"/>
    <tableColumn id="3" xr3:uid="{00000000-0010-0000-0900-000003000000}" name="Prekovremeni rad" totalsRowFunction="sum" dataDxfId="50"/>
    <tableColumn id="4" xr3:uid="{00000000-0010-0000-0900-000004000000}" name="Tjedan 2" totalsRowFunction="sum" dataDxfId="49"/>
    <tableColumn id="5" xr3:uid="{00000000-0010-0000-0900-000005000000}" name="Prekovremeni rad " totalsRowFunction="sum" dataDxfId="48"/>
    <tableColumn id="6" xr3:uid="{00000000-0010-0000-0900-000006000000}" name="Tjedan 3" totalsRowFunction="sum" dataDxfId="47"/>
    <tableColumn id="7" xr3:uid="{00000000-0010-0000-0900-000007000000}" name="Prekovremeni rad  " totalsRowFunction="sum" dataDxfId="46"/>
    <tableColumn id="8" xr3:uid="{00000000-0010-0000-0900-000008000000}" name="Tjedan 4" totalsRowFunction="sum" dataDxfId="45"/>
    <tableColumn id="9" xr3:uid="{00000000-0010-0000-0900-000009000000}" name="Prekovremeni rad   " totalsRowFunction="sum" dataDxfId="44"/>
    <tableColumn id="10" xr3:uid="{00000000-0010-0000-0900-00000A000000}" name="Tjedan 5" totalsRowFunction="sum" dataDxfId="43"/>
    <tableColumn id="11" xr3:uid="{00000000-0010-0000-0900-00000B000000}" name="Prekovremeni rad    " totalsRowFunction="sum" dataDxfId="42"/>
  </tableColumns>
  <tableStyleInfo name="Mjesec" showFirstColumn="1" showLastColumn="0" showRowStripes="0" showColumnStripes="0"/>
  <extLst>
    <ext xmlns:x14="http://schemas.microsoft.com/office/spreadsheetml/2009/9/main" uri="{504A1905-F514-4f6f-8877-14C23A59335A}">
      <x14:table altTextSummary="U ovu tablicu unesite redovne i prekovremene sate za 1., 2., 3., 4. i 5. tjedan listopada. Ukupan tjedni broj sati tjedni izračunava se automatski"/>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Studeni" displayName="Studeni" ref="B120:L128" totalsRowCount="1" headerRowDxfId="41" headerRowBorderDxfId="40" tableBorderDxfId="39" totalsRowBorderDxfId="38">
  <autoFilter ref="B120:L127"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A00-000001000000}" name="Studeni" totalsRowLabel="Ukupan broj sati tjedno" dataDxfId="37" totalsRowDxfId="36"/>
    <tableColumn id="2" xr3:uid="{00000000-0010-0000-0A00-000002000000}" name="Tjedan 1" totalsRowFunction="sum" dataDxfId="35"/>
    <tableColumn id="3" xr3:uid="{00000000-0010-0000-0A00-000003000000}" name="Prekovremeni rad" totalsRowFunction="sum" dataDxfId="34"/>
    <tableColumn id="4" xr3:uid="{00000000-0010-0000-0A00-000004000000}" name="Tjedan 2" totalsRowFunction="sum" dataDxfId="33"/>
    <tableColumn id="5" xr3:uid="{00000000-0010-0000-0A00-000005000000}" name="Prekovremeni rad " totalsRowFunction="sum" dataDxfId="32"/>
    <tableColumn id="6" xr3:uid="{00000000-0010-0000-0A00-000006000000}" name="Tjedan 3" totalsRowFunction="sum" dataDxfId="31"/>
    <tableColumn id="7" xr3:uid="{00000000-0010-0000-0A00-000007000000}" name="Prekovremeni rad  " totalsRowFunction="sum" dataDxfId="30"/>
    <tableColumn id="8" xr3:uid="{00000000-0010-0000-0A00-000008000000}" name="Tjedan 4" totalsRowFunction="sum" dataDxfId="29"/>
    <tableColumn id="9" xr3:uid="{00000000-0010-0000-0A00-000009000000}" name="Prekovremeni rad   " totalsRowFunction="sum" dataDxfId="28"/>
    <tableColumn id="10" xr3:uid="{00000000-0010-0000-0A00-00000A000000}" name="Tjedan 5" totalsRowFunction="sum" dataDxfId="27"/>
    <tableColumn id="11" xr3:uid="{00000000-0010-0000-0A00-00000B000000}" name="Prekovremeni rad    " totalsRowFunction="sum" dataDxfId="26"/>
  </tableColumns>
  <tableStyleInfo name="Mjesec" showFirstColumn="1" showLastColumn="0" showRowStripes="0" showColumnStripes="0"/>
  <extLst>
    <ext xmlns:x14="http://schemas.microsoft.com/office/spreadsheetml/2009/9/main" uri="{504A1905-F514-4f6f-8877-14C23A59335A}">
      <x14:table altTextSummary="U ovu tablicu unesite redovne i prekovremene sate za 1., 2., 3., 4. i 5. tjedan studenog. Ukupan tjedni broj sati tjedni izračunava se automatski"/>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Prosinac" displayName="Prosinac" ref="B131:L139" totalsRowCount="1" headerRowDxfId="25" headerRowBorderDxfId="24" tableBorderDxfId="23" totalsRowBorderDxfId="22">
  <autoFilter ref="B131:L138"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B00-000001000000}" name="Prosinac" totalsRowLabel="Ukupan broj sati tjedno" dataDxfId="21" totalsRowDxfId="20"/>
    <tableColumn id="2" xr3:uid="{00000000-0010-0000-0B00-000002000000}" name="Tjedan 1" totalsRowFunction="sum" dataDxfId="19" totalsRowDxfId="18"/>
    <tableColumn id="3" xr3:uid="{00000000-0010-0000-0B00-000003000000}" name="Prekovremeni rad" totalsRowFunction="sum" dataDxfId="17" totalsRowDxfId="16"/>
    <tableColumn id="4" xr3:uid="{00000000-0010-0000-0B00-000004000000}" name="Tjedan 2" totalsRowFunction="sum" dataDxfId="15" totalsRowDxfId="14"/>
    <tableColumn id="5" xr3:uid="{00000000-0010-0000-0B00-000005000000}" name="Prekovremeni rad " totalsRowFunction="sum" dataDxfId="13" totalsRowDxfId="12"/>
    <tableColumn id="6" xr3:uid="{00000000-0010-0000-0B00-000006000000}" name="Tjedan 3" totalsRowFunction="sum" dataDxfId="11" totalsRowDxfId="10"/>
    <tableColumn id="7" xr3:uid="{00000000-0010-0000-0B00-000007000000}" name="Prekovremeni rad  " totalsRowFunction="sum" dataDxfId="9" totalsRowDxfId="8"/>
    <tableColumn id="8" xr3:uid="{00000000-0010-0000-0B00-000008000000}" name="Tjedan 4" totalsRowFunction="sum" dataDxfId="7" totalsRowDxfId="6"/>
    <tableColumn id="9" xr3:uid="{00000000-0010-0000-0B00-000009000000}" name="Prekovremeni rad   " totalsRowFunction="sum" dataDxfId="5" totalsRowDxfId="4"/>
    <tableColumn id="10" xr3:uid="{00000000-0010-0000-0B00-00000A000000}" name="Tjedan 5" totalsRowFunction="sum" dataDxfId="3" totalsRowDxfId="2"/>
    <tableColumn id="11" xr3:uid="{00000000-0010-0000-0B00-00000B000000}" name="Prekovremeni rad    " totalsRowFunction="sum" dataDxfId="1" totalsRowDxfId="0"/>
  </tableColumns>
  <tableStyleInfo name="Mjesec" showFirstColumn="1" showLastColumn="0" showRowStripes="0" showColumnStripes="0"/>
  <extLst>
    <ext xmlns:x14="http://schemas.microsoft.com/office/spreadsheetml/2009/9/main" uri="{504A1905-F514-4f6f-8877-14C23A59335A}">
      <x14:table altTextSummary="U ovu tablicu unesite redovne i prekovremene sate za 1., 2., 3., 4. i 5. tjedan prosinca. Ukupan tjedni broj sati tjedni izračunava se automatsk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Veljača" displayName="Veljača" ref="B18:L26" totalsRowCount="1" headerRowDxfId="185" headerRowBorderDxfId="184" tableBorderDxfId="183" totalsRowBorderDxfId="182">
  <autoFilter ref="B18: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Veljača" totalsRowLabel="Ukupan broj sati tjedno" dataDxfId="181" totalsRowDxfId="180"/>
    <tableColumn id="2" xr3:uid="{00000000-0010-0000-0100-000002000000}" name="Tjedan 1" totalsRowFunction="sum" dataDxfId="179"/>
    <tableColumn id="3" xr3:uid="{00000000-0010-0000-0100-000003000000}" name="Prekovremeni rad" totalsRowFunction="sum" dataDxfId="178"/>
    <tableColumn id="4" xr3:uid="{00000000-0010-0000-0100-000004000000}" name="Tjedan 2" totalsRowFunction="sum" dataDxfId="177"/>
    <tableColumn id="5" xr3:uid="{00000000-0010-0000-0100-000005000000}" name="Prekovremeni rad " totalsRowFunction="sum" dataDxfId="176"/>
    <tableColumn id="6" xr3:uid="{00000000-0010-0000-0100-000006000000}" name="Tjedan 3" totalsRowFunction="sum" dataDxfId="175"/>
    <tableColumn id="7" xr3:uid="{00000000-0010-0000-0100-000007000000}" name="Prekovremeni rad  " totalsRowFunction="sum" dataDxfId="174"/>
    <tableColumn id="8" xr3:uid="{00000000-0010-0000-0100-000008000000}" name="Tjedan 4" totalsRowFunction="sum" dataDxfId="173"/>
    <tableColumn id="9" xr3:uid="{00000000-0010-0000-0100-000009000000}" name="Prekovremeni rad   " totalsRowFunction="sum" dataDxfId="172"/>
    <tableColumn id="10" xr3:uid="{00000000-0010-0000-0100-00000A000000}" name="Tjedan 5" totalsRowFunction="sum" dataDxfId="171"/>
    <tableColumn id="11" xr3:uid="{00000000-0010-0000-0100-00000B000000}" name="Prekovremeni rad    " totalsRowFunction="sum" dataDxfId="170"/>
  </tableColumns>
  <tableStyleInfo name="Mjesec" showFirstColumn="1" showLastColumn="0" showRowStripes="0" showColumnStripes="0"/>
  <extLst>
    <ext xmlns:x14="http://schemas.microsoft.com/office/spreadsheetml/2009/9/main" uri="{504A1905-F514-4f6f-8877-14C23A59335A}">
      <x14:table altTextSummary="U ovu tablicu unesite redovne i prekovremene sate za 1., 2., 3., 4. i 5. tjedan veljače. Ukupan tjedni broj sati tjedni izračunava se automatski"/>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Ožujak" displayName="Ožujak" ref="B29:L37" totalsRowCount="1" headerRowDxfId="169" headerRowBorderDxfId="168" tableBorderDxfId="167" totalsRowBorderDxfId="166">
  <autoFilter ref="B29:L3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Ožujak" totalsRowLabel="Ukupan broj sati tjedno" dataDxfId="165" totalsRowDxfId="164"/>
    <tableColumn id="2" xr3:uid="{00000000-0010-0000-0200-000002000000}" name="Tjedan 1" totalsRowFunction="sum" dataDxfId="163"/>
    <tableColumn id="3" xr3:uid="{00000000-0010-0000-0200-000003000000}" name="Prekovremeni rad" totalsRowFunction="sum" dataDxfId="162"/>
    <tableColumn id="4" xr3:uid="{00000000-0010-0000-0200-000004000000}" name="Tjedan 2" totalsRowFunction="sum" dataDxfId="161"/>
    <tableColumn id="5" xr3:uid="{00000000-0010-0000-0200-000005000000}" name="Prekovremeni rad " totalsRowFunction="sum" dataDxfId="160"/>
    <tableColumn id="6" xr3:uid="{00000000-0010-0000-0200-000006000000}" name="Tjedan 3" totalsRowFunction="sum" dataDxfId="159"/>
    <tableColumn id="7" xr3:uid="{00000000-0010-0000-0200-000007000000}" name="Prekovremeni rad  " totalsRowFunction="sum" dataDxfId="158"/>
    <tableColumn id="8" xr3:uid="{00000000-0010-0000-0200-000008000000}" name="Tjedan 4" totalsRowFunction="sum" dataDxfId="157"/>
    <tableColumn id="9" xr3:uid="{00000000-0010-0000-0200-000009000000}" name="Prekovremeni rad   " totalsRowFunction="sum" dataDxfId="156"/>
    <tableColumn id="10" xr3:uid="{00000000-0010-0000-0200-00000A000000}" name="Tjedan 5" totalsRowFunction="sum" dataDxfId="155"/>
    <tableColumn id="11" xr3:uid="{00000000-0010-0000-0200-00000B000000}" name="Prekovremeni rad    " totalsRowFunction="sum" dataDxfId="154"/>
  </tableColumns>
  <tableStyleInfo name="Mjesec" showFirstColumn="1" showLastColumn="0" showRowStripes="0" showColumnStripes="0"/>
  <extLst>
    <ext xmlns:x14="http://schemas.microsoft.com/office/spreadsheetml/2009/9/main" uri="{504A1905-F514-4f6f-8877-14C23A59335A}">
      <x14:table altTextSummary="U ovu tablicu unesite redovne i prekovremene sate za 1., 2., 3., 4. i 5. tjedan ožujka. Ukupan tjedni broj sati tjedni izračunava se automatski"/>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ravanj" displayName="Travanj" ref="B41:L49" totalsRowCount="1" headerRowDxfId="153" headerRowBorderDxfId="152" tableBorderDxfId="151" totalsRowBorderDxfId="150">
  <autoFilter ref="B41:L48"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Travanj" totalsRowLabel="Ukupan broj sati tjedno" dataDxfId="149" totalsRowDxfId="148"/>
    <tableColumn id="2" xr3:uid="{00000000-0010-0000-0300-000002000000}" name="Tjedan 1" totalsRowFunction="sum" dataDxfId="147"/>
    <tableColumn id="3" xr3:uid="{00000000-0010-0000-0300-000003000000}" name="Prekovremeni rad" totalsRowFunction="sum" dataDxfId="146"/>
    <tableColumn id="4" xr3:uid="{00000000-0010-0000-0300-000004000000}" name="Tjedan 2" totalsRowFunction="sum" dataDxfId="145"/>
    <tableColumn id="5" xr3:uid="{00000000-0010-0000-0300-000005000000}" name="Prekovremeni rad " totalsRowFunction="sum" dataDxfId="144"/>
    <tableColumn id="6" xr3:uid="{00000000-0010-0000-0300-000006000000}" name="Tjedan 3" totalsRowFunction="sum" dataDxfId="143"/>
    <tableColumn id="7" xr3:uid="{00000000-0010-0000-0300-000007000000}" name="Prekovremeni rad  " totalsRowFunction="sum" dataDxfId="142"/>
    <tableColumn id="8" xr3:uid="{00000000-0010-0000-0300-000008000000}" name="Tjedan 4" totalsRowFunction="sum" dataDxfId="141"/>
    <tableColumn id="9" xr3:uid="{00000000-0010-0000-0300-000009000000}" name="Prekovremeni rad   " totalsRowFunction="sum" dataDxfId="140"/>
    <tableColumn id="10" xr3:uid="{00000000-0010-0000-0300-00000A000000}" name="Tjedan 5" totalsRowFunction="sum" dataDxfId="139"/>
    <tableColumn id="11" xr3:uid="{00000000-0010-0000-0300-00000B000000}" name="Prekovremeni rad    " totalsRowFunction="sum" dataDxfId="138"/>
  </tableColumns>
  <tableStyleInfo name="Mjesec" showFirstColumn="1" showLastColumn="0" showRowStripes="0" showColumnStripes="0"/>
  <extLst>
    <ext xmlns:x14="http://schemas.microsoft.com/office/spreadsheetml/2009/9/main" uri="{504A1905-F514-4f6f-8877-14C23A59335A}">
      <x14:table altTextSummary="U ovu tablicu unesite redovne i prekovremene sate za 1., 2., 3., 4. i 5. tjedan travnja. Ukupan tjedni broj sati tjedni izračunava se automatski"/>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Svibanj" displayName="Svibanj" ref="B52:L60" totalsRowCount="1" headerRowDxfId="137" headerRowBorderDxfId="136" tableBorderDxfId="135" totalsRowBorderDxfId="134">
  <autoFilter ref="B52:L59"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400-000001000000}" name="Svibanj" totalsRowLabel="Ukupan broj sati tjedno" dataDxfId="133" totalsRowDxfId="132"/>
    <tableColumn id="2" xr3:uid="{00000000-0010-0000-0400-000002000000}" name="Tjedan 1" totalsRowFunction="sum" dataDxfId="131"/>
    <tableColumn id="3" xr3:uid="{00000000-0010-0000-0400-000003000000}" name="Prekovremeni rad" totalsRowFunction="sum" dataDxfId="130"/>
    <tableColumn id="4" xr3:uid="{00000000-0010-0000-0400-000004000000}" name="Tjedan 2" totalsRowFunction="sum" dataDxfId="129"/>
    <tableColumn id="5" xr3:uid="{00000000-0010-0000-0400-000005000000}" name="Prekovremeni rad " totalsRowFunction="sum" dataDxfId="128"/>
    <tableColumn id="6" xr3:uid="{00000000-0010-0000-0400-000006000000}" name="Tjedan 3" totalsRowFunction="sum" dataDxfId="127"/>
    <tableColumn id="7" xr3:uid="{00000000-0010-0000-0400-000007000000}" name="Prekovremeni rad  " totalsRowFunction="sum" dataDxfId="126"/>
    <tableColumn id="8" xr3:uid="{00000000-0010-0000-0400-000008000000}" name="Tjedan 4" totalsRowFunction="sum" dataDxfId="125"/>
    <tableColumn id="9" xr3:uid="{00000000-0010-0000-0400-000009000000}" name="Prekovremeni rad   " totalsRowFunction="sum" dataDxfId="124"/>
    <tableColumn id="10" xr3:uid="{00000000-0010-0000-0400-00000A000000}" name="Tjedan 5" totalsRowFunction="sum" dataDxfId="123"/>
    <tableColumn id="11" xr3:uid="{00000000-0010-0000-0400-00000B000000}" name="Prekovremeni rad    " totalsRowFunction="sum" dataDxfId="122"/>
  </tableColumns>
  <tableStyleInfo name="Mjesec" showFirstColumn="1" showLastColumn="0" showRowStripes="0" showColumnStripes="0"/>
  <extLst>
    <ext xmlns:x14="http://schemas.microsoft.com/office/spreadsheetml/2009/9/main" uri="{504A1905-F514-4f6f-8877-14C23A59335A}">
      <x14:table altTextSummary="U ovu tablicu unesite redovne i prekovremene sate za 1., 2., 3., 4. i 5. tjedan svibnja. Ukupan tjedni broj sati tjedni izračunava se automatski"/>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Lipanj" displayName="Lipanj" ref="B63:L71" totalsRowCount="1" headerRowDxfId="121" headerRowBorderDxfId="120" tableBorderDxfId="119" totalsRowBorderDxfId="118">
  <autoFilter ref="B63:L70"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500-000001000000}" name="Lipanj" totalsRowLabel="Ukupan broj sati tjedno" dataDxfId="117" totalsRowDxfId="116"/>
    <tableColumn id="2" xr3:uid="{00000000-0010-0000-0500-000002000000}" name="Tjedan 1" totalsRowFunction="sum" dataDxfId="115"/>
    <tableColumn id="3" xr3:uid="{00000000-0010-0000-0500-000003000000}" name="Prekovremeni rad" totalsRowFunction="sum" dataDxfId="114"/>
    <tableColumn id="4" xr3:uid="{00000000-0010-0000-0500-000004000000}" name="Tjedan 2" totalsRowFunction="sum" dataDxfId="113"/>
    <tableColumn id="5" xr3:uid="{00000000-0010-0000-0500-000005000000}" name="Prekovremeni rad " totalsRowFunction="sum" dataDxfId="112"/>
    <tableColumn id="6" xr3:uid="{00000000-0010-0000-0500-000006000000}" name="Tjedan 3" totalsRowFunction="sum" dataDxfId="111"/>
    <tableColumn id="7" xr3:uid="{00000000-0010-0000-0500-000007000000}" name="Prekovremeni rad  " totalsRowFunction="sum" dataDxfId="110"/>
    <tableColumn id="8" xr3:uid="{00000000-0010-0000-0500-000008000000}" name="Tjedan 4" totalsRowFunction="sum" dataDxfId="109"/>
    <tableColumn id="9" xr3:uid="{00000000-0010-0000-0500-000009000000}" name="Prekovremeni rad   " totalsRowFunction="sum" dataDxfId="108"/>
    <tableColumn id="10" xr3:uid="{00000000-0010-0000-0500-00000A000000}" name="Tjedan 5" totalsRowFunction="sum" dataDxfId="107"/>
    <tableColumn id="11" xr3:uid="{00000000-0010-0000-0500-00000B000000}" name="Prekovremeni rad    " totalsRowFunction="sum" dataDxfId="106"/>
  </tableColumns>
  <tableStyleInfo name="Mjesec" showFirstColumn="1" showLastColumn="0" showRowStripes="0" showColumnStripes="0"/>
  <extLst>
    <ext xmlns:x14="http://schemas.microsoft.com/office/spreadsheetml/2009/9/main" uri="{504A1905-F514-4f6f-8877-14C23A59335A}">
      <x14:table altTextSummary="U ovu tablicu unesite redovne i prekovremene sate za 1., 2., 3., 4. i 5. tjedan lipnja. Ukupan tjedni broj sati tjedni izračunava se automatski"/>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Srpanj" displayName="Srpanj" ref="B75:L83" totalsRowCount="1" headerRowDxfId="105" headerRowBorderDxfId="104" tableBorderDxfId="103" totalsRowBorderDxfId="102">
  <autoFilter ref="B75:L82"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600-000001000000}" name="Srpanj" totalsRowLabel="Ukupan broj sati tjedno" dataDxfId="101" totalsRowDxfId="100"/>
    <tableColumn id="2" xr3:uid="{00000000-0010-0000-0600-000002000000}" name="Tjedan 1" totalsRowFunction="sum" dataDxfId="99"/>
    <tableColumn id="3" xr3:uid="{00000000-0010-0000-0600-000003000000}" name="Prekovremeni rad" totalsRowFunction="sum" dataDxfId="98"/>
    <tableColumn id="4" xr3:uid="{00000000-0010-0000-0600-000004000000}" name="Tjedan 2" totalsRowFunction="sum" dataDxfId="97"/>
    <tableColumn id="5" xr3:uid="{00000000-0010-0000-0600-000005000000}" name="Prekovremeni rad " totalsRowFunction="sum" dataDxfId="96"/>
    <tableColumn id="6" xr3:uid="{00000000-0010-0000-0600-000006000000}" name="Tjedan 3" totalsRowFunction="sum" dataDxfId="95"/>
    <tableColumn id="7" xr3:uid="{00000000-0010-0000-0600-000007000000}" name="Prekovremeni rad  " totalsRowFunction="sum" dataDxfId="94"/>
    <tableColumn id="8" xr3:uid="{00000000-0010-0000-0600-000008000000}" name="Tjedan 4" totalsRowFunction="sum" dataDxfId="93"/>
    <tableColumn id="9" xr3:uid="{00000000-0010-0000-0600-000009000000}" name="Prekovremeni rad   " totalsRowFunction="sum" dataDxfId="92"/>
    <tableColumn id="10" xr3:uid="{00000000-0010-0000-0600-00000A000000}" name="Tjedan 5" totalsRowFunction="sum" dataDxfId="91"/>
    <tableColumn id="11" xr3:uid="{00000000-0010-0000-0600-00000B000000}" name="Prekovremeni rad    " totalsRowFunction="sum" dataDxfId="90"/>
  </tableColumns>
  <tableStyleInfo name="Mjesec" showFirstColumn="1" showLastColumn="0" showRowStripes="0" showColumnStripes="0"/>
  <extLst>
    <ext xmlns:x14="http://schemas.microsoft.com/office/spreadsheetml/2009/9/main" uri="{504A1905-F514-4f6f-8877-14C23A59335A}">
      <x14:table altTextSummary="U ovu tablicu unesite redovne i prekovremene sate za 1., 2., 3., 4. i 5. tjedan srpnja. Ukupan tjedni broj sati tjedni izračunava se automatski"/>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Kolovoz" displayName="Kolovoz" ref="B86:L94" totalsRowCount="1" headerRowDxfId="89" headerRowBorderDxfId="88" tableBorderDxfId="87" totalsRowBorderDxfId="86">
  <autoFilter ref="B86:L93"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700-000001000000}" name="Kolovoz" totalsRowLabel="Ukupan broj sati tjedno" dataDxfId="85" totalsRowDxfId="84"/>
    <tableColumn id="2" xr3:uid="{00000000-0010-0000-0700-000002000000}" name="Tjedan 1" totalsRowFunction="sum" dataDxfId="83"/>
    <tableColumn id="3" xr3:uid="{00000000-0010-0000-0700-000003000000}" name="Prekovremeni rad" totalsRowFunction="sum" dataDxfId="82"/>
    <tableColumn id="4" xr3:uid="{00000000-0010-0000-0700-000004000000}" name="Tjedan 2" totalsRowFunction="sum" dataDxfId="81"/>
    <tableColumn id="5" xr3:uid="{00000000-0010-0000-0700-000005000000}" name="Prekovremeni rad " totalsRowFunction="sum" dataDxfId="80"/>
    <tableColumn id="6" xr3:uid="{00000000-0010-0000-0700-000006000000}" name="Tjedan 3" totalsRowFunction="sum" dataDxfId="79"/>
    <tableColumn id="7" xr3:uid="{00000000-0010-0000-0700-000007000000}" name="Prekovremeni rad  " totalsRowFunction="sum" dataDxfId="78"/>
    <tableColumn id="8" xr3:uid="{00000000-0010-0000-0700-000008000000}" name="Tjedan 4" totalsRowFunction="sum" dataDxfId="77"/>
    <tableColumn id="9" xr3:uid="{00000000-0010-0000-0700-000009000000}" name="Prekovremeni rad   " totalsRowFunction="sum" dataDxfId="76"/>
    <tableColumn id="10" xr3:uid="{00000000-0010-0000-0700-00000A000000}" name="Tjedan 5" totalsRowFunction="sum" dataDxfId="75"/>
    <tableColumn id="11" xr3:uid="{00000000-0010-0000-0700-00000B000000}" name="Prekovremeni rad    " totalsRowFunction="sum" dataDxfId="74"/>
  </tableColumns>
  <tableStyleInfo name="Mjesec" showFirstColumn="1" showLastColumn="0" showRowStripes="0" showColumnStripes="0"/>
  <extLst>
    <ext xmlns:x14="http://schemas.microsoft.com/office/spreadsheetml/2009/9/main" uri="{504A1905-F514-4f6f-8877-14C23A59335A}">
      <x14:table altTextSummary="U ovu tablicu unesite redovne i prekovremene sate za 1., 2., 3., 4. i 5. tjedan kolovoza. Ukupan tjedni broj sati tjedni izračunava se automatski"/>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Rujan" displayName="Rujan" ref="B97:L105" totalsRowCount="1" headerRowDxfId="73" headerRowBorderDxfId="72" tableBorderDxfId="71" totalsRowBorderDxfId="70">
  <autoFilter ref="B97:L104"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800-000001000000}" name="Rujan" totalsRowLabel="Ukupan broj sati tjedno" dataDxfId="69" totalsRowDxfId="68"/>
    <tableColumn id="2" xr3:uid="{00000000-0010-0000-0800-000002000000}" name="Tjedan 1" totalsRowFunction="sum" dataDxfId="67"/>
    <tableColumn id="3" xr3:uid="{00000000-0010-0000-0800-000003000000}" name="Prekovremeni rad" totalsRowFunction="sum" dataDxfId="66"/>
    <tableColumn id="4" xr3:uid="{00000000-0010-0000-0800-000004000000}" name="Tjedan 2" totalsRowFunction="sum" dataDxfId="65"/>
    <tableColumn id="5" xr3:uid="{00000000-0010-0000-0800-000005000000}" name="Prekovremeni rad " totalsRowFunction="sum" dataDxfId="64"/>
    <tableColumn id="6" xr3:uid="{00000000-0010-0000-0800-000006000000}" name="Tjedan 3" totalsRowFunction="sum" dataDxfId="63"/>
    <tableColumn id="7" xr3:uid="{00000000-0010-0000-0800-000007000000}" name="Prekovremeni rad  " totalsRowFunction="sum" dataDxfId="62"/>
    <tableColumn id="8" xr3:uid="{00000000-0010-0000-0800-000008000000}" name="Tjedan 4" totalsRowFunction="sum" dataDxfId="61"/>
    <tableColumn id="9" xr3:uid="{00000000-0010-0000-0800-000009000000}" name="Prekovremeni rad   " totalsRowFunction="sum" dataDxfId="60"/>
    <tableColumn id="10" xr3:uid="{00000000-0010-0000-0800-00000A000000}" name="Tjedan 5" totalsRowFunction="sum" dataDxfId="59"/>
    <tableColumn id="11" xr3:uid="{00000000-0010-0000-0800-00000B000000}" name="Prekovremeni rad    " totalsRowFunction="sum" dataDxfId="58"/>
  </tableColumns>
  <tableStyleInfo name="Mjesec" showFirstColumn="1" showLastColumn="0" showRowStripes="0" showColumnStripes="0"/>
  <extLst>
    <ext xmlns:x14="http://schemas.microsoft.com/office/spreadsheetml/2009/9/main" uri="{504A1905-F514-4f6f-8877-14C23A59335A}">
      <x14:table altTextSummary="U ovu tablicu unesite redovne i prekovremene sate za 1., 2., 3., 4. i 5. tjedan rujna. Ukupan tjedni broj sati tjedni izračunava se automatski"/>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23"/>
  </sheetPr>
  <dimension ref="B1:L140"/>
  <sheetViews>
    <sheetView tabSelected="1" zoomScaleNormal="100" workbookViewId="0"/>
  </sheetViews>
  <sheetFormatPr defaultColWidth="9.140625" defaultRowHeight="14.25" x14ac:dyDescent="0.3"/>
  <cols>
    <col min="1" max="1" width="3.42578125" style="1" customWidth="1"/>
    <col min="2" max="2" width="38.7109375" style="2" customWidth="1"/>
    <col min="3" max="12" width="21.28515625" style="2" customWidth="1"/>
    <col min="13" max="13" width="2.7109375" style="1" customWidth="1"/>
    <col min="14" max="16384" width="9.140625" style="1"/>
  </cols>
  <sheetData>
    <row r="1" spans="2:12" ht="15.95" customHeight="1" x14ac:dyDescent="0.3">
      <c r="B1" s="26" t="s">
        <v>0</v>
      </c>
      <c r="C1" s="26"/>
      <c r="D1" s="26"/>
      <c r="E1" s="26"/>
      <c r="F1" s="26"/>
      <c r="G1" s="26"/>
      <c r="H1" s="26"/>
      <c r="I1" s="26"/>
      <c r="J1" s="26"/>
      <c r="K1" s="26"/>
      <c r="L1" s="26"/>
    </row>
    <row r="2" spans="2:12" ht="23.25" customHeight="1" x14ac:dyDescent="0.3">
      <c r="B2" s="26"/>
      <c r="C2" s="26"/>
      <c r="D2" s="26"/>
      <c r="E2" s="26"/>
      <c r="F2" s="26"/>
      <c r="G2" s="26"/>
      <c r="H2" s="26"/>
      <c r="I2" s="26"/>
      <c r="J2" s="26"/>
      <c r="K2" s="26"/>
      <c r="L2" s="26"/>
    </row>
    <row r="3" spans="2:12" ht="15.95" customHeight="1" x14ac:dyDescent="0.3">
      <c r="B3" s="2" t="s">
        <v>1</v>
      </c>
      <c r="C3" s="8"/>
      <c r="D3" s="3" t="s">
        <v>40</v>
      </c>
      <c r="E3" s="8"/>
      <c r="G3" s="29" t="s">
        <v>57</v>
      </c>
      <c r="H3" s="29"/>
      <c r="I3" s="24"/>
      <c r="J3" s="24"/>
    </row>
    <row r="4" spans="2:12" ht="15.95" customHeight="1" x14ac:dyDescent="0.3">
      <c r="B4" s="2" t="s">
        <v>2</v>
      </c>
      <c r="C4" s="9"/>
      <c r="D4" s="3" t="s">
        <v>41</v>
      </c>
      <c r="E4" s="9"/>
      <c r="G4" s="1" t="s">
        <v>58</v>
      </c>
      <c r="H4" s="10">
        <f>SUM(C16,C27,C38,C50,C61,C72,C84,C95,C106,C118,C129,C140)</f>
        <v>0</v>
      </c>
      <c r="I4" s="4" t="s">
        <v>61</v>
      </c>
      <c r="J4" s="10">
        <f>SUM(F16,F27,F38,F50,F61,F72,F84,F95,F106,F118,F129,F140)</f>
        <v>0</v>
      </c>
      <c r="K4" s="4" t="s">
        <v>66</v>
      </c>
      <c r="L4" s="10">
        <f>SUM(H4,J4)</f>
        <v>0</v>
      </c>
    </row>
    <row r="5" spans="2:12" ht="6" customHeight="1" x14ac:dyDescent="0.3">
      <c r="L5" s="5"/>
    </row>
    <row r="6" spans="2:12" s="6" customFormat="1" ht="24.95" customHeight="1" x14ac:dyDescent="0.2">
      <c r="B6" s="27" t="s">
        <v>3</v>
      </c>
      <c r="C6" s="27"/>
      <c r="D6" s="27"/>
      <c r="E6" s="27"/>
      <c r="F6" s="27"/>
      <c r="G6" s="27"/>
      <c r="H6" s="27"/>
      <c r="I6" s="27"/>
      <c r="J6" s="27"/>
      <c r="K6" s="27"/>
      <c r="L6" s="27"/>
    </row>
    <row r="7" spans="2:12" ht="15" customHeight="1" x14ac:dyDescent="0.3">
      <c r="B7" s="17" t="s">
        <v>4</v>
      </c>
      <c r="C7" s="18" t="s">
        <v>39</v>
      </c>
      <c r="D7" s="18" t="s">
        <v>42</v>
      </c>
      <c r="E7" s="18" t="s">
        <v>55</v>
      </c>
      <c r="F7" s="18" t="s">
        <v>56</v>
      </c>
      <c r="G7" s="18" t="s">
        <v>59</v>
      </c>
      <c r="H7" s="18" t="s">
        <v>60</v>
      </c>
      <c r="I7" s="18" t="s">
        <v>62</v>
      </c>
      <c r="J7" s="18" t="s">
        <v>63</v>
      </c>
      <c r="K7" s="18" t="s">
        <v>64</v>
      </c>
      <c r="L7" s="19" t="s">
        <v>65</v>
      </c>
    </row>
    <row r="8" spans="2:12" ht="15" customHeight="1" x14ac:dyDescent="0.3">
      <c r="B8" s="15" t="s">
        <v>5</v>
      </c>
      <c r="C8" s="11"/>
      <c r="D8" s="12"/>
      <c r="E8" s="11"/>
      <c r="F8" s="12"/>
      <c r="G8" s="11"/>
      <c r="H8" s="12"/>
      <c r="I8" s="11"/>
      <c r="J8" s="12"/>
      <c r="K8" s="11"/>
      <c r="L8" s="16"/>
    </row>
    <row r="9" spans="2:12" ht="15" customHeight="1" x14ac:dyDescent="0.3">
      <c r="B9" s="15" t="s">
        <v>6</v>
      </c>
      <c r="C9" s="11"/>
      <c r="D9" s="12"/>
      <c r="E9" s="11"/>
      <c r="F9" s="12"/>
      <c r="G9" s="11"/>
      <c r="H9" s="12"/>
      <c r="I9" s="11"/>
      <c r="J9" s="12"/>
      <c r="K9" s="11"/>
      <c r="L9" s="16"/>
    </row>
    <row r="10" spans="2:12" ht="15" customHeight="1" x14ac:dyDescent="0.3">
      <c r="B10" s="15" t="s">
        <v>7</v>
      </c>
      <c r="C10" s="11"/>
      <c r="D10" s="12"/>
      <c r="E10" s="11"/>
      <c r="F10" s="12"/>
      <c r="G10" s="11"/>
      <c r="H10" s="12"/>
      <c r="I10" s="11"/>
      <c r="J10" s="12"/>
      <c r="K10" s="11"/>
      <c r="L10" s="16"/>
    </row>
    <row r="11" spans="2:12" ht="15" customHeight="1" x14ac:dyDescent="0.3">
      <c r="B11" s="15" t="s">
        <v>8</v>
      </c>
      <c r="C11" s="11"/>
      <c r="D11" s="12"/>
      <c r="E11" s="11"/>
      <c r="F11" s="12"/>
      <c r="G11" s="11"/>
      <c r="H11" s="12"/>
      <c r="I11" s="11"/>
      <c r="J11" s="12"/>
      <c r="K11" s="11"/>
      <c r="L11" s="16"/>
    </row>
    <row r="12" spans="2:12" ht="15" customHeight="1" x14ac:dyDescent="0.3">
      <c r="B12" s="15" t="s">
        <v>9</v>
      </c>
      <c r="C12" s="11"/>
      <c r="D12" s="12"/>
      <c r="E12" s="11"/>
      <c r="F12" s="12"/>
      <c r="G12" s="11"/>
      <c r="H12" s="12"/>
      <c r="I12" s="11"/>
      <c r="J12" s="12"/>
      <c r="K12" s="11"/>
      <c r="L12" s="16"/>
    </row>
    <row r="13" spans="2:12" ht="15" customHeight="1" x14ac:dyDescent="0.3">
      <c r="B13" s="15" t="s">
        <v>10</v>
      </c>
      <c r="C13" s="11"/>
      <c r="D13" s="12"/>
      <c r="E13" s="11"/>
      <c r="F13" s="12"/>
      <c r="G13" s="11"/>
      <c r="H13" s="12"/>
      <c r="I13" s="11"/>
      <c r="J13" s="12"/>
      <c r="K13" s="11"/>
      <c r="L13" s="16"/>
    </row>
    <row r="14" spans="2:12" ht="15" customHeight="1" x14ac:dyDescent="0.3">
      <c r="B14" s="15" t="s">
        <v>11</v>
      </c>
      <c r="C14" s="11"/>
      <c r="D14" s="12"/>
      <c r="E14" s="11"/>
      <c r="F14" s="12"/>
      <c r="G14" s="11"/>
      <c r="H14" s="12"/>
      <c r="I14" s="11"/>
      <c r="J14" s="12"/>
      <c r="K14" s="11"/>
      <c r="L14" s="16"/>
    </row>
    <row r="15" spans="2:12" ht="15" customHeight="1" x14ac:dyDescent="0.3">
      <c r="B15" s="20" t="s">
        <v>12</v>
      </c>
      <c r="C15" s="21">
        <f>SUBTOTAL(109,Siječanj[Tjedan 1])</f>
        <v>0</v>
      </c>
      <c r="D15" s="22">
        <f>SUBTOTAL(109,Siječanj[Prekovremeni rad])</f>
        <v>0</v>
      </c>
      <c r="E15" s="21">
        <f>SUBTOTAL(109,Siječanj[Tjedan 2])</f>
        <v>0</v>
      </c>
      <c r="F15" s="22">
        <f>SUBTOTAL(109,Siječanj[[Prekovremeni rad ]])</f>
        <v>0</v>
      </c>
      <c r="G15" s="21">
        <f>SUBTOTAL(109,Siječanj[Tjedan 3])</f>
        <v>0</v>
      </c>
      <c r="H15" s="22">
        <f>SUBTOTAL(109,Siječanj[[Prekovremeni rad  ]])</f>
        <v>0</v>
      </c>
      <c r="I15" s="21">
        <f>SUBTOTAL(109,Siječanj[Tjedan 4])</f>
        <v>0</v>
      </c>
      <c r="J15" s="22">
        <f>SUBTOTAL(109,Siječanj[[Prekovremeni rad   ]])</f>
        <v>0</v>
      </c>
      <c r="K15" s="21">
        <f>SUBTOTAL(109,Siječanj[Tjedan 5])</f>
        <v>0</v>
      </c>
      <c r="L15" s="23">
        <f>SUBTOTAL(109,Siječanj[[Prekovremeni rad    ]])</f>
        <v>0</v>
      </c>
    </row>
    <row r="16" spans="2:12" ht="15" customHeight="1" x14ac:dyDescent="0.3">
      <c r="B16" s="14" t="s">
        <v>13</v>
      </c>
      <c r="C16" s="13">
        <f>SUM(Siječanj[[#Totals],[Tjedan 1]],Siječanj[[#Totals],[Tjedan 2]],Siječanj[[#Totals],[Tjedan 3]],Siječanj[[#Totals],[Tjedan 4]],Siječanj[[#Totals],[Tjedan 5]])</f>
        <v>0</v>
      </c>
      <c r="D16" s="25" t="s">
        <v>43</v>
      </c>
      <c r="E16" s="25"/>
      <c r="F16" s="13">
        <f>SUM(Siječanj[[#Totals],[Prekovremeni rad]],Siječanj[[#Totals],[Prekovremeni rad ]],Siječanj[[#Totals],[Prekovremeni rad  ]],Siječanj[[#Totals],[Prekovremeni rad   ]],Siječanj[[#Totals],[Prekovremeni rad    ]])</f>
        <v>0</v>
      </c>
    </row>
    <row r="17" spans="2:12" ht="9" customHeight="1" x14ac:dyDescent="0.3"/>
    <row r="18" spans="2:12" ht="15" customHeight="1" x14ac:dyDescent="0.3">
      <c r="B18" s="17" t="s">
        <v>14</v>
      </c>
      <c r="C18" s="18" t="s">
        <v>39</v>
      </c>
      <c r="D18" s="18" t="s">
        <v>42</v>
      </c>
      <c r="E18" s="18" t="s">
        <v>55</v>
      </c>
      <c r="F18" s="18" t="s">
        <v>56</v>
      </c>
      <c r="G18" s="18" t="s">
        <v>59</v>
      </c>
      <c r="H18" s="18" t="s">
        <v>60</v>
      </c>
      <c r="I18" s="18" t="s">
        <v>62</v>
      </c>
      <c r="J18" s="18" t="s">
        <v>63</v>
      </c>
      <c r="K18" s="18" t="s">
        <v>64</v>
      </c>
      <c r="L18" s="19" t="s">
        <v>65</v>
      </c>
    </row>
    <row r="19" spans="2:12" ht="15" customHeight="1" x14ac:dyDescent="0.3">
      <c r="B19" s="15" t="s">
        <v>5</v>
      </c>
      <c r="C19" s="11"/>
      <c r="D19" s="12"/>
      <c r="E19" s="11"/>
      <c r="F19" s="12"/>
      <c r="G19" s="11"/>
      <c r="H19" s="12"/>
      <c r="I19" s="11"/>
      <c r="J19" s="12"/>
      <c r="K19" s="11"/>
      <c r="L19" s="16"/>
    </row>
    <row r="20" spans="2:12" ht="15" customHeight="1" x14ac:dyDescent="0.3">
      <c r="B20" s="15" t="s">
        <v>6</v>
      </c>
      <c r="C20" s="11"/>
      <c r="D20" s="12"/>
      <c r="E20" s="11"/>
      <c r="F20" s="12"/>
      <c r="G20" s="11"/>
      <c r="H20" s="12"/>
      <c r="I20" s="11"/>
      <c r="J20" s="12"/>
      <c r="K20" s="11"/>
      <c r="L20" s="16"/>
    </row>
    <row r="21" spans="2:12" ht="15" customHeight="1" x14ac:dyDescent="0.3">
      <c r="B21" s="15" t="s">
        <v>7</v>
      </c>
      <c r="C21" s="11"/>
      <c r="D21" s="12"/>
      <c r="E21" s="11"/>
      <c r="F21" s="12"/>
      <c r="G21" s="11"/>
      <c r="H21" s="12"/>
      <c r="I21" s="11"/>
      <c r="J21" s="12"/>
      <c r="K21" s="11"/>
      <c r="L21" s="16"/>
    </row>
    <row r="22" spans="2:12" ht="15" customHeight="1" x14ac:dyDescent="0.3">
      <c r="B22" s="15" t="s">
        <v>8</v>
      </c>
      <c r="C22" s="11"/>
      <c r="D22" s="12"/>
      <c r="E22" s="11"/>
      <c r="F22" s="12"/>
      <c r="G22" s="11"/>
      <c r="H22" s="12"/>
      <c r="I22" s="11"/>
      <c r="J22" s="12"/>
      <c r="K22" s="11"/>
      <c r="L22" s="16"/>
    </row>
    <row r="23" spans="2:12" ht="15" customHeight="1" x14ac:dyDescent="0.3">
      <c r="B23" s="15" t="s">
        <v>9</v>
      </c>
      <c r="C23" s="11"/>
      <c r="D23" s="12"/>
      <c r="E23" s="11"/>
      <c r="F23" s="12"/>
      <c r="G23" s="11"/>
      <c r="H23" s="12"/>
      <c r="I23" s="11"/>
      <c r="J23" s="12"/>
      <c r="K23" s="11"/>
      <c r="L23" s="16"/>
    </row>
    <row r="24" spans="2:12" ht="15" customHeight="1" x14ac:dyDescent="0.3">
      <c r="B24" s="15" t="s">
        <v>10</v>
      </c>
      <c r="C24" s="11"/>
      <c r="D24" s="12"/>
      <c r="E24" s="11"/>
      <c r="F24" s="12"/>
      <c r="G24" s="11"/>
      <c r="H24" s="12"/>
      <c r="I24" s="11"/>
      <c r="J24" s="12"/>
      <c r="K24" s="11"/>
      <c r="L24" s="16"/>
    </row>
    <row r="25" spans="2:12" ht="15" customHeight="1" x14ac:dyDescent="0.3">
      <c r="B25" s="15" t="s">
        <v>11</v>
      </c>
      <c r="C25" s="11"/>
      <c r="D25" s="12"/>
      <c r="E25" s="11"/>
      <c r="F25" s="12"/>
      <c r="G25" s="11"/>
      <c r="H25" s="12"/>
      <c r="I25" s="11"/>
      <c r="J25" s="12"/>
      <c r="K25" s="11"/>
      <c r="L25" s="16"/>
    </row>
    <row r="26" spans="2:12" ht="15" customHeight="1" x14ac:dyDescent="0.3">
      <c r="B26" s="20" t="s">
        <v>12</v>
      </c>
      <c r="C26" s="21">
        <f>SUBTOTAL(109,Veljača[Tjedan 1])</f>
        <v>0</v>
      </c>
      <c r="D26" s="22">
        <f>SUBTOTAL(109,Veljača[Prekovremeni rad])</f>
        <v>0</v>
      </c>
      <c r="E26" s="21">
        <f>SUBTOTAL(109,Veljača[Tjedan 2])</f>
        <v>0</v>
      </c>
      <c r="F26" s="22">
        <f>SUBTOTAL(109,Veljača[[Prekovremeni rad ]])</f>
        <v>0</v>
      </c>
      <c r="G26" s="21">
        <f>SUBTOTAL(109,Veljača[Tjedan 3])</f>
        <v>0</v>
      </c>
      <c r="H26" s="22">
        <f>SUBTOTAL(109,Veljača[[Prekovremeni rad  ]])</f>
        <v>0</v>
      </c>
      <c r="I26" s="21">
        <f>SUBTOTAL(109,Veljača[Tjedan 4])</f>
        <v>0</v>
      </c>
      <c r="J26" s="22">
        <f>SUBTOTAL(109,Veljača[[Prekovremeni rad   ]])</f>
        <v>0</v>
      </c>
      <c r="K26" s="21">
        <f>SUBTOTAL(109,Veljača[Tjedan 5])</f>
        <v>0</v>
      </c>
      <c r="L26" s="23">
        <f>SUBTOTAL(109,Veljača[[Prekovremeni rad    ]])</f>
        <v>0</v>
      </c>
    </row>
    <row r="27" spans="2:12" ht="15" customHeight="1" x14ac:dyDescent="0.3">
      <c r="B27" s="14" t="s">
        <v>15</v>
      </c>
      <c r="C27" s="13">
        <f>SUM(Veljača[[#Totals],[Tjedan 1]],Veljača[[#Totals],[Tjedan 2]],Veljača[[#Totals],[Tjedan 3]],Veljača[[#Totals],[Tjedan 4]],Veljača[[#Totals],[Tjedan 5]])</f>
        <v>0</v>
      </c>
      <c r="D27" s="25" t="s">
        <v>44</v>
      </c>
      <c r="E27" s="25"/>
      <c r="F27" s="13">
        <f>SUM(Veljača[[#Totals],[Prekovremeni rad]],Veljača[[#Totals],[Prekovremeni rad ]],Veljača[[#Totals],[Prekovremeni rad  ]],Veljača[[#Totals],[Prekovremeni rad   ]],Veljača[[#Totals],[Prekovremeni rad    ]])</f>
        <v>0</v>
      </c>
    </row>
    <row r="28" spans="2:12" ht="9" customHeight="1" x14ac:dyDescent="0.3"/>
    <row r="29" spans="2:12" ht="15" customHeight="1" x14ac:dyDescent="0.3">
      <c r="B29" s="17" t="s">
        <v>16</v>
      </c>
      <c r="C29" s="18" t="s">
        <v>39</v>
      </c>
      <c r="D29" s="18" t="s">
        <v>42</v>
      </c>
      <c r="E29" s="18" t="s">
        <v>55</v>
      </c>
      <c r="F29" s="18" t="s">
        <v>56</v>
      </c>
      <c r="G29" s="18" t="s">
        <v>59</v>
      </c>
      <c r="H29" s="18" t="s">
        <v>60</v>
      </c>
      <c r="I29" s="18" t="s">
        <v>62</v>
      </c>
      <c r="J29" s="18" t="s">
        <v>63</v>
      </c>
      <c r="K29" s="18" t="s">
        <v>64</v>
      </c>
      <c r="L29" s="19" t="s">
        <v>65</v>
      </c>
    </row>
    <row r="30" spans="2:12" ht="15" customHeight="1" x14ac:dyDescent="0.3">
      <c r="B30" s="15" t="s">
        <v>5</v>
      </c>
      <c r="C30" s="11"/>
      <c r="D30" s="12"/>
      <c r="E30" s="11"/>
      <c r="F30" s="12"/>
      <c r="G30" s="11"/>
      <c r="H30" s="12"/>
      <c r="I30" s="11"/>
      <c r="J30" s="12"/>
      <c r="K30" s="11"/>
      <c r="L30" s="16"/>
    </row>
    <row r="31" spans="2:12" ht="15" customHeight="1" x14ac:dyDescent="0.3">
      <c r="B31" s="15" t="s">
        <v>6</v>
      </c>
      <c r="C31" s="11"/>
      <c r="D31" s="12"/>
      <c r="E31" s="11"/>
      <c r="F31" s="12"/>
      <c r="G31" s="11"/>
      <c r="H31" s="12"/>
      <c r="I31" s="11"/>
      <c r="J31" s="12"/>
      <c r="K31" s="11"/>
      <c r="L31" s="16"/>
    </row>
    <row r="32" spans="2:12" ht="15" customHeight="1" x14ac:dyDescent="0.3">
      <c r="B32" s="15" t="s">
        <v>7</v>
      </c>
      <c r="C32" s="11"/>
      <c r="D32" s="12"/>
      <c r="E32" s="11"/>
      <c r="F32" s="12"/>
      <c r="G32" s="11"/>
      <c r="H32" s="12"/>
      <c r="I32" s="11"/>
      <c r="J32" s="12"/>
      <c r="K32" s="11"/>
      <c r="L32" s="16"/>
    </row>
    <row r="33" spans="2:12" ht="15" customHeight="1" x14ac:dyDescent="0.3">
      <c r="B33" s="15" t="s">
        <v>8</v>
      </c>
      <c r="C33" s="11"/>
      <c r="D33" s="12"/>
      <c r="E33" s="11"/>
      <c r="F33" s="12"/>
      <c r="G33" s="11"/>
      <c r="H33" s="12"/>
      <c r="I33" s="11"/>
      <c r="J33" s="12"/>
      <c r="K33" s="11"/>
      <c r="L33" s="16"/>
    </row>
    <row r="34" spans="2:12" ht="15" customHeight="1" x14ac:dyDescent="0.3">
      <c r="B34" s="15" t="s">
        <v>9</v>
      </c>
      <c r="C34" s="11"/>
      <c r="D34" s="12"/>
      <c r="E34" s="11"/>
      <c r="F34" s="12"/>
      <c r="G34" s="11"/>
      <c r="H34" s="12"/>
      <c r="I34" s="11"/>
      <c r="J34" s="12"/>
      <c r="K34" s="11"/>
      <c r="L34" s="16"/>
    </row>
    <row r="35" spans="2:12" ht="15" customHeight="1" x14ac:dyDescent="0.3">
      <c r="B35" s="15" t="s">
        <v>10</v>
      </c>
      <c r="C35" s="11"/>
      <c r="D35" s="12"/>
      <c r="E35" s="11"/>
      <c r="F35" s="12"/>
      <c r="G35" s="11"/>
      <c r="H35" s="12"/>
      <c r="I35" s="11"/>
      <c r="J35" s="12"/>
      <c r="K35" s="11"/>
      <c r="L35" s="16"/>
    </row>
    <row r="36" spans="2:12" ht="15" customHeight="1" x14ac:dyDescent="0.3">
      <c r="B36" s="15" t="s">
        <v>11</v>
      </c>
      <c r="C36" s="11"/>
      <c r="D36" s="12"/>
      <c r="E36" s="11"/>
      <c r="F36" s="12"/>
      <c r="G36" s="11"/>
      <c r="H36" s="12"/>
      <c r="I36" s="11"/>
      <c r="J36" s="12"/>
      <c r="K36" s="11"/>
      <c r="L36" s="16"/>
    </row>
    <row r="37" spans="2:12" ht="15" customHeight="1" x14ac:dyDescent="0.3">
      <c r="B37" s="20" t="s">
        <v>12</v>
      </c>
      <c r="C37" s="21">
        <f>SUBTOTAL(109,Ožujak[Tjedan 1])</f>
        <v>0</v>
      </c>
      <c r="D37" s="22">
        <f>SUBTOTAL(109,Ožujak[Prekovremeni rad])</f>
        <v>0</v>
      </c>
      <c r="E37" s="21">
        <f>SUBTOTAL(109,Ožujak[Tjedan 2])</f>
        <v>0</v>
      </c>
      <c r="F37" s="22">
        <f>SUBTOTAL(109,Ožujak[[Prekovremeni rad ]])</f>
        <v>0</v>
      </c>
      <c r="G37" s="21">
        <f>SUBTOTAL(109,Ožujak[Tjedan 3])</f>
        <v>0</v>
      </c>
      <c r="H37" s="22">
        <f>SUBTOTAL(109,Ožujak[[Prekovremeni rad  ]])</f>
        <v>0</v>
      </c>
      <c r="I37" s="21">
        <f>SUBTOTAL(109,Ožujak[Tjedan 4])</f>
        <v>0</v>
      </c>
      <c r="J37" s="22">
        <f>SUBTOTAL(109,Ožujak[[Prekovremeni rad   ]])</f>
        <v>0</v>
      </c>
      <c r="K37" s="21">
        <f>SUBTOTAL(109,Ožujak[Tjedan 5])</f>
        <v>0</v>
      </c>
      <c r="L37" s="23">
        <f>SUBTOTAL(109,Ožujak[[Prekovremeni rad    ]])</f>
        <v>0</v>
      </c>
    </row>
    <row r="38" spans="2:12" ht="15" customHeight="1" x14ac:dyDescent="0.3">
      <c r="B38" s="14" t="s">
        <v>17</v>
      </c>
      <c r="C38" s="13">
        <f>SUM(Ožujak[[#Totals],[Tjedan 1]],Ožujak[[#Totals],[Tjedan 2]],Ožujak[[#Totals],[Tjedan 3]],Ožujak[[#Totals],[Tjedan 4]],Ožujak[[#Totals],[Tjedan 5]])</f>
        <v>0</v>
      </c>
      <c r="D38" s="25" t="s">
        <v>45</v>
      </c>
      <c r="E38" s="25"/>
      <c r="F38" s="13">
        <f>SUM(Ožujak[[#Totals],[Prekovremeni rad]],Ožujak[[#Totals],[Prekovremeni rad ]],Ožujak[[#Totals],[Prekovremeni rad  ]],Ožujak[[#Totals],[Prekovremeni rad   ]],Ožujak[[#Totals],[Prekovremeni rad    ]])</f>
        <v>0</v>
      </c>
    </row>
    <row r="39" spans="2:12" ht="9" customHeight="1" x14ac:dyDescent="0.3"/>
    <row r="40" spans="2:12" s="7" customFormat="1" ht="24.95" customHeight="1" x14ac:dyDescent="0.2">
      <c r="B40" s="27" t="s">
        <v>18</v>
      </c>
      <c r="C40" s="27"/>
      <c r="D40" s="27"/>
      <c r="E40" s="27"/>
      <c r="F40" s="27"/>
      <c r="G40" s="27"/>
      <c r="H40" s="27"/>
      <c r="I40" s="27"/>
      <c r="J40" s="27"/>
      <c r="K40" s="27"/>
      <c r="L40" s="27"/>
    </row>
    <row r="41" spans="2:12" ht="15" customHeight="1" x14ac:dyDescent="0.3">
      <c r="B41" s="17" t="s">
        <v>19</v>
      </c>
      <c r="C41" s="18" t="s">
        <v>39</v>
      </c>
      <c r="D41" s="18" t="s">
        <v>42</v>
      </c>
      <c r="E41" s="18" t="s">
        <v>55</v>
      </c>
      <c r="F41" s="18" t="s">
        <v>56</v>
      </c>
      <c r="G41" s="18" t="s">
        <v>59</v>
      </c>
      <c r="H41" s="18" t="s">
        <v>60</v>
      </c>
      <c r="I41" s="18" t="s">
        <v>62</v>
      </c>
      <c r="J41" s="18" t="s">
        <v>63</v>
      </c>
      <c r="K41" s="18" t="s">
        <v>64</v>
      </c>
      <c r="L41" s="19" t="s">
        <v>65</v>
      </c>
    </row>
    <row r="42" spans="2:12" ht="15" customHeight="1" x14ac:dyDescent="0.3">
      <c r="B42" s="15" t="s">
        <v>5</v>
      </c>
      <c r="C42" s="11"/>
      <c r="D42" s="12"/>
      <c r="E42" s="11"/>
      <c r="F42" s="12"/>
      <c r="G42" s="11"/>
      <c r="H42" s="12"/>
      <c r="I42" s="11"/>
      <c r="J42" s="12"/>
      <c r="K42" s="11"/>
      <c r="L42" s="16"/>
    </row>
    <row r="43" spans="2:12" ht="15" customHeight="1" x14ac:dyDescent="0.3">
      <c r="B43" s="15" t="s">
        <v>6</v>
      </c>
      <c r="C43" s="11"/>
      <c r="D43" s="12"/>
      <c r="E43" s="11"/>
      <c r="F43" s="12"/>
      <c r="G43" s="11"/>
      <c r="H43" s="12"/>
      <c r="I43" s="11"/>
      <c r="J43" s="12"/>
      <c r="K43" s="11"/>
      <c r="L43" s="16"/>
    </row>
    <row r="44" spans="2:12" ht="15" customHeight="1" x14ac:dyDescent="0.3">
      <c r="B44" s="15" t="s">
        <v>7</v>
      </c>
      <c r="C44" s="11"/>
      <c r="D44" s="12"/>
      <c r="E44" s="11"/>
      <c r="F44" s="12"/>
      <c r="G44" s="11"/>
      <c r="H44" s="12"/>
      <c r="I44" s="11"/>
      <c r="J44" s="12"/>
      <c r="K44" s="11"/>
      <c r="L44" s="16"/>
    </row>
    <row r="45" spans="2:12" ht="15" customHeight="1" x14ac:dyDescent="0.3">
      <c r="B45" s="15" t="s">
        <v>8</v>
      </c>
      <c r="C45" s="11"/>
      <c r="D45" s="12"/>
      <c r="E45" s="11"/>
      <c r="F45" s="12"/>
      <c r="G45" s="11"/>
      <c r="H45" s="12"/>
      <c r="I45" s="11"/>
      <c r="J45" s="12"/>
      <c r="K45" s="11"/>
      <c r="L45" s="16"/>
    </row>
    <row r="46" spans="2:12" ht="15" customHeight="1" x14ac:dyDescent="0.3">
      <c r="B46" s="15" t="s">
        <v>9</v>
      </c>
      <c r="C46" s="11"/>
      <c r="D46" s="12"/>
      <c r="E46" s="11"/>
      <c r="F46" s="12"/>
      <c r="G46" s="11"/>
      <c r="H46" s="12"/>
      <c r="I46" s="11"/>
      <c r="J46" s="12"/>
      <c r="K46" s="11"/>
      <c r="L46" s="16"/>
    </row>
    <row r="47" spans="2:12" ht="15" customHeight="1" x14ac:dyDescent="0.3">
      <c r="B47" s="15" t="s">
        <v>10</v>
      </c>
      <c r="C47" s="11"/>
      <c r="D47" s="12"/>
      <c r="E47" s="11"/>
      <c r="F47" s="12"/>
      <c r="G47" s="11"/>
      <c r="H47" s="12"/>
      <c r="I47" s="11"/>
      <c r="J47" s="12"/>
      <c r="K47" s="11"/>
      <c r="L47" s="16"/>
    </row>
    <row r="48" spans="2:12" ht="15" customHeight="1" x14ac:dyDescent="0.3">
      <c r="B48" s="15" t="s">
        <v>11</v>
      </c>
      <c r="C48" s="11"/>
      <c r="D48" s="12"/>
      <c r="E48" s="11"/>
      <c r="F48" s="12"/>
      <c r="G48" s="11"/>
      <c r="H48" s="12"/>
      <c r="I48" s="11"/>
      <c r="J48" s="12"/>
      <c r="K48" s="11"/>
      <c r="L48" s="16"/>
    </row>
    <row r="49" spans="2:12" ht="15" customHeight="1" x14ac:dyDescent="0.3">
      <c r="B49" s="20" t="s">
        <v>12</v>
      </c>
      <c r="C49" s="21">
        <f>SUBTOTAL(109,Travanj[Tjedan 1])</f>
        <v>0</v>
      </c>
      <c r="D49" s="22">
        <f>SUBTOTAL(109,Travanj[Prekovremeni rad])</f>
        <v>0</v>
      </c>
      <c r="E49" s="21">
        <f>SUBTOTAL(109,Travanj[Tjedan 2])</f>
        <v>0</v>
      </c>
      <c r="F49" s="22">
        <f>SUBTOTAL(109,Travanj[[Prekovremeni rad ]])</f>
        <v>0</v>
      </c>
      <c r="G49" s="21">
        <f>SUBTOTAL(109,Travanj[Tjedan 3])</f>
        <v>0</v>
      </c>
      <c r="H49" s="22">
        <f>SUBTOTAL(109,Travanj[[Prekovremeni rad  ]])</f>
        <v>0</v>
      </c>
      <c r="I49" s="21">
        <f>SUBTOTAL(109,Travanj[Tjedan 4])</f>
        <v>0</v>
      </c>
      <c r="J49" s="22">
        <f>SUBTOTAL(109,Travanj[[Prekovremeni rad   ]])</f>
        <v>0</v>
      </c>
      <c r="K49" s="21">
        <f>SUBTOTAL(109,Travanj[Tjedan 5])</f>
        <v>0</v>
      </c>
      <c r="L49" s="23">
        <f>SUBTOTAL(109,Travanj[[Prekovremeni rad    ]])</f>
        <v>0</v>
      </c>
    </row>
    <row r="50" spans="2:12" ht="15" customHeight="1" x14ac:dyDescent="0.3">
      <c r="B50" s="14" t="s">
        <v>20</v>
      </c>
      <c r="C50" s="13">
        <f>SUM(Travanj[[#Totals],[Tjedan 1]],Travanj[[#Totals],[Tjedan 2]],Travanj[[#Totals],[Tjedan 3]],Travanj[[#Totals],[Tjedan 4]],Travanj[[#Totals],[Tjedan 5]])</f>
        <v>0</v>
      </c>
      <c r="D50" s="25" t="s">
        <v>46</v>
      </c>
      <c r="E50" s="25"/>
      <c r="F50" s="13">
        <f>SUM(Travanj[[#Totals],[Prekovremeni rad]],Travanj[[#Totals],[Prekovremeni rad ]],Travanj[[#Totals],[Prekovremeni rad  ]],Travanj[[#Totals],[Prekovremeni rad   ]],Travanj[[#Totals],[Prekovremeni rad    ]])</f>
        <v>0</v>
      </c>
    </row>
    <row r="51" spans="2:12" ht="9" customHeight="1" x14ac:dyDescent="0.3"/>
    <row r="52" spans="2:12" ht="15" customHeight="1" x14ac:dyDescent="0.3">
      <c r="B52" s="17" t="s">
        <v>21</v>
      </c>
      <c r="C52" s="18" t="s">
        <v>39</v>
      </c>
      <c r="D52" s="18" t="s">
        <v>42</v>
      </c>
      <c r="E52" s="18" t="s">
        <v>55</v>
      </c>
      <c r="F52" s="18" t="s">
        <v>56</v>
      </c>
      <c r="G52" s="18" t="s">
        <v>59</v>
      </c>
      <c r="H52" s="18" t="s">
        <v>60</v>
      </c>
      <c r="I52" s="18" t="s">
        <v>62</v>
      </c>
      <c r="J52" s="18" t="s">
        <v>63</v>
      </c>
      <c r="K52" s="18" t="s">
        <v>64</v>
      </c>
      <c r="L52" s="19" t="s">
        <v>65</v>
      </c>
    </row>
    <row r="53" spans="2:12" ht="15" customHeight="1" x14ac:dyDescent="0.3">
      <c r="B53" s="15" t="s">
        <v>5</v>
      </c>
      <c r="C53" s="11"/>
      <c r="D53" s="12"/>
      <c r="E53" s="11"/>
      <c r="F53" s="12"/>
      <c r="G53" s="11"/>
      <c r="H53" s="12"/>
      <c r="I53" s="11"/>
      <c r="J53" s="12"/>
      <c r="K53" s="11"/>
      <c r="L53" s="16"/>
    </row>
    <row r="54" spans="2:12" ht="15" customHeight="1" x14ac:dyDescent="0.3">
      <c r="B54" s="15" t="s">
        <v>6</v>
      </c>
      <c r="C54" s="11"/>
      <c r="D54" s="12"/>
      <c r="E54" s="11"/>
      <c r="F54" s="12"/>
      <c r="G54" s="11"/>
      <c r="H54" s="12"/>
      <c r="I54" s="11"/>
      <c r="J54" s="12"/>
      <c r="K54" s="11"/>
      <c r="L54" s="16"/>
    </row>
    <row r="55" spans="2:12" ht="15" customHeight="1" x14ac:dyDescent="0.3">
      <c r="B55" s="15" t="s">
        <v>7</v>
      </c>
      <c r="C55" s="11"/>
      <c r="D55" s="12"/>
      <c r="E55" s="11"/>
      <c r="F55" s="12"/>
      <c r="G55" s="11"/>
      <c r="H55" s="12"/>
      <c r="I55" s="11"/>
      <c r="J55" s="12"/>
      <c r="K55" s="11"/>
      <c r="L55" s="16"/>
    </row>
    <row r="56" spans="2:12" ht="15" customHeight="1" x14ac:dyDescent="0.3">
      <c r="B56" s="15" t="s">
        <v>8</v>
      </c>
      <c r="C56" s="11"/>
      <c r="D56" s="12"/>
      <c r="E56" s="11"/>
      <c r="F56" s="12"/>
      <c r="G56" s="11"/>
      <c r="H56" s="12"/>
      <c r="I56" s="11"/>
      <c r="J56" s="12"/>
      <c r="K56" s="11"/>
      <c r="L56" s="16"/>
    </row>
    <row r="57" spans="2:12" ht="15" customHeight="1" x14ac:dyDescent="0.3">
      <c r="B57" s="15" t="s">
        <v>9</v>
      </c>
      <c r="C57" s="11"/>
      <c r="D57" s="12"/>
      <c r="E57" s="11"/>
      <c r="F57" s="12"/>
      <c r="G57" s="11"/>
      <c r="H57" s="12"/>
      <c r="I57" s="11"/>
      <c r="J57" s="12"/>
      <c r="K57" s="11"/>
      <c r="L57" s="16"/>
    </row>
    <row r="58" spans="2:12" ht="15" customHeight="1" x14ac:dyDescent="0.3">
      <c r="B58" s="15" t="s">
        <v>10</v>
      </c>
      <c r="C58" s="11"/>
      <c r="D58" s="12"/>
      <c r="E58" s="11"/>
      <c r="F58" s="12"/>
      <c r="G58" s="11"/>
      <c r="H58" s="12"/>
      <c r="I58" s="11"/>
      <c r="J58" s="12"/>
      <c r="K58" s="11"/>
      <c r="L58" s="16"/>
    </row>
    <row r="59" spans="2:12" ht="15" customHeight="1" x14ac:dyDescent="0.3">
      <c r="B59" s="15" t="s">
        <v>11</v>
      </c>
      <c r="C59" s="11"/>
      <c r="D59" s="12"/>
      <c r="E59" s="11"/>
      <c r="F59" s="12"/>
      <c r="G59" s="11"/>
      <c r="H59" s="12"/>
      <c r="I59" s="11"/>
      <c r="J59" s="12"/>
      <c r="K59" s="11"/>
      <c r="L59" s="16"/>
    </row>
    <row r="60" spans="2:12" ht="15" customHeight="1" x14ac:dyDescent="0.3">
      <c r="B60" s="20" t="s">
        <v>12</v>
      </c>
      <c r="C60" s="21">
        <f>SUBTOTAL(109,Svibanj[Tjedan 1])</f>
        <v>0</v>
      </c>
      <c r="D60" s="22">
        <f>SUBTOTAL(109,Svibanj[Prekovremeni rad])</f>
        <v>0</v>
      </c>
      <c r="E60" s="21">
        <f>SUBTOTAL(109,Svibanj[Tjedan 2])</f>
        <v>0</v>
      </c>
      <c r="F60" s="22">
        <f>SUBTOTAL(109,Svibanj[[Prekovremeni rad ]])</f>
        <v>0</v>
      </c>
      <c r="G60" s="21">
        <f>SUBTOTAL(109,Svibanj[Tjedan 3])</f>
        <v>0</v>
      </c>
      <c r="H60" s="22">
        <f>SUBTOTAL(109,Svibanj[[Prekovremeni rad  ]])</f>
        <v>0</v>
      </c>
      <c r="I60" s="21">
        <f>SUBTOTAL(109,Svibanj[Tjedan 4])</f>
        <v>0</v>
      </c>
      <c r="J60" s="22">
        <f>SUBTOTAL(109,Svibanj[[Prekovremeni rad   ]])</f>
        <v>0</v>
      </c>
      <c r="K60" s="21">
        <f>SUBTOTAL(109,Svibanj[Tjedan 5])</f>
        <v>0</v>
      </c>
      <c r="L60" s="23">
        <f>SUBTOTAL(109,Svibanj[[Prekovremeni rad    ]])</f>
        <v>0</v>
      </c>
    </row>
    <row r="61" spans="2:12" ht="15" customHeight="1" x14ac:dyDescent="0.3">
      <c r="B61" s="14" t="s">
        <v>22</v>
      </c>
      <c r="C61" s="13">
        <f>SUM(Svibanj[[#Totals],[Tjedan 1]],Svibanj[[#Totals],[Tjedan 2]],Svibanj[[#Totals],[Tjedan 3]],Svibanj[[#Totals],[Tjedan 4]],Svibanj[[#Totals],[Tjedan 5]])</f>
        <v>0</v>
      </c>
      <c r="D61" s="25" t="s">
        <v>47</v>
      </c>
      <c r="E61" s="25"/>
      <c r="F61" s="13">
        <f>SUM(Svibanj[[#Totals],[Prekovremeni rad]],Svibanj[[#Totals],[Prekovremeni rad ]],Svibanj[[#Totals],[Prekovremeni rad  ]],Svibanj[[#Totals],[Prekovremeni rad   ]],Svibanj[[#Totals],[Prekovremeni rad    ]])</f>
        <v>0</v>
      </c>
    </row>
    <row r="62" spans="2:12" ht="9" customHeight="1" x14ac:dyDescent="0.3"/>
    <row r="63" spans="2:12" ht="15" customHeight="1" x14ac:dyDescent="0.3">
      <c r="B63" s="17" t="s">
        <v>23</v>
      </c>
      <c r="C63" s="18" t="s">
        <v>39</v>
      </c>
      <c r="D63" s="18" t="s">
        <v>42</v>
      </c>
      <c r="E63" s="18" t="s">
        <v>55</v>
      </c>
      <c r="F63" s="18" t="s">
        <v>56</v>
      </c>
      <c r="G63" s="18" t="s">
        <v>59</v>
      </c>
      <c r="H63" s="18" t="s">
        <v>60</v>
      </c>
      <c r="I63" s="18" t="s">
        <v>62</v>
      </c>
      <c r="J63" s="18" t="s">
        <v>63</v>
      </c>
      <c r="K63" s="18" t="s">
        <v>64</v>
      </c>
      <c r="L63" s="19" t="s">
        <v>65</v>
      </c>
    </row>
    <row r="64" spans="2:12" ht="15" customHeight="1" x14ac:dyDescent="0.3">
      <c r="B64" s="15" t="s">
        <v>5</v>
      </c>
      <c r="C64" s="11"/>
      <c r="D64" s="12"/>
      <c r="E64" s="11"/>
      <c r="F64" s="12"/>
      <c r="G64" s="11"/>
      <c r="H64" s="12"/>
      <c r="I64" s="11"/>
      <c r="J64" s="12"/>
      <c r="K64" s="11"/>
      <c r="L64" s="16"/>
    </row>
    <row r="65" spans="2:12" ht="15" customHeight="1" x14ac:dyDescent="0.3">
      <c r="B65" s="15" t="s">
        <v>6</v>
      </c>
      <c r="C65" s="11"/>
      <c r="D65" s="12"/>
      <c r="E65" s="11"/>
      <c r="F65" s="12"/>
      <c r="G65" s="11"/>
      <c r="H65" s="12"/>
      <c r="I65" s="11"/>
      <c r="J65" s="12"/>
      <c r="K65" s="11"/>
      <c r="L65" s="16"/>
    </row>
    <row r="66" spans="2:12" ht="15" customHeight="1" x14ac:dyDescent="0.3">
      <c r="B66" s="15" t="s">
        <v>7</v>
      </c>
      <c r="C66" s="11"/>
      <c r="D66" s="12"/>
      <c r="E66" s="11"/>
      <c r="F66" s="12"/>
      <c r="G66" s="11"/>
      <c r="H66" s="12"/>
      <c r="I66" s="11"/>
      <c r="J66" s="12"/>
      <c r="K66" s="11"/>
      <c r="L66" s="16"/>
    </row>
    <row r="67" spans="2:12" ht="15" customHeight="1" x14ac:dyDescent="0.3">
      <c r="B67" s="15" t="s">
        <v>8</v>
      </c>
      <c r="C67" s="11"/>
      <c r="D67" s="12"/>
      <c r="E67" s="11"/>
      <c r="F67" s="12"/>
      <c r="G67" s="11"/>
      <c r="H67" s="12"/>
      <c r="I67" s="11"/>
      <c r="J67" s="12"/>
      <c r="K67" s="11"/>
      <c r="L67" s="16"/>
    </row>
    <row r="68" spans="2:12" ht="15" customHeight="1" x14ac:dyDescent="0.3">
      <c r="B68" s="15" t="s">
        <v>9</v>
      </c>
      <c r="C68" s="11"/>
      <c r="D68" s="12"/>
      <c r="E68" s="11"/>
      <c r="F68" s="12"/>
      <c r="G68" s="11"/>
      <c r="H68" s="12"/>
      <c r="I68" s="11"/>
      <c r="J68" s="12"/>
      <c r="K68" s="11"/>
      <c r="L68" s="16"/>
    </row>
    <row r="69" spans="2:12" ht="15" customHeight="1" x14ac:dyDescent="0.3">
      <c r="B69" s="15" t="s">
        <v>10</v>
      </c>
      <c r="C69" s="11"/>
      <c r="D69" s="12"/>
      <c r="E69" s="11"/>
      <c r="F69" s="12"/>
      <c r="G69" s="11"/>
      <c r="H69" s="12"/>
      <c r="I69" s="11"/>
      <c r="J69" s="12"/>
      <c r="K69" s="11"/>
      <c r="L69" s="16"/>
    </row>
    <row r="70" spans="2:12" ht="15" customHeight="1" x14ac:dyDescent="0.3">
      <c r="B70" s="15" t="s">
        <v>11</v>
      </c>
      <c r="C70" s="11"/>
      <c r="D70" s="12"/>
      <c r="E70" s="11"/>
      <c r="F70" s="12"/>
      <c r="G70" s="11"/>
      <c r="H70" s="12"/>
      <c r="I70" s="11"/>
      <c r="J70" s="12"/>
      <c r="K70" s="11"/>
      <c r="L70" s="16"/>
    </row>
    <row r="71" spans="2:12" ht="15" customHeight="1" x14ac:dyDescent="0.3">
      <c r="B71" s="20" t="s">
        <v>12</v>
      </c>
      <c r="C71" s="21">
        <f>SUBTOTAL(109,Lipanj[Tjedan 1])</f>
        <v>0</v>
      </c>
      <c r="D71" s="22">
        <f>SUBTOTAL(109,Lipanj[Prekovremeni rad])</f>
        <v>0</v>
      </c>
      <c r="E71" s="21">
        <f>SUBTOTAL(109,Lipanj[Tjedan 2])</f>
        <v>0</v>
      </c>
      <c r="F71" s="22">
        <f>SUBTOTAL(109,Lipanj[[Prekovremeni rad ]])</f>
        <v>0</v>
      </c>
      <c r="G71" s="21">
        <f>SUBTOTAL(109,Lipanj[Tjedan 3])</f>
        <v>0</v>
      </c>
      <c r="H71" s="22">
        <f>SUBTOTAL(109,Lipanj[[Prekovremeni rad  ]])</f>
        <v>0</v>
      </c>
      <c r="I71" s="21">
        <f>SUBTOTAL(109,Lipanj[Tjedan 4])</f>
        <v>0</v>
      </c>
      <c r="J71" s="22">
        <f>SUBTOTAL(109,Lipanj[[Prekovremeni rad   ]])</f>
        <v>0</v>
      </c>
      <c r="K71" s="21">
        <f>SUBTOTAL(109,Lipanj[Tjedan 5])</f>
        <v>0</v>
      </c>
      <c r="L71" s="23">
        <f>SUBTOTAL(109,Lipanj[[Prekovremeni rad    ]])</f>
        <v>0</v>
      </c>
    </row>
    <row r="72" spans="2:12" ht="15" customHeight="1" x14ac:dyDescent="0.3">
      <c r="B72" s="14" t="s">
        <v>24</v>
      </c>
      <c r="C72" s="13">
        <f>SUM(Lipanj[[#Totals],[Tjedan 1]],Lipanj[[#Totals],[Tjedan 2]],Lipanj[[#Totals],[Tjedan 3]],Lipanj[[#Totals],[Tjedan 4]],Lipanj[[#Totals],[Tjedan 5]])</f>
        <v>0</v>
      </c>
      <c r="D72" s="25" t="s">
        <v>48</v>
      </c>
      <c r="E72" s="25"/>
      <c r="F72" s="13">
        <f>SUM(Lipanj[[#Totals],[Prekovremeni rad]],Lipanj[[#Totals],[Prekovremeni rad ]],Lipanj[[#Totals],[Prekovremeni rad  ]],Lipanj[[#Totals],[Prekovremeni rad   ]],Lipanj[[#Totals],[Prekovremeni rad    ]])</f>
        <v>0</v>
      </c>
    </row>
    <row r="73" spans="2:12" ht="9" customHeight="1" x14ac:dyDescent="0.3">
      <c r="B73" s="5"/>
      <c r="C73" s="5"/>
    </row>
    <row r="74" spans="2:12" s="6" customFormat="1" ht="24.95" customHeight="1" x14ac:dyDescent="0.2">
      <c r="B74" s="27" t="s">
        <v>25</v>
      </c>
      <c r="C74" s="28"/>
      <c r="D74" s="28"/>
      <c r="E74" s="28"/>
      <c r="F74" s="28"/>
      <c r="G74" s="28"/>
      <c r="H74" s="28"/>
      <c r="I74" s="28"/>
      <c r="J74" s="28"/>
      <c r="K74" s="28"/>
      <c r="L74" s="28"/>
    </row>
    <row r="75" spans="2:12" ht="15" customHeight="1" x14ac:dyDescent="0.3">
      <c r="B75" s="17" t="s">
        <v>26</v>
      </c>
      <c r="C75" s="18" t="s">
        <v>39</v>
      </c>
      <c r="D75" s="18" t="s">
        <v>42</v>
      </c>
      <c r="E75" s="18" t="s">
        <v>55</v>
      </c>
      <c r="F75" s="18" t="s">
        <v>56</v>
      </c>
      <c r="G75" s="18" t="s">
        <v>59</v>
      </c>
      <c r="H75" s="18" t="s">
        <v>60</v>
      </c>
      <c r="I75" s="18" t="s">
        <v>62</v>
      </c>
      <c r="J75" s="18" t="s">
        <v>63</v>
      </c>
      <c r="K75" s="18" t="s">
        <v>64</v>
      </c>
      <c r="L75" s="19" t="s">
        <v>65</v>
      </c>
    </row>
    <row r="76" spans="2:12" ht="15" customHeight="1" x14ac:dyDescent="0.3">
      <c r="B76" s="15" t="s">
        <v>5</v>
      </c>
      <c r="C76" s="11"/>
      <c r="D76" s="12"/>
      <c r="E76" s="11"/>
      <c r="F76" s="12"/>
      <c r="G76" s="11"/>
      <c r="H76" s="12"/>
      <c r="I76" s="11"/>
      <c r="J76" s="12"/>
      <c r="K76" s="11"/>
      <c r="L76" s="16"/>
    </row>
    <row r="77" spans="2:12" ht="15" customHeight="1" x14ac:dyDescent="0.3">
      <c r="B77" s="15" t="s">
        <v>6</v>
      </c>
      <c r="C77" s="11"/>
      <c r="D77" s="12"/>
      <c r="E77" s="11"/>
      <c r="F77" s="12"/>
      <c r="G77" s="11"/>
      <c r="H77" s="12"/>
      <c r="I77" s="11"/>
      <c r="J77" s="12"/>
      <c r="K77" s="11"/>
      <c r="L77" s="16"/>
    </row>
    <row r="78" spans="2:12" ht="15" customHeight="1" x14ac:dyDescent="0.3">
      <c r="B78" s="15" t="s">
        <v>7</v>
      </c>
      <c r="C78" s="11"/>
      <c r="D78" s="12"/>
      <c r="E78" s="11"/>
      <c r="F78" s="12"/>
      <c r="G78" s="11"/>
      <c r="H78" s="12"/>
      <c r="I78" s="11"/>
      <c r="J78" s="12"/>
      <c r="K78" s="11"/>
      <c r="L78" s="16"/>
    </row>
    <row r="79" spans="2:12" ht="15" customHeight="1" x14ac:dyDescent="0.3">
      <c r="B79" s="15" t="s">
        <v>8</v>
      </c>
      <c r="C79" s="11"/>
      <c r="D79" s="12"/>
      <c r="E79" s="11"/>
      <c r="F79" s="12"/>
      <c r="G79" s="11"/>
      <c r="H79" s="12"/>
      <c r="I79" s="11"/>
      <c r="J79" s="12"/>
      <c r="K79" s="11"/>
      <c r="L79" s="16"/>
    </row>
    <row r="80" spans="2:12" ht="15" customHeight="1" x14ac:dyDescent="0.3">
      <c r="B80" s="15" t="s">
        <v>9</v>
      </c>
      <c r="C80" s="11"/>
      <c r="D80" s="12"/>
      <c r="E80" s="11"/>
      <c r="F80" s="12"/>
      <c r="G80" s="11"/>
      <c r="H80" s="12"/>
      <c r="I80" s="11"/>
      <c r="J80" s="12"/>
      <c r="K80" s="11"/>
      <c r="L80" s="16"/>
    </row>
    <row r="81" spans="2:12" ht="15" customHeight="1" x14ac:dyDescent="0.3">
      <c r="B81" s="15" t="s">
        <v>10</v>
      </c>
      <c r="C81" s="11"/>
      <c r="D81" s="12"/>
      <c r="E81" s="11"/>
      <c r="F81" s="12"/>
      <c r="G81" s="11"/>
      <c r="H81" s="12"/>
      <c r="I81" s="11"/>
      <c r="J81" s="12"/>
      <c r="K81" s="11"/>
      <c r="L81" s="16"/>
    </row>
    <row r="82" spans="2:12" ht="15" customHeight="1" x14ac:dyDescent="0.3">
      <c r="B82" s="15" t="s">
        <v>11</v>
      </c>
      <c r="C82" s="11"/>
      <c r="D82" s="12"/>
      <c r="E82" s="11"/>
      <c r="F82" s="12"/>
      <c r="G82" s="11"/>
      <c r="H82" s="12"/>
      <c r="I82" s="11"/>
      <c r="J82" s="12"/>
      <c r="K82" s="11"/>
      <c r="L82" s="16"/>
    </row>
    <row r="83" spans="2:12" ht="15" customHeight="1" x14ac:dyDescent="0.3">
      <c r="B83" s="20" t="s">
        <v>12</v>
      </c>
      <c r="C83" s="21">
        <f>SUBTOTAL(109,Srpanj[Tjedan 1])</f>
        <v>0</v>
      </c>
      <c r="D83" s="22">
        <f>SUBTOTAL(109,Srpanj[Prekovremeni rad])</f>
        <v>0</v>
      </c>
      <c r="E83" s="21">
        <f>SUBTOTAL(109,Srpanj[Tjedan 2])</f>
        <v>0</v>
      </c>
      <c r="F83" s="22">
        <f>SUBTOTAL(109,Srpanj[[Prekovremeni rad ]])</f>
        <v>0</v>
      </c>
      <c r="G83" s="21">
        <f>SUBTOTAL(109,Srpanj[Tjedan 3])</f>
        <v>0</v>
      </c>
      <c r="H83" s="22">
        <f>SUBTOTAL(109,Srpanj[[Prekovremeni rad  ]])</f>
        <v>0</v>
      </c>
      <c r="I83" s="21">
        <f>SUBTOTAL(109,Srpanj[Tjedan 4])</f>
        <v>0</v>
      </c>
      <c r="J83" s="22">
        <f>SUBTOTAL(109,Srpanj[[Prekovremeni rad   ]])</f>
        <v>0</v>
      </c>
      <c r="K83" s="21">
        <f>SUBTOTAL(109,Srpanj[Tjedan 5])</f>
        <v>0</v>
      </c>
      <c r="L83" s="23">
        <f>SUBTOTAL(109,Srpanj[[Prekovremeni rad    ]])</f>
        <v>0</v>
      </c>
    </row>
    <row r="84" spans="2:12" ht="15" customHeight="1" x14ac:dyDescent="0.3">
      <c r="B84" s="14" t="s">
        <v>27</v>
      </c>
      <c r="C84" s="13">
        <f>SUM(Srpanj[[#Totals],[Tjedan 1]],Srpanj[[#Totals],[Tjedan 2]],Srpanj[[#Totals],[Tjedan 3]],Srpanj[[#Totals],[Tjedan 4]],Srpanj[[#Totals],[Tjedan 5]])</f>
        <v>0</v>
      </c>
      <c r="D84" s="25" t="s">
        <v>49</v>
      </c>
      <c r="E84" s="25"/>
      <c r="F84" s="13">
        <f>SUM(Srpanj[[#Totals],[Prekovremeni rad]],Srpanj[[#Totals],[Prekovremeni rad ]],Srpanj[[#Totals],[Prekovremeni rad  ]],Srpanj[[#Totals],[Prekovremeni rad   ]],Srpanj[[#Totals],[Prekovremeni rad    ]])</f>
        <v>0</v>
      </c>
    </row>
    <row r="85" spans="2:12" ht="9" customHeight="1" x14ac:dyDescent="0.3"/>
    <row r="86" spans="2:12" ht="15" customHeight="1" x14ac:dyDescent="0.3">
      <c r="B86" s="17" t="s">
        <v>28</v>
      </c>
      <c r="C86" s="18" t="s">
        <v>39</v>
      </c>
      <c r="D86" s="18" t="s">
        <v>42</v>
      </c>
      <c r="E86" s="18" t="s">
        <v>55</v>
      </c>
      <c r="F86" s="18" t="s">
        <v>56</v>
      </c>
      <c r="G86" s="18" t="s">
        <v>59</v>
      </c>
      <c r="H86" s="18" t="s">
        <v>60</v>
      </c>
      <c r="I86" s="18" t="s">
        <v>62</v>
      </c>
      <c r="J86" s="18" t="s">
        <v>63</v>
      </c>
      <c r="K86" s="18" t="s">
        <v>64</v>
      </c>
      <c r="L86" s="19" t="s">
        <v>65</v>
      </c>
    </row>
    <row r="87" spans="2:12" ht="15" customHeight="1" x14ac:dyDescent="0.3">
      <c r="B87" s="15" t="s">
        <v>5</v>
      </c>
      <c r="C87" s="11"/>
      <c r="D87" s="12"/>
      <c r="E87" s="11"/>
      <c r="F87" s="12"/>
      <c r="G87" s="11"/>
      <c r="H87" s="12"/>
      <c r="I87" s="11"/>
      <c r="J87" s="12"/>
      <c r="K87" s="11"/>
      <c r="L87" s="16"/>
    </row>
    <row r="88" spans="2:12" ht="15" customHeight="1" x14ac:dyDescent="0.3">
      <c r="B88" s="15" t="s">
        <v>6</v>
      </c>
      <c r="C88" s="11"/>
      <c r="D88" s="12"/>
      <c r="E88" s="11"/>
      <c r="F88" s="12"/>
      <c r="G88" s="11"/>
      <c r="H88" s="12"/>
      <c r="I88" s="11"/>
      <c r="J88" s="12"/>
      <c r="K88" s="11"/>
      <c r="L88" s="16"/>
    </row>
    <row r="89" spans="2:12" ht="15" customHeight="1" x14ac:dyDescent="0.3">
      <c r="B89" s="15" t="s">
        <v>7</v>
      </c>
      <c r="C89" s="11"/>
      <c r="D89" s="12"/>
      <c r="E89" s="11"/>
      <c r="F89" s="12"/>
      <c r="G89" s="11"/>
      <c r="H89" s="12"/>
      <c r="I89" s="11"/>
      <c r="J89" s="12"/>
      <c r="K89" s="11"/>
      <c r="L89" s="16"/>
    </row>
    <row r="90" spans="2:12" ht="15" customHeight="1" x14ac:dyDescent="0.3">
      <c r="B90" s="15" t="s">
        <v>8</v>
      </c>
      <c r="C90" s="11"/>
      <c r="D90" s="12"/>
      <c r="E90" s="11"/>
      <c r="F90" s="12"/>
      <c r="G90" s="11"/>
      <c r="H90" s="12"/>
      <c r="I90" s="11"/>
      <c r="J90" s="12"/>
      <c r="K90" s="11"/>
      <c r="L90" s="16"/>
    </row>
    <row r="91" spans="2:12" ht="15" customHeight="1" x14ac:dyDescent="0.3">
      <c r="B91" s="15" t="s">
        <v>9</v>
      </c>
      <c r="C91" s="11"/>
      <c r="D91" s="12"/>
      <c r="E91" s="11"/>
      <c r="F91" s="12"/>
      <c r="G91" s="11"/>
      <c r="H91" s="12"/>
      <c r="I91" s="11"/>
      <c r="J91" s="12"/>
      <c r="K91" s="11"/>
      <c r="L91" s="16"/>
    </row>
    <row r="92" spans="2:12" ht="15" customHeight="1" x14ac:dyDescent="0.3">
      <c r="B92" s="15" t="s">
        <v>10</v>
      </c>
      <c r="C92" s="11"/>
      <c r="D92" s="12"/>
      <c r="E92" s="11"/>
      <c r="F92" s="12"/>
      <c r="G92" s="11"/>
      <c r="H92" s="12"/>
      <c r="I92" s="11"/>
      <c r="J92" s="12"/>
      <c r="K92" s="11"/>
      <c r="L92" s="16"/>
    </row>
    <row r="93" spans="2:12" ht="15" customHeight="1" x14ac:dyDescent="0.3">
      <c r="B93" s="15" t="s">
        <v>11</v>
      </c>
      <c r="C93" s="11"/>
      <c r="D93" s="12"/>
      <c r="E93" s="11"/>
      <c r="F93" s="12"/>
      <c r="G93" s="11"/>
      <c r="H93" s="12"/>
      <c r="I93" s="11"/>
      <c r="J93" s="12"/>
      <c r="K93" s="11"/>
      <c r="L93" s="16"/>
    </row>
    <row r="94" spans="2:12" ht="15" customHeight="1" x14ac:dyDescent="0.3">
      <c r="B94" s="20" t="s">
        <v>12</v>
      </c>
      <c r="C94" s="21">
        <f>SUBTOTAL(109,Kolovoz[Tjedan 1])</f>
        <v>0</v>
      </c>
      <c r="D94" s="22">
        <f>SUBTOTAL(109,Kolovoz[Prekovremeni rad])</f>
        <v>0</v>
      </c>
      <c r="E94" s="21">
        <f>SUBTOTAL(109,Kolovoz[Tjedan 2])</f>
        <v>0</v>
      </c>
      <c r="F94" s="22">
        <f>SUBTOTAL(109,Kolovoz[[Prekovremeni rad ]])</f>
        <v>0</v>
      </c>
      <c r="G94" s="21">
        <f>SUBTOTAL(109,Kolovoz[Tjedan 3])</f>
        <v>0</v>
      </c>
      <c r="H94" s="22">
        <f>SUBTOTAL(109,Kolovoz[[Prekovremeni rad  ]])</f>
        <v>0</v>
      </c>
      <c r="I94" s="21">
        <f>SUBTOTAL(109,Kolovoz[Tjedan 4])</f>
        <v>0</v>
      </c>
      <c r="J94" s="22">
        <f>SUBTOTAL(109,Kolovoz[[Prekovremeni rad   ]])</f>
        <v>0</v>
      </c>
      <c r="K94" s="21">
        <f>SUBTOTAL(109,Kolovoz[Tjedan 5])</f>
        <v>0</v>
      </c>
      <c r="L94" s="23">
        <f>SUBTOTAL(109,Kolovoz[[Prekovremeni rad    ]])</f>
        <v>0</v>
      </c>
    </row>
    <row r="95" spans="2:12" ht="15" customHeight="1" x14ac:dyDescent="0.3">
      <c r="B95" s="14" t="s">
        <v>29</v>
      </c>
      <c r="C95" s="13">
        <f>SUM(Kolovoz[[#Totals],[Tjedan 1]],Kolovoz[[#Totals],[Tjedan 2]],Kolovoz[[#Totals],[Tjedan 3]],Kolovoz[[#Totals],[Tjedan 4]],Kolovoz[[#Totals],[Tjedan 5]])</f>
        <v>0</v>
      </c>
      <c r="D95" s="25" t="s">
        <v>50</v>
      </c>
      <c r="E95" s="25"/>
      <c r="F95" s="13">
        <f>SUM(Kolovoz[[#Totals],[Prekovremeni rad]],Kolovoz[[#Totals],[Prekovremeni rad ]],Kolovoz[[#Totals],[Prekovremeni rad  ]],Kolovoz[[#Totals],[Prekovremeni rad   ]],Kolovoz[[#Totals],[Prekovremeni rad    ]])</f>
        <v>0</v>
      </c>
    </row>
    <row r="96" spans="2:12" ht="9" customHeight="1" x14ac:dyDescent="0.3"/>
    <row r="97" spans="2:12" ht="15" customHeight="1" x14ac:dyDescent="0.3">
      <c r="B97" s="17" t="s">
        <v>30</v>
      </c>
      <c r="C97" s="18" t="s">
        <v>39</v>
      </c>
      <c r="D97" s="18" t="s">
        <v>42</v>
      </c>
      <c r="E97" s="18" t="s">
        <v>55</v>
      </c>
      <c r="F97" s="18" t="s">
        <v>56</v>
      </c>
      <c r="G97" s="18" t="s">
        <v>59</v>
      </c>
      <c r="H97" s="18" t="s">
        <v>60</v>
      </c>
      <c r="I97" s="18" t="s">
        <v>62</v>
      </c>
      <c r="J97" s="18" t="s">
        <v>63</v>
      </c>
      <c r="K97" s="18" t="s">
        <v>64</v>
      </c>
      <c r="L97" s="19" t="s">
        <v>65</v>
      </c>
    </row>
    <row r="98" spans="2:12" ht="15" customHeight="1" x14ac:dyDescent="0.3">
      <c r="B98" s="15" t="s">
        <v>5</v>
      </c>
      <c r="C98" s="11"/>
      <c r="D98" s="12"/>
      <c r="E98" s="11"/>
      <c r="F98" s="12"/>
      <c r="G98" s="11"/>
      <c r="H98" s="12"/>
      <c r="I98" s="11"/>
      <c r="J98" s="12"/>
      <c r="K98" s="11"/>
      <c r="L98" s="16"/>
    </row>
    <row r="99" spans="2:12" ht="15" customHeight="1" x14ac:dyDescent="0.3">
      <c r="B99" s="15" t="s">
        <v>6</v>
      </c>
      <c r="C99" s="11"/>
      <c r="D99" s="12"/>
      <c r="E99" s="11"/>
      <c r="F99" s="12"/>
      <c r="G99" s="11"/>
      <c r="H99" s="12"/>
      <c r="I99" s="11"/>
      <c r="J99" s="12"/>
      <c r="K99" s="11"/>
      <c r="L99" s="16"/>
    </row>
    <row r="100" spans="2:12" ht="15" customHeight="1" x14ac:dyDescent="0.3">
      <c r="B100" s="15" t="s">
        <v>7</v>
      </c>
      <c r="C100" s="11"/>
      <c r="D100" s="12"/>
      <c r="E100" s="11"/>
      <c r="F100" s="12"/>
      <c r="G100" s="11"/>
      <c r="H100" s="12"/>
      <c r="I100" s="11"/>
      <c r="J100" s="12"/>
      <c r="K100" s="11"/>
      <c r="L100" s="16"/>
    </row>
    <row r="101" spans="2:12" ht="15" customHeight="1" x14ac:dyDescent="0.3">
      <c r="B101" s="15" t="s">
        <v>8</v>
      </c>
      <c r="C101" s="11"/>
      <c r="D101" s="12"/>
      <c r="E101" s="11"/>
      <c r="F101" s="12"/>
      <c r="G101" s="11"/>
      <c r="H101" s="12"/>
      <c r="I101" s="11"/>
      <c r="J101" s="12"/>
      <c r="K101" s="11"/>
      <c r="L101" s="16"/>
    </row>
    <row r="102" spans="2:12" ht="15" customHeight="1" x14ac:dyDescent="0.3">
      <c r="B102" s="15" t="s">
        <v>9</v>
      </c>
      <c r="C102" s="11"/>
      <c r="D102" s="12"/>
      <c r="E102" s="11"/>
      <c r="F102" s="12"/>
      <c r="G102" s="11"/>
      <c r="H102" s="12"/>
      <c r="I102" s="11"/>
      <c r="J102" s="12"/>
      <c r="K102" s="11"/>
      <c r="L102" s="16"/>
    </row>
    <row r="103" spans="2:12" ht="15" customHeight="1" x14ac:dyDescent="0.3">
      <c r="B103" s="15" t="s">
        <v>10</v>
      </c>
      <c r="C103" s="11"/>
      <c r="D103" s="12"/>
      <c r="E103" s="11"/>
      <c r="F103" s="12"/>
      <c r="G103" s="11"/>
      <c r="H103" s="12"/>
      <c r="I103" s="11"/>
      <c r="J103" s="12"/>
      <c r="K103" s="11"/>
      <c r="L103" s="16"/>
    </row>
    <row r="104" spans="2:12" ht="15" customHeight="1" x14ac:dyDescent="0.3">
      <c r="B104" s="15" t="s">
        <v>11</v>
      </c>
      <c r="C104" s="11"/>
      <c r="D104" s="12"/>
      <c r="E104" s="11"/>
      <c r="F104" s="12"/>
      <c r="G104" s="11"/>
      <c r="H104" s="12"/>
      <c r="I104" s="11"/>
      <c r="J104" s="12"/>
      <c r="K104" s="11"/>
      <c r="L104" s="16"/>
    </row>
    <row r="105" spans="2:12" ht="15" customHeight="1" x14ac:dyDescent="0.3">
      <c r="B105" s="20" t="s">
        <v>12</v>
      </c>
      <c r="C105" s="21">
        <f>SUBTOTAL(109,Rujan[Tjedan 1])</f>
        <v>0</v>
      </c>
      <c r="D105" s="22">
        <f>SUBTOTAL(109,Rujan[Prekovremeni rad])</f>
        <v>0</v>
      </c>
      <c r="E105" s="21">
        <f>SUBTOTAL(109,Rujan[Tjedan 2])</f>
        <v>0</v>
      </c>
      <c r="F105" s="22">
        <f>SUBTOTAL(109,Rujan[[Prekovremeni rad ]])</f>
        <v>0</v>
      </c>
      <c r="G105" s="21">
        <f>SUBTOTAL(109,Rujan[Tjedan 3])</f>
        <v>0</v>
      </c>
      <c r="H105" s="22">
        <f>SUBTOTAL(109,Rujan[[Prekovremeni rad  ]])</f>
        <v>0</v>
      </c>
      <c r="I105" s="21">
        <f>SUBTOTAL(109,Rujan[Tjedan 4])</f>
        <v>0</v>
      </c>
      <c r="J105" s="22">
        <f>SUBTOTAL(109,Rujan[[Prekovremeni rad   ]])</f>
        <v>0</v>
      </c>
      <c r="K105" s="21">
        <f>SUBTOTAL(109,Rujan[Tjedan 5])</f>
        <v>0</v>
      </c>
      <c r="L105" s="23">
        <f>SUBTOTAL(109,Rujan[[Prekovremeni rad    ]])</f>
        <v>0</v>
      </c>
    </row>
    <row r="106" spans="2:12" ht="15" customHeight="1" x14ac:dyDescent="0.3">
      <c r="B106" s="14" t="s">
        <v>31</v>
      </c>
      <c r="C106" s="13">
        <f>SUM(Rujan[[#Totals],[Tjedan 1]],Rujan[[#Totals],[Tjedan 2]],Rujan[[#Totals],[Tjedan 3]],Rujan[[#Totals],[Tjedan 4]],Rujan[[#Totals],[Tjedan 5]])</f>
        <v>0</v>
      </c>
      <c r="D106" s="25" t="s">
        <v>51</v>
      </c>
      <c r="E106" s="25"/>
      <c r="F106" s="13">
        <f>SUM(Rujan[[#Totals],[Prekovremeni rad]],Rujan[[#Totals],[Prekovremeni rad ]],Rujan[[#Totals],[Prekovremeni rad  ]],Rujan[[#Totals],[Prekovremeni rad   ]],Rujan[[#Totals],[Prekovremeni rad    ]])</f>
        <v>0</v>
      </c>
    </row>
    <row r="107" spans="2:12" ht="9" customHeight="1" x14ac:dyDescent="0.3">
      <c r="B107" s="7"/>
    </row>
    <row r="108" spans="2:12" s="7" customFormat="1" ht="24.95" customHeight="1" x14ac:dyDescent="0.2">
      <c r="B108" s="27" t="s">
        <v>32</v>
      </c>
      <c r="C108" s="27"/>
      <c r="D108" s="27"/>
      <c r="E108" s="27"/>
      <c r="F108" s="27"/>
      <c r="G108" s="27"/>
      <c r="H108" s="27"/>
      <c r="I108" s="27"/>
      <c r="J108" s="27"/>
      <c r="K108" s="27"/>
      <c r="L108" s="27"/>
    </row>
    <row r="109" spans="2:12" ht="15" customHeight="1" x14ac:dyDescent="0.3">
      <c r="B109" s="17" t="s">
        <v>33</v>
      </c>
      <c r="C109" s="18" t="s">
        <v>39</v>
      </c>
      <c r="D109" s="18" t="s">
        <v>42</v>
      </c>
      <c r="E109" s="18" t="s">
        <v>55</v>
      </c>
      <c r="F109" s="18" t="s">
        <v>56</v>
      </c>
      <c r="G109" s="18" t="s">
        <v>59</v>
      </c>
      <c r="H109" s="18" t="s">
        <v>60</v>
      </c>
      <c r="I109" s="18" t="s">
        <v>62</v>
      </c>
      <c r="J109" s="18" t="s">
        <v>63</v>
      </c>
      <c r="K109" s="18" t="s">
        <v>64</v>
      </c>
      <c r="L109" s="19" t="s">
        <v>65</v>
      </c>
    </row>
    <row r="110" spans="2:12" ht="15" customHeight="1" x14ac:dyDescent="0.3">
      <c r="B110" s="15" t="s">
        <v>5</v>
      </c>
      <c r="C110" s="11"/>
      <c r="D110" s="12"/>
      <c r="E110" s="11"/>
      <c r="F110" s="12"/>
      <c r="G110" s="11"/>
      <c r="H110" s="12"/>
      <c r="I110" s="11"/>
      <c r="J110" s="12"/>
      <c r="K110" s="11"/>
      <c r="L110" s="16"/>
    </row>
    <row r="111" spans="2:12" ht="15" customHeight="1" x14ac:dyDescent="0.3">
      <c r="B111" s="15" t="s">
        <v>6</v>
      </c>
      <c r="C111" s="11"/>
      <c r="D111" s="12"/>
      <c r="E111" s="11"/>
      <c r="F111" s="12"/>
      <c r="G111" s="11"/>
      <c r="H111" s="12"/>
      <c r="I111" s="11"/>
      <c r="J111" s="12"/>
      <c r="K111" s="11"/>
      <c r="L111" s="16"/>
    </row>
    <row r="112" spans="2:12" ht="15" customHeight="1" x14ac:dyDescent="0.3">
      <c r="B112" s="15" t="s">
        <v>7</v>
      </c>
      <c r="C112" s="11"/>
      <c r="D112" s="12"/>
      <c r="E112" s="11"/>
      <c r="F112" s="12"/>
      <c r="G112" s="11"/>
      <c r="H112" s="12"/>
      <c r="I112" s="11"/>
      <c r="J112" s="12"/>
      <c r="K112" s="11"/>
      <c r="L112" s="16"/>
    </row>
    <row r="113" spans="2:12" ht="15" customHeight="1" x14ac:dyDescent="0.3">
      <c r="B113" s="15" t="s">
        <v>8</v>
      </c>
      <c r="C113" s="11"/>
      <c r="D113" s="12"/>
      <c r="E113" s="11"/>
      <c r="F113" s="12"/>
      <c r="G113" s="11"/>
      <c r="H113" s="12"/>
      <c r="I113" s="11"/>
      <c r="J113" s="12"/>
      <c r="K113" s="11"/>
      <c r="L113" s="16"/>
    </row>
    <row r="114" spans="2:12" ht="15" customHeight="1" x14ac:dyDescent="0.3">
      <c r="B114" s="15" t="s">
        <v>9</v>
      </c>
      <c r="C114" s="11"/>
      <c r="D114" s="12"/>
      <c r="E114" s="11"/>
      <c r="F114" s="12"/>
      <c r="G114" s="11"/>
      <c r="H114" s="12"/>
      <c r="I114" s="11"/>
      <c r="J114" s="12"/>
      <c r="K114" s="11"/>
      <c r="L114" s="16"/>
    </row>
    <row r="115" spans="2:12" ht="15" customHeight="1" x14ac:dyDescent="0.3">
      <c r="B115" s="15" t="s">
        <v>10</v>
      </c>
      <c r="C115" s="11"/>
      <c r="D115" s="12"/>
      <c r="E115" s="11"/>
      <c r="F115" s="12"/>
      <c r="G115" s="11"/>
      <c r="H115" s="12"/>
      <c r="I115" s="11"/>
      <c r="J115" s="12"/>
      <c r="K115" s="11"/>
      <c r="L115" s="16"/>
    </row>
    <row r="116" spans="2:12" ht="15" customHeight="1" x14ac:dyDescent="0.3">
      <c r="B116" s="15" t="s">
        <v>11</v>
      </c>
      <c r="C116" s="11"/>
      <c r="D116" s="12"/>
      <c r="E116" s="11"/>
      <c r="F116" s="12"/>
      <c r="G116" s="11"/>
      <c r="H116" s="12"/>
      <c r="I116" s="11"/>
      <c r="J116" s="12"/>
      <c r="K116" s="11"/>
      <c r="L116" s="16"/>
    </row>
    <row r="117" spans="2:12" ht="15" customHeight="1" x14ac:dyDescent="0.3">
      <c r="B117" s="20" t="s">
        <v>12</v>
      </c>
      <c r="C117" s="21">
        <f>SUBTOTAL(109,Listopad[Tjedan 1])</f>
        <v>0</v>
      </c>
      <c r="D117" s="22">
        <f>SUBTOTAL(109,Listopad[Prekovremeni rad])</f>
        <v>0</v>
      </c>
      <c r="E117" s="21">
        <f>SUBTOTAL(109,Listopad[Tjedan 2])</f>
        <v>0</v>
      </c>
      <c r="F117" s="22">
        <f>SUBTOTAL(109,Listopad[[Prekovremeni rad ]])</f>
        <v>0</v>
      </c>
      <c r="G117" s="21">
        <f>SUBTOTAL(109,Listopad[Tjedan 3])</f>
        <v>0</v>
      </c>
      <c r="H117" s="22">
        <f>SUBTOTAL(109,Listopad[[Prekovremeni rad  ]])</f>
        <v>0</v>
      </c>
      <c r="I117" s="21">
        <f>SUBTOTAL(109,Listopad[Tjedan 4])</f>
        <v>0</v>
      </c>
      <c r="J117" s="22">
        <f>SUBTOTAL(109,Listopad[[Prekovremeni rad   ]])</f>
        <v>0</v>
      </c>
      <c r="K117" s="21">
        <f>SUBTOTAL(109,Listopad[Tjedan 5])</f>
        <v>0</v>
      </c>
      <c r="L117" s="23">
        <f>SUBTOTAL(109,Listopad[[Prekovremeni rad    ]])</f>
        <v>0</v>
      </c>
    </row>
    <row r="118" spans="2:12" ht="15" customHeight="1" x14ac:dyDescent="0.3">
      <c r="B118" s="14" t="s">
        <v>34</v>
      </c>
      <c r="C118" s="13">
        <f>SUM(Listopad[[#Totals],[Tjedan 1]],Listopad[[#Totals],[Tjedan 2]],Listopad[[#Totals],[Tjedan 3]],Listopad[[#Totals],[Tjedan 4]],Listopad[[#Totals],[Tjedan 5]])</f>
        <v>0</v>
      </c>
      <c r="D118" s="25" t="s">
        <v>52</v>
      </c>
      <c r="E118" s="25"/>
      <c r="F118" s="13">
        <f>SUM(Listopad[[#Totals],[Prekovremeni rad]],Listopad[[#Totals],[Prekovremeni rad ]],Listopad[[#Totals],[Prekovremeni rad  ]],Listopad[[#Totals],[Prekovremeni rad   ]],Listopad[[#Totals],[Prekovremeni rad    ]])</f>
        <v>0</v>
      </c>
    </row>
    <row r="119" spans="2:12" ht="9" customHeight="1" x14ac:dyDescent="0.3"/>
    <row r="120" spans="2:12" ht="15" customHeight="1" x14ac:dyDescent="0.3">
      <c r="B120" s="17" t="s">
        <v>35</v>
      </c>
      <c r="C120" s="18" t="s">
        <v>39</v>
      </c>
      <c r="D120" s="18" t="s">
        <v>42</v>
      </c>
      <c r="E120" s="18" t="s">
        <v>55</v>
      </c>
      <c r="F120" s="18" t="s">
        <v>56</v>
      </c>
      <c r="G120" s="18" t="s">
        <v>59</v>
      </c>
      <c r="H120" s="18" t="s">
        <v>60</v>
      </c>
      <c r="I120" s="18" t="s">
        <v>62</v>
      </c>
      <c r="J120" s="18" t="s">
        <v>63</v>
      </c>
      <c r="K120" s="18" t="s">
        <v>64</v>
      </c>
      <c r="L120" s="19" t="s">
        <v>65</v>
      </c>
    </row>
    <row r="121" spans="2:12" ht="15" customHeight="1" x14ac:dyDescent="0.3">
      <c r="B121" s="15" t="s">
        <v>5</v>
      </c>
      <c r="C121" s="11"/>
      <c r="D121" s="12"/>
      <c r="E121" s="11"/>
      <c r="F121" s="12"/>
      <c r="G121" s="11"/>
      <c r="H121" s="12"/>
      <c r="I121" s="11"/>
      <c r="J121" s="12"/>
      <c r="K121" s="11"/>
      <c r="L121" s="16"/>
    </row>
    <row r="122" spans="2:12" ht="15" customHeight="1" x14ac:dyDescent="0.3">
      <c r="B122" s="15" t="s">
        <v>6</v>
      </c>
      <c r="C122" s="11"/>
      <c r="D122" s="12"/>
      <c r="E122" s="11"/>
      <c r="F122" s="12"/>
      <c r="G122" s="11"/>
      <c r="H122" s="12"/>
      <c r="I122" s="11"/>
      <c r="J122" s="12"/>
      <c r="K122" s="11"/>
      <c r="L122" s="16"/>
    </row>
    <row r="123" spans="2:12" ht="15" customHeight="1" x14ac:dyDescent="0.3">
      <c r="B123" s="15" t="s">
        <v>7</v>
      </c>
      <c r="C123" s="11"/>
      <c r="D123" s="12"/>
      <c r="E123" s="11"/>
      <c r="F123" s="12"/>
      <c r="G123" s="11"/>
      <c r="H123" s="12"/>
      <c r="I123" s="11"/>
      <c r="J123" s="12"/>
      <c r="K123" s="11"/>
      <c r="L123" s="16"/>
    </row>
    <row r="124" spans="2:12" ht="15" customHeight="1" x14ac:dyDescent="0.3">
      <c r="B124" s="15" t="s">
        <v>8</v>
      </c>
      <c r="C124" s="11"/>
      <c r="D124" s="12"/>
      <c r="E124" s="11"/>
      <c r="F124" s="12"/>
      <c r="G124" s="11"/>
      <c r="H124" s="12"/>
      <c r="I124" s="11"/>
      <c r="J124" s="12"/>
      <c r="K124" s="11"/>
      <c r="L124" s="16"/>
    </row>
    <row r="125" spans="2:12" ht="15" customHeight="1" x14ac:dyDescent="0.3">
      <c r="B125" s="15" t="s">
        <v>9</v>
      </c>
      <c r="C125" s="11"/>
      <c r="D125" s="12"/>
      <c r="E125" s="11"/>
      <c r="F125" s="12"/>
      <c r="G125" s="11"/>
      <c r="H125" s="12"/>
      <c r="I125" s="11"/>
      <c r="J125" s="12"/>
      <c r="K125" s="11"/>
      <c r="L125" s="16"/>
    </row>
    <row r="126" spans="2:12" ht="15" customHeight="1" x14ac:dyDescent="0.3">
      <c r="B126" s="15" t="s">
        <v>10</v>
      </c>
      <c r="C126" s="11"/>
      <c r="D126" s="12"/>
      <c r="E126" s="11"/>
      <c r="F126" s="12"/>
      <c r="G126" s="11"/>
      <c r="H126" s="12"/>
      <c r="I126" s="11"/>
      <c r="J126" s="12"/>
      <c r="K126" s="11"/>
      <c r="L126" s="16"/>
    </row>
    <row r="127" spans="2:12" ht="15" customHeight="1" x14ac:dyDescent="0.3">
      <c r="B127" s="15" t="s">
        <v>11</v>
      </c>
      <c r="C127" s="11"/>
      <c r="D127" s="12"/>
      <c r="E127" s="11"/>
      <c r="F127" s="12"/>
      <c r="G127" s="11"/>
      <c r="H127" s="12"/>
      <c r="I127" s="11"/>
      <c r="J127" s="12"/>
      <c r="K127" s="11"/>
      <c r="L127" s="16"/>
    </row>
    <row r="128" spans="2:12" ht="15" customHeight="1" x14ac:dyDescent="0.3">
      <c r="B128" s="20" t="s">
        <v>12</v>
      </c>
      <c r="C128" s="21">
        <f>SUBTOTAL(109,Studeni[Tjedan 1])</f>
        <v>0</v>
      </c>
      <c r="D128" s="22">
        <f>SUBTOTAL(109,Studeni[Prekovremeni rad])</f>
        <v>0</v>
      </c>
      <c r="E128" s="21">
        <f>SUBTOTAL(109,Studeni[Tjedan 2])</f>
        <v>0</v>
      </c>
      <c r="F128" s="22">
        <f>SUBTOTAL(109,Studeni[[Prekovremeni rad ]])</f>
        <v>0</v>
      </c>
      <c r="G128" s="21">
        <f>SUBTOTAL(109,Studeni[Tjedan 3])</f>
        <v>0</v>
      </c>
      <c r="H128" s="22">
        <f>SUBTOTAL(109,Studeni[[Prekovremeni rad  ]])</f>
        <v>0</v>
      </c>
      <c r="I128" s="21">
        <f>SUBTOTAL(109,Studeni[Tjedan 4])</f>
        <v>0</v>
      </c>
      <c r="J128" s="22">
        <f>SUBTOTAL(109,Studeni[[Prekovremeni rad   ]])</f>
        <v>0</v>
      </c>
      <c r="K128" s="21">
        <f>SUBTOTAL(109,Studeni[Tjedan 5])</f>
        <v>0</v>
      </c>
      <c r="L128" s="23">
        <f>SUBTOTAL(109,Studeni[[Prekovremeni rad    ]])</f>
        <v>0</v>
      </c>
    </row>
    <row r="129" spans="2:12" ht="15" customHeight="1" x14ac:dyDescent="0.3">
      <c r="B129" s="14" t="s">
        <v>36</v>
      </c>
      <c r="C129" s="13">
        <f>SUM(Studeni[[#Totals],[Tjedan 1]],Studeni[[#Totals],[Tjedan 2]],Studeni[[#Totals],[Tjedan 3]],Studeni[[#Totals],[Tjedan 4]],Studeni[[#Totals],[Tjedan 5]])</f>
        <v>0</v>
      </c>
      <c r="D129" s="25" t="s">
        <v>53</v>
      </c>
      <c r="E129" s="25"/>
      <c r="F129" s="13">
        <f>SUM(Studeni[[#Totals],[Prekovremeni rad]],Studeni[[#Totals],[Prekovremeni rad ]],Studeni[[#Totals],[Prekovremeni rad  ]],Studeni[[#Totals],[Prekovremeni rad   ]],Studeni[[#Totals],[Prekovremeni rad    ]])</f>
        <v>0</v>
      </c>
    </row>
    <row r="130" spans="2:12" ht="9" customHeight="1" x14ac:dyDescent="0.3"/>
    <row r="131" spans="2:12" ht="15" customHeight="1" x14ac:dyDescent="0.3">
      <c r="B131" s="17" t="s">
        <v>37</v>
      </c>
      <c r="C131" s="18" t="s">
        <v>39</v>
      </c>
      <c r="D131" s="18" t="s">
        <v>42</v>
      </c>
      <c r="E131" s="18" t="s">
        <v>55</v>
      </c>
      <c r="F131" s="18" t="s">
        <v>56</v>
      </c>
      <c r="G131" s="18" t="s">
        <v>59</v>
      </c>
      <c r="H131" s="18" t="s">
        <v>60</v>
      </c>
      <c r="I131" s="18" t="s">
        <v>62</v>
      </c>
      <c r="J131" s="18" t="s">
        <v>63</v>
      </c>
      <c r="K131" s="18" t="s">
        <v>64</v>
      </c>
      <c r="L131" s="19" t="s">
        <v>65</v>
      </c>
    </row>
    <row r="132" spans="2:12" ht="15" customHeight="1" x14ac:dyDescent="0.3">
      <c r="B132" s="15" t="s">
        <v>5</v>
      </c>
      <c r="C132" s="11"/>
      <c r="D132" s="12"/>
      <c r="E132" s="11"/>
      <c r="F132" s="12"/>
      <c r="G132" s="11"/>
      <c r="H132" s="12"/>
      <c r="I132" s="11"/>
      <c r="J132" s="12"/>
      <c r="K132" s="11"/>
      <c r="L132" s="16"/>
    </row>
    <row r="133" spans="2:12" ht="15" customHeight="1" x14ac:dyDescent="0.3">
      <c r="B133" s="15" t="s">
        <v>6</v>
      </c>
      <c r="C133" s="11"/>
      <c r="D133" s="12"/>
      <c r="E133" s="11"/>
      <c r="F133" s="12"/>
      <c r="G133" s="11"/>
      <c r="H133" s="12"/>
      <c r="I133" s="11"/>
      <c r="J133" s="12"/>
      <c r="K133" s="11"/>
      <c r="L133" s="16"/>
    </row>
    <row r="134" spans="2:12" ht="15" customHeight="1" x14ac:dyDescent="0.3">
      <c r="B134" s="15" t="s">
        <v>7</v>
      </c>
      <c r="C134" s="11"/>
      <c r="D134" s="12"/>
      <c r="E134" s="11"/>
      <c r="F134" s="12"/>
      <c r="G134" s="11"/>
      <c r="H134" s="12"/>
      <c r="I134" s="11"/>
      <c r="J134" s="12"/>
      <c r="K134" s="11"/>
      <c r="L134" s="16"/>
    </row>
    <row r="135" spans="2:12" ht="15" customHeight="1" x14ac:dyDescent="0.3">
      <c r="B135" s="15" t="s">
        <v>8</v>
      </c>
      <c r="C135" s="11"/>
      <c r="D135" s="12"/>
      <c r="E135" s="11"/>
      <c r="F135" s="12"/>
      <c r="G135" s="11"/>
      <c r="H135" s="12"/>
      <c r="I135" s="11"/>
      <c r="J135" s="12"/>
      <c r="K135" s="11"/>
      <c r="L135" s="16"/>
    </row>
    <row r="136" spans="2:12" ht="15" customHeight="1" x14ac:dyDescent="0.3">
      <c r="B136" s="15" t="s">
        <v>9</v>
      </c>
      <c r="C136" s="11"/>
      <c r="D136" s="12"/>
      <c r="E136" s="11"/>
      <c r="F136" s="12"/>
      <c r="G136" s="11"/>
      <c r="H136" s="12"/>
      <c r="I136" s="11"/>
      <c r="J136" s="12"/>
      <c r="K136" s="11"/>
      <c r="L136" s="16"/>
    </row>
    <row r="137" spans="2:12" ht="15" customHeight="1" x14ac:dyDescent="0.3">
      <c r="B137" s="15" t="s">
        <v>10</v>
      </c>
      <c r="C137" s="11"/>
      <c r="D137" s="12"/>
      <c r="E137" s="11"/>
      <c r="F137" s="12"/>
      <c r="G137" s="11"/>
      <c r="H137" s="12"/>
      <c r="I137" s="11"/>
      <c r="J137" s="12"/>
      <c r="K137" s="11"/>
      <c r="L137" s="16"/>
    </row>
    <row r="138" spans="2:12" ht="15" customHeight="1" x14ac:dyDescent="0.3">
      <c r="B138" s="15" t="s">
        <v>11</v>
      </c>
      <c r="C138" s="11"/>
      <c r="D138" s="12"/>
      <c r="E138" s="11"/>
      <c r="F138" s="12"/>
      <c r="G138" s="11"/>
      <c r="H138" s="12"/>
      <c r="I138" s="11"/>
      <c r="J138" s="12"/>
      <c r="K138" s="11"/>
      <c r="L138" s="16"/>
    </row>
    <row r="139" spans="2:12" ht="15" customHeight="1" x14ac:dyDescent="0.3">
      <c r="B139" s="20" t="s">
        <v>12</v>
      </c>
      <c r="C139" s="21">
        <f>SUBTOTAL(109,Prosinac[Tjedan 1])</f>
        <v>0</v>
      </c>
      <c r="D139" s="22">
        <f>SUBTOTAL(109,Prosinac[Prekovremeni rad])</f>
        <v>0</v>
      </c>
      <c r="E139" s="21">
        <f>SUBTOTAL(109,Prosinac[Tjedan 2])</f>
        <v>0</v>
      </c>
      <c r="F139" s="22">
        <f>SUBTOTAL(109,Prosinac[[Prekovremeni rad ]])</f>
        <v>0</v>
      </c>
      <c r="G139" s="21">
        <f>SUBTOTAL(109,Prosinac[Tjedan 3])</f>
        <v>0</v>
      </c>
      <c r="H139" s="22">
        <f>SUBTOTAL(109,Prosinac[[Prekovremeni rad  ]])</f>
        <v>0</v>
      </c>
      <c r="I139" s="21">
        <f>SUBTOTAL(109,Prosinac[Tjedan 4])</f>
        <v>0</v>
      </c>
      <c r="J139" s="22">
        <f>SUBTOTAL(109,Prosinac[[Prekovremeni rad   ]])</f>
        <v>0</v>
      </c>
      <c r="K139" s="21">
        <f>SUBTOTAL(109,Prosinac[Tjedan 5])</f>
        <v>0</v>
      </c>
      <c r="L139" s="23">
        <f>SUBTOTAL(109,Prosinac[[Prekovremeni rad    ]])</f>
        <v>0</v>
      </c>
    </row>
    <row r="140" spans="2:12" ht="15" customHeight="1" x14ac:dyDescent="0.3">
      <c r="B140" s="14" t="s">
        <v>38</v>
      </c>
      <c r="C140" s="13">
        <f>SUM(Prosinac[[#Totals],[Tjedan 1]],Prosinac[[#Totals],[Tjedan 2]],Prosinac[[#Totals],[Tjedan 3]],Prosinac[[#Totals],[Tjedan 4]],Prosinac[[#Totals],[Tjedan 5]])</f>
        <v>0</v>
      </c>
      <c r="D140" s="25" t="s">
        <v>54</v>
      </c>
      <c r="E140" s="25"/>
      <c r="F140" s="13">
        <f>SUM(Prosinac[[#Totals],[Prekovremeni rad]],Prosinac[[#Totals],[Prekovremeni rad ]],Prosinac[[#Totals],[Prekovremeni rad  ]],Prosinac[[#Totals],[Prekovremeni rad   ]],Prosinac[[#Totals],[Prekovremeni rad    ]])</f>
        <v>0</v>
      </c>
    </row>
  </sheetData>
  <mergeCells count="19">
    <mergeCell ref="D95:E95"/>
    <mergeCell ref="D84:E84"/>
    <mergeCell ref="G3:H3"/>
    <mergeCell ref="I3:J3"/>
    <mergeCell ref="D118:E118"/>
    <mergeCell ref="D106:E106"/>
    <mergeCell ref="D140:E140"/>
    <mergeCell ref="B1:L2"/>
    <mergeCell ref="D129:E129"/>
    <mergeCell ref="B6:L6"/>
    <mergeCell ref="D16:E16"/>
    <mergeCell ref="D27:E27"/>
    <mergeCell ref="B108:L108"/>
    <mergeCell ref="B74:L74"/>
    <mergeCell ref="D38:E38"/>
    <mergeCell ref="D61:E61"/>
    <mergeCell ref="B40:L40"/>
    <mergeCell ref="D50:E50"/>
    <mergeCell ref="D72:E72"/>
  </mergeCells>
  <phoneticPr fontId="2" type="noConversion"/>
  <dataValidations count="100">
    <dataValidation allowBlank="1" showInputMessage="1" showErrorMessage="1" prompt="Na ovom radnom listu stvorite dnevnu, tjednu, mjesečnu i godišnju karticu radnog vremena zaposlenika. Redovni, prekovremeni i ukupni sati izračunavaju se automatski" sqref="A1" xr:uid="{00000000-0002-0000-0000-000000000000}"/>
    <dataValidation allowBlank="1" showInputMessage="1" showErrorMessage="1" prompt="U ćeliju zdesna unesite ime i prezime zaposlenika" sqref="B3" xr:uid="{00000000-0002-0000-0000-000001000000}"/>
    <dataValidation allowBlank="1" showInputMessage="1" showErrorMessage="1" prompt="U ćeliju zdesna unesite ime i prezime rukovoditelja" sqref="B4" xr:uid="{00000000-0002-0000-0000-000002000000}"/>
    <dataValidation allowBlank="1" showInputMessage="1" showErrorMessage="1" prompt="U ćeliju zdesna unesite adresu e-pošte" sqref="D3" xr:uid="{00000000-0002-0000-0000-000003000000}"/>
    <dataValidation allowBlank="1" showInputMessage="1" showErrorMessage="1" prompt="U ovu ćeliju unesite adresu e-pošte" sqref="E3" xr:uid="{00000000-0002-0000-0000-000004000000}"/>
    <dataValidation allowBlank="1" showInputMessage="1" showErrorMessage="1" prompt="U ćeliju zdesna unesite telefonski broj" sqref="D4" xr:uid="{00000000-0002-0000-0000-000005000000}"/>
    <dataValidation allowBlank="1" showInputMessage="1" showErrorMessage="1" prompt="U ovu ćeliju unesite telefonski broj" sqref="E4" xr:uid="{00000000-0002-0000-0000-000006000000}"/>
    <dataValidation allowBlank="1" showInputMessage="1" showErrorMessage="1" prompt="Redovni sati automatski se izračunavaju u ćeliji zdesna" sqref="G4" xr:uid="{00000000-0002-0000-0000-000007000000}"/>
    <dataValidation allowBlank="1" showInputMessage="1" showErrorMessage="1" prompt="Redovni sati automatski se izračunavaju u ovoj ćeliji" sqref="H4" xr:uid="{00000000-0002-0000-0000-000008000000}"/>
    <dataValidation allowBlank="1" showInputMessage="1" showErrorMessage="1" prompt="Prekovremeni sati automatski se izračunavaju u ćeliji zdesna" sqref="I4" xr:uid="{00000000-0002-0000-0000-000009000000}"/>
    <dataValidation allowBlank="1" showInputMessage="1" showErrorMessage="1" prompt="Prekovremeni sati automatski se izračunavaju u ovoj ćeliji" sqref="J4" xr:uid="{00000000-0002-0000-0000-00000A000000}"/>
    <dataValidation allowBlank="1" showInputMessage="1" showErrorMessage="1" prompt="Ukupni sati automatski se izračunavaju u ćeliji zdesna" sqref="K4" xr:uid="{00000000-0002-0000-0000-00000B000000}"/>
    <dataValidation allowBlank="1" showInputMessage="1" showErrorMessage="1" prompt="Ukupni sati automatski se izračunavaju u ovoj ćeliji. Unesite redovne i prekovremene sate za svaki radni dan u siječnju u tablicu s početkom u ćeliji B7" sqref="L4" xr:uid="{00000000-0002-0000-0000-00000C000000}"/>
    <dataValidation allowBlank="1" showInputMessage="1" showErrorMessage="1" prompt="Radni dani za ovaj mjesec nalaze se u ovom stupcu" sqref="B7 B18 B29 B52 B63 B75 B86 B97 B109 B120 B131 B41" xr:uid="{00000000-0002-0000-0000-00000D000000}"/>
    <dataValidation allowBlank="1" showInputMessage="1" showErrorMessage="1" prompt="U ovaj stupac pod ovim naslovom unesite redovne sate za 1. tjedan" sqref="C7 C18 C29 C131 C120 C109 C97 C86 C75 C63 C52 C41" xr:uid="{00000000-0002-0000-0000-00000E000000}"/>
    <dataValidation allowBlank="1" showInputMessage="1" showErrorMessage="1" prompt="U ovaj stupac pod ovim naslovom unesite prekovremene sate" sqref="D7 D18 D29 F18 F29 F7 H7 H18 H29 J7 J18 J29 D41 F41 H41 J41 F120 D52 F52 H52 J52 J131 D63 F63 H63 J63 H131 D75 F75 H75 J75 F131 D86 F86 H86 J86 D131 D97 F97 H97 J97 H120 D109 F109 H109 J109 J120 D120" xr:uid="{00000000-0002-0000-0000-00000F000000}"/>
    <dataValidation allowBlank="1" showInputMessage="1" showErrorMessage="1" prompt="U ovaj stupac pod ovim naslovom unesite redovne sate za 2. tjedan" sqref="E7 E18 E29 E131 E120 E109 E97 E86 E75 E63 E52 E41" xr:uid="{00000000-0002-0000-0000-000010000000}"/>
    <dataValidation allowBlank="1" showInputMessage="1" showErrorMessage="1" prompt="U ovaj stupac pod ovim naslovom unesite redovne sate za 3. tjedan" sqref="G7 G18 G29 G41 G52 G63 G75 G86 G97 G109 G120 G131" xr:uid="{00000000-0002-0000-0000-000011000000}"/>
    <dataValidation allowBlank="1" showInputMessage="1" showErrorMessage="1" prompt="U ovaj stupac pod ovim naslovom unesite redovne sate za 4. tjedan" sqref="I7 I18 I29 I131 I120 I109 I97 I86 I75 I63 I52 I41" xr:uid="{00000000-0002-0000-0000-000012000000}"/>
    <dataValidation allowBlank="1" showInputMessage="1" showErrorMessage="1" prompt="U ovaj stupac pod ovim naslovom unesite redovne sate za 5. tjedan" sqref="K7 K18 K29 K41 K52 K63 K75 K86 K97 K109 K120 K131" xr:uid="{00000000-0002-0000-0000-000013000000}"/>
    <dataValidation allowBlank="1" showInputMessage="1" showErrorMessage="1" prompt="U ovaj stupac pod ovim naslovom unesite prekovremene sate. Ukupan tjedni broj sati automatski se izračunava na kraju tablice, ukupni redovni sati za siječanj u ćeliji C16, a prekovremeni u ćeliji F16" sqref="L7" xr:uid="{00000000-0002-0000-0000-000014000000}"/>
    <dataValidation allowBlank="1" showInputMessage="1" showErrorMessage="1" prompt="U ovoj se ćeliji nalazi naslov radnog lista. Unesite pojedinosti u ćelije C3, C4, E3, E4, H3 i I3. Redovni se sati automatski ažuriraju u ćeliji H4, prekovremeni u J4, a ukupni u L4" sqref="B1:L2" xr:uid="{00000000-0002-0000-0000-000015000000}"/>
    <dataValidation allowBlank="1" showInputMessage="1" showErrorMessage="1" prompt="U ovu ćeliju unesite ime i prezime zaposlenika" sqref="C3" xr:uid="{00000000-0002-0000-0000-000016000000}"/>
    <dataValidation allowBlank="1" showInputMessage="1" showErrorMessage="1" prompt="U ovu ćeliju unesite ime i prezime rukovoditelja" sqref="C4" xr:uid="{00000000-0002-0000-0000-000017000000}"/>
    <dataValidation allowBlank="1" showInputMessage="1" showErrorMessage="1" prompt="Unesite sate za siječanj u tablicu ispod, sate za veljaču u tablicu s početkom u ćeliji B18, a sate za ožujak u tablicu s početkom u ćeliji B29. Ukupni se zbrojevi izračunavaju automatski" sqref="B6:L6" xr:uid="{00000000-0002-0000-0000-000018000000}"/>
    <dataValidation allowBlank="1" showInputMessage="1" showErrorMessage="1" prompt="U ćeliji zdesna automatski se izračunavaju ukupni redovni sati za siječanj" sqref="B16" xr:uid="{00000000-0002-0000-0000-000019000000}"/>
    <dataValidation allowBlank="1" showInputMessage="1" showErrorMessage="1" prompt="U ovoj ćeliji automatski se izračunavaju ukupni redovni sati za siječanj" sqref="C16" xr:uid="{00000000-0002-0000-0000-00001A000000}"/>
    <dataValidation allowBlank="1" showInputMessage="1" showErrorMessage="1" prompt="U ćeliji zdesna automatski se izračunavaju ukupni prekovremeni sati za siječanj" sqref="D16:E16" xr:uid="{00000000-0002-0000-0000-00001B000000}"/>
    <dataValidation allowBlank="1" showInputMessage="1" showErrorMessage="1" prompt="U ovoj ćeliji automatski se izračunavaju ukupni prekovremeni sati za siječanj" sqref="F16" xr:uid="{00000000-0002-0000-0000-00001C000000}"/>
    <dataValidation allowBlank="1" showInputMessage="1" showErrorMessage="1" prompt="U tablicu dolje unesite sate za veljaču" sqref="B17" xr:uid="{00000000-0002-0000-0000-00001D000000}"/>
    <dataValidation allowBlank="1" showInputMessage="1" showErrorMessage="1" prompt="U ovaj stupac pod ovim naslovom unesite prekovremene sate. Ukupan tjedni broj sati automatski se izračunava na kraju tablice, ukupni redovni sati za veljaču u ćeliji C27, a prekovremeni u ćeliji F27" sqref="L18" xr:uid="{00000000-0002-0000-0000-00001E000000}"/>
    <dataValidation allowBlank="1" showInputMessage="1" showErrorMessage="1" prompt="U ćeliji zdesna automatski se izračunavaju ukupni redovni sati za veljaču" sqref="B27" xr:uid="{00000000-0002-0000-0000-00001F000000}"/>
    <dataValidation allowBlank="1" showInputMessage="1" showErrorMessage="1" prompt="U ovoj ćeliji automatski se izračunavaju ukupni redovni sati za veljaču" sqref="C27" xr:uid="{00000000-0002-0000-0000-000020000000}"/>
    <dataValidation allowBlank="1" showInputMessage="1" showErrorMessage="1" prompt="U ćeliji zdesna automatski se izračunavaju ukupni prekovremeni sati za veljaču" sqref="D27:E27" xr:uid="{00000000-0002-0000-0000-000021000000}"/>
    <dataValidation allowBlank="1" showInputMessage="1" showErrorMessage="1" prompt="U ovoj ćeliji automatski se izračunavaju ukupni prekovremeni sati za veljaču" sqref="F27" xr:uid="{00000000-0002-0000-0000-000022000000}"/>
    <dataValidation allowBlank="1" showInputMessage="1" showErrorMessage="1" prompt="U tablicu dolje unesite sate za ožujak" sqref="B28" xr:uid="{00000000-0002-0000-0000-000023000000}"/>
    <dataValidation allowBlank="1" showInputMessage="1" showErrorMessage="1" prompt="U ćeliji zdesna automatski se izračunavaju ukupni redovni sati za ožujak" sqref="B38" xr:uid="{00000000-0002-0000-0000-000024000000}"/>
    <dataValidation allowBlank="1" showInputMessage="1" showErrorMessage="1" prompt="U ovoj ćeliji automatski se izračunavaju ukupni redovni sati za ožujak" sqref="C38" xr:uid="{00000000-0002-0000-0000-000025000000}"/>
    <dataValidation allowBlank="1" showInputMessage="1" showErrorMessage="1" prompt="U ćeliji zdesna automatski se izračunavaju ukupni prekovremeni sati za ožujak" sqref="D38:E38" xr:uid="{00000000-0002-0000-0000-000026000000}"/>
    <dataValidation allowBlank="1" showInputMessage="1" showErrorMessage="1" prompt="U ovoj ćeliji automatski se izračunavaju ukupni prekovremeni sati za ožujak" sqref="F38" xr:uid="{00000000-0002-0000-0000-000027000000}"/>
    <dataValidation allowBlank="1" showInputMessage="1" showErrorMessage="1" prompt="Unesite redovne i prekovremene sate za svaki radni dan u tablice pod nazivima Travanj, Svibanj i Lipanj. Oznaka se nalazi u ćeliji ispod" sqref="B39" xr:uid="{00000000-0002-0000-0000-000028000000}"/>
    <dataValidation allowBlank="1" showInputMessage="1" showErrorMessage="1" prompt="Unesite sate za travanj u tablicu s početkom u ćeliji B41, sate za svibanj u tablicu s početkom u ćeliji B52, a sate za lipanj u tablicu s početkom u ćeliji B63. Ukupni se zbrojevi izračunavaju automatski" sqref="B40:L40" xr:uid="{00000000-0002-0000-0000-000029000000}"/>
    <dataValidation allowBlank="1" showInputMessage="1" showErrorMessage="1" prompt="U ovaj stupac pod ovim naslovom unesite prekovremene sate. Ukupan tjedni broj sati automatski se izračunava na kraju tablice, ukupni redovni sati za travanj u ćeliji C50, a prekovremeni u ćeliji F50" sqref="L41" xr:uid="{00000000-0002-0000-0000-00002A000000}"/>
    <dataValidation allowBlank="1" showInputMessage="1" showErrorMessage="1" prompt="U ovaj stupac pod ovim naslovom unesite prekovremene sate. Ukupan tjedni broj sati automatski se izračunava na kraju tablice, ukupni redovni sati za ožujak u ćeliji C38, a prekovremeni u ćeliji F38" sqref="L29" xr:uid="{00000000-0002-0000-0000-00002B000000}"/>
    <dataValidation allowBlank="1" showInputMessage="1" showErrorMessage="1" prompt="U ćeliji zdesna automatski se izračunavaju ukupni redovni sati za travanj" sqref="B50" xr:uid="{00000000-0002-0000-0000-00002C000000}"/>
    <dataValidation allowBlank="1" showInputMessage="1" showErrorMessage="1" prompt="U ovoj ćeliji automatski se izračunavaju ukupni redovni sati za travanj" sqref="C50" xr:uid="{00000000-0002-0000-0000-00002D000000}"/>
    <dataValidation allowBlank="1" showInputMessage="1" showErrorMessage="1" prompt="U ćeliji zdesna automatski se izračunavaju ukupni prekovremeni sati za travanj" sqref="D50:E50" xr:uid="{00000000-0002-0000-0000-00002E000000}"/>
    <dataValidation allowBlank="1" showInputMessage="1" showErrorMessage="1" prompt="U ovoj ćeliji automatski se izračunavaju ukupni prekovremeni sati za travanj" sqref="F50" xr:uid="{00000000-0002-0000-0000-00002F000000}"/>
    <dataValidation allowBlank="1" showInputMessage="1" showErrorMessage="1" prompt="U tablicu dolje unesite sate za svibanj" sqref="B51" xr:uid="{00000000-0002-0000-0000-000030000000}"/>
    <dataValidation allowBlank="1" showInputMessage="1" showErrorMessage="1" prompt="U ovaj stupac pod ovim naslovom unesite prekovremene sate. Ukupan tjedni broj sati automatski se izračunava na kraju tablice, ukupni redovni sati za svibanj u ćeliji C61, a prekovremeni u ćeliji F61" sqref="L52" xr:uid="{00000000-0002-0000-0000-000031000000}"/>
    <dataValidation allowBlank="1" showInputMessage="1" showErrorMessage="1" prompt="U ćeliji zdesna automatski se izračunavaju ukupni redovni sati za svibanj" sqref="B61" xr:uid="{00000000-0002-0000-0000-000032000000}"/>
    <dataValidation allowBlank="1" showInputMessage="1" showErrorMessage="1" prompt="U ovoj ćeliji automatski se izračunavaju ukupni redovni sati za svibanj" sqref="C61" xr:uid="{00000000-0002-0000-0000-000033000000}"/>
    <dataValidation allowBlank="1" showInputMessage="1" showErrorMessage="1" prompt="U ćeliji zdesna automatski se izračunavaju ukupni prekovremeni sati za svibanj" sqref="D61:E61" xr:uid="{00000000-0002-0000-0000-000034000000}"/>
    <dataValidation allowBlank="1" showInputMessage="1" showErrorMessage="1" prompt="U ovoj ćeliji automatski se izračunavaju ukupni prekovremeni sati za svibanj" sqref="F61" xr:uid="{00000000-0002-0000-0000-000035000000}"/>
    <dataValidation allowBlank="1" showInputMessage="1" showErrorMessage="1" prompt="U tablicu dolje unesite sate za lipanj" sqref="B62" xr:uid="{00000000-0002-0000-0000-000036000000}"/>
    <dataValidation allowBlank="1" showInputMessage="1" showErrorMessage="1" prompt="U ovaj stupac pod ovim naslovom unesite prekovremene sate. Ukupan tjedni broj sati automatski se izračunava na kraju tablice, ukupni redovni sati za lipanj u ćeliji C72, a prekovremeni u ćeliji F72" sqref="L63" xr:uid="{00000000-0002-0000-0000-000037000000}"/>
    <dataValidation allowBlank="1" showInputMessage="1" showErrorMessage="1" prompt="U ćeliji zdesna automatski se izračunavaju ukupni redovni sati za lipanj" sqref="B72" xr:uid="{00000000-0002-0000-0000-000038000000}"/>
    <dataValidation allowBlank="1" showInputMessage="1" showErrorMessage="1" prompt="U ovoj ćeliji automatski se izračunavaju ukupni redovni sati za lipanj" sqref="C72" xr:uid="{00000000-0002-0000-0000-000039000000}"/>
    <dataValidation allowBlank="1" showInputMessage="1" showErrorMessage="1" prompt="U ćeliji zdesna automatski se izračunavaju ukupni prekovremeni sati za lipanj" sqref="D72:E72" xr:uid="{00000000-0002-0000-0000-00003A000000}"/>
    <dataValidation allowBlank="1" showInputMessage="1" showErrorMessage="1" prompt="U ovoj ćeliji automatski se izračunavaju ukupni prekovremeni sati za lipanj" sqref="F72" xr:uid="{00000000-0002-0000-0000-00003B000000}"/>
    <dataValidation allowBlank="1" showInputMessage="1" showErrorMessage="1" prompt="Unesite sate za srpanj u tablicu s početkom u ćeliji B75, sate za kolovoz u tablicu s početkom u ćeliji B86, a sate za rujan u tablicu s početkom u ćeliji B97. Ukupni se zbrojevi izračunavaju automatski" sqref="B74:L74" xr:uid="{00000000-0002-0000-0000-00003C000000}"/>
    <dataValidation allowBlank="1" showInputMessage="1" showErrorMessage="1" prompt="Unesite redovne i prekovremene sate za svaki radni dan u tablice pod nazivima Srpanj, Kolovoz i Rujan" sqref="B73" xr:uid="{00000000-0002-0000-0000-00003D000000}"/>
    <dataValidation allowBlank="1" showInputMessage="1" showErrorMessage="1" prompt="U ovaj stupac pod ovim naslovom unesite prekovremene sate. Ukupan tjedni broj sati automatski se izračunava na kraju tablice, ukupni redovni sati za srpanj u ćeliji C84, a prekovremeni u ćeliji F84" sqref="L75" xr:uid="{00000000-0002-0000-0000-00003E000000}"/>
    <dataValidation allowBlank="1" showInputMessage="1" showErrorMessage="1" prompt="U ćeliji zdesna automatski se izračunavaju ukupni redovni sati za srpanj" sqref="B84" xr:uid="{00000000-0002-0000-0000-00003F000000}"/>
    <dataValidation allowBlank="1" showInputMessage="1" showErrorMessage="1" prompt="U ovoj ćeliji automatski se izračunavaju ukupni redovni sati za srpanj" sqref="C84" xr:uid="{00000000-0002-0000-0000-000040000000}"/>
    <dataValidation allowBlank="1" showInputMessage="1" showErrorMessage="1" prompt="U ćeliji zdesna automatski se izračunavaju ukupni prekovremeni sati za srpanj" sqref="D84:E84" xr:uid="{00000000-0002-0000-0000-000041000000}"/>
    <dataValidation allowBlank="1" showInputMessage="1" showErrorMessage="1" prompt="U ovoj ćeliji automatski se izračunavaju ukupni prekovremeni sati za srpanj" sqref="F84" xr:uid="{00000000-0002-0000-0000-000042000000}"/>
    <dataValidation allowBlank="1" showInputMessage="1" showErrorMessage="1" prompt="U tablicu dolje unesite sate za kolovoz" sqref="B85" xr:uid="{00000000-0002-0000-0000-000043000000}"/>
    <dataValidation allowBlank="1" showInputMessage="1" showErrorMessage="1" prompt="U ovaj stupac pod ovim naslovom unesite prekovremene sate. Ukupan tjedni broj sati automatski se izračunava na kraju tablice, ukupni redovni sati za kolovoz u ćeliji C95, a prekovremeni u ćeliji F95" sqref="L86" xr:uid="{00000000-0002-0000-0000-000044000000}"/>
    <dataValidation allowBlank="1" showInputMessage="1" showErrorMessage="1" prompt="U ćeliji zdesna automatski se izračunavaju ukupni redovni sati za kolovoz" sqref="B95" xr:uid="{00000000-0002-0000-0000-000045000000}"/>
    <dataValidation allowBlank="1" showInputMessage="1" showErrorMessage="1" prompt="U ovoj ćeliji automatski se izračunavaju ukupni redovni sati za kolovoz" sqref="C95" xr:uid="{00000000-0002-0000-0000-000046000000}"/>
    <dataValidation allowBlank="1" showInputMessage="1" showErrorMessage="1" prompt="U ćeliji zdesna automatski se izračunavaju ukupni prekovremeni sati za kolovoz" sqref="D95:E95" xr:uid="{00000000-0002-0000-0000-000047000000}"/>
    <dataValidation allowBlank="1" showInputMessage="1" showErrorMessage="1" prompt="U ovoj ćeliji automatski se izračunavaju ukupni prekovremeni sati za kolovoz" sqref="F95" xr:uid="{00000000-0002-0000-0000-000048000000}"/>
    <dataValidation allowBlank="1" showInputMessage="1" showErrorMessage="1" prompt="U ćelije tablice dolje unesite sate za rujan" sqref="B96" xr:uid="{00000000-0002-0000-0000-000049000000}"/>
    <dataValidation allowBlank="1" showInputMessage="1" showErrorMessage="1" prompt="U ovaj stupac pod ovim naslovom unesite prekovremene sate. Ukupan tjedni broj sati automatski se izračunava na kraju tablice, ukupni redovni sati za rujan u ćeliji C106, a prekovremeni u ćeliji F106" sqref="L97" xr:uid="{00000000-0002-0000-0000-00004A000000}"/>
    <dataValidation allowBlank="1" showInputMessage="1" showErrorMessage="1" prompt="U ćeliji zdesna automatski se izračunavaju ukupni redovni sati za rujan" sqref="B106" xr:uid="{00000000-0002-0000-0000-00004B000000}"/>
    <dataValidation allowBlank="1" showInputMessage="1" showErrorMessage="1" prompt="U ovoj ćeliji automatski se izračunavaju ukupni redovni sati za rujan" sqref="C106" xr:uid="{00000000-0002-0000-0000-00004C000000}"/>
    <dataValidation allowBlank="1" showInputMessage="1" showErrorMessage="1" prompt="U ćeliji zdesna automatski se izračunavaju ukupni prekovremeni sati za rujan" sqref="D106:E106" xr:uid="{00000000-0002-0000-0000-00004D000000}"/>
    <dataValidation allowBlank="1" showInputMessage="1" showErrorMessage="1" prompt="U ovoj ćeliji automatski se izračunavaju ukupni prekovremeni sati za rujan" sqref="F106" xr:uid="{00000000-0002-0000-0000-00004E000000}"/>
    <dataValidation allowBlank="1" showInputMessage="1" showErrorMessage="1" prompt="Unesite redovne i prekovremene sate za svaki radni dan u tablice pod nazivima Listopad, Studeni i Prosinac" sqref="B107" xr:uid="{00000000-0002-0000-0000-00004F000000}"/>
    <dataValidation allowBlank="1" showInputMessage="1" showErrorMessage="1" prompt="Unesite sate za listopad u tablicu s početkom u ćeliji B109, sate za studeni u tablicu s početkom u ćeliji B120, a sate za prosinac u tablicu s početkom u ćeliji B131. Ukupni se zbrojevi izračunavaju automatski" sqref="B108:L108" xr:uid="{00000000-0002-0000-0000-000050000000}"/>
    <dataValidation allowBlank="1" showInputMessage="1" showErrorMessage="1" prompt="U ovaj stupac pod ovim naslovom unesite prekovremene sate. Ukupan tjedni broj sati automatski se izračunava na kraju tablice, ukupni redovni sati za listopad u ćeliji C118, a prekovremeni u ćeliji F118" sqref="L109" xr:uid="{00000000-0002-0000-0000-000051000000}"/>
    <dataValidation allowBlank="1" showInputMessage="1" showErrorMessage="1" prompt="U ćeliji zdesna automatski se izračunavaju ukupni redovni sati za listopad" sqref="B118" xr:uid="{00000000-0002-0000-0000-000052000000}"/>
    <dataValidation allowBlank="1" showInputMessage="1" showErrorMessage="1" prompt="U ovoj ćeliji automatski se izračunavaju ukupni redovni sati za listopad" sqref="C118" xr:uid="{00000000-0002-0000-0000-000053000000}"/>
    <dataValidation allowBlank="1" showInputMessage="1" showErrorMessage="1" prompt="U ćeliji zdesna automatski se izračunavaju ukupni prekovremeni sati za listopad" sqref="D118:E118" xr:uid="{00000000-0002-0000-0000-000054000000}"/>
    <dataValidation allowBlank="1" showInputMessage="1" showErrorMessage="1" prompt="U ovoj ćeliji automatski se izračunavaju ukupni prekovremeni sati za listopad" sqref="F118" xr:uid="{00000000-0002-0000-0000-000055000000}"/>
    <dataValidation allowBlank="1" showInputMessage="1" showErrorMessage="1" prompt="U tablicu dolje unesite sate za studeni" sqref="B119" xr:uid="{00000000-0002-0000-0000-000056000000}"/>
    <dataValidation allowBlank="1" showInputMessage="1" showErrorMessage="1" prompt="U ovaj stupac pod ovim naslovom unesite prekovremene sate. Ukupan tjedni broj sati automatski se izračunava na kraju tablice, ukupni redovni sati za studeni u ćeliji C129, a prekovremeni u ćeliji F129" sqref="L120" xr:uid="{00000000-0002-0000-0000-000057000000}"/>
    <dataValidation allowBlank="1" showInputMessage="1" showErrorMessage="1" prompt="U ćeliji zdesna automatski se izračunavaju ukupni redovni sati za studeni" sqref="B129" xr:uid="{00000000-0002-0000-0000-000058000000}"/>
    <dataValidation allowBlank="1" showInputMessage="1" showErrorMessage="1" prompt="U ovoj ćeliji automatski se izračunavaju ukupni redovni sati za studeni" sqref="C129" xr:uid="{00000000-0002-0000-0000-000059000000}"/>
    <dataValidation allowBlank="1" showInputMessage="1" showErrorMessage="1" prompt="U ćeliji zdesna automatski se izračunavaju ukupni prekovremeni sati za studeni" sqref="D129:E129" xr:uid="{00000000-0002-0000-0000-00005A000000}"/>
    <dataValidation allowBlank="1" showInputMessage="1" showErrorMessage="1" prompt="U ovoj ćeliji automatski se izračunavaju ukupni prekovremeni sati za studeni" sqref="F129" xr:uid="{00000000-0002-0000-0000-00005B000000}"/>
    <dataValidation allowBlank="1" showInputMessage="1" showErrorMessage="1" prompt="U tablicu dolje unesite sate za prosinac" sqref="B130" xr:uid="{00000000-0002-0000-0000-00005C000000}"/>
    <dataValidation allowBlank="1" showInputMessage="1" showErrorMessage="1" prompt="U ovaj stupac pod ovim naslovom unesite prekovremene sate. Ukupan tjedni broj sati automatski se izračunava na kraju tablice, ukupni redovni sati za prosinac u ćeliji C140, a prekovremeni u ćeliji F140" sqref="L131" xr:uid="{00000000-0002-0000-0000-00005D000000}"/>
    <dataValidation allowBlank="1" showInputMessage="1" showErrorMessage="1" prompt="U ćeliji zdesna automatski se izračunavaju ukupni redovni sati za prosinac" sqref="B140" xr:uid="{00000000-0002-0000-0000-00005E000000}"/>
    <dataValidation allowBlank="1" showInputMessage="1" showErrorMessage="1" prompt="U ovoj ćeliji automatski se izračunavaju ukupni redovni sati za prosinac" sqref="C140" xr:uid="{00000000-0002-0000-0000-00005F000000}"/>
    <dataValidation allowBlank="1" showInputMessage="1" showErrorMessage="1" prompt="U ćeliji zdesna automatski se izračunavaju ukupni prekovremeni sati za prosinac" sqref="D140:E140" xr:uid="{00000000-0002-0000-0000-000060000000}"/>
    <dataValidation allowBlank="1" showInputMessage="1" showErrorMessage="1" prompt="U ovoj ćeliji automatski se izračunavaju ukupni prekovremeni sati za prosinac" sqref="F140" xr:uid="{00000000-0002-0000-0000-000061000000}"/>
    <dataValidation allowBlank="1" showInputMessage="1" showErrorMessage="1" prompt="U ćeliju zdesna unesite ukupne zbrojeve za protekli dio godine" sqref="G3" xr:uid="{00000000-0002-0000-0000-000062000000}"/>
    <dataValidation allowBlank="1" showInputMessage="1" showErrorMessage="1" prompt="U ovu ćeliju unesite ukupne zbrojeve za protekli dio godine" sqref="I3" xr:uid="{00000000-0002-0000-0000-000063000000}"/>
  </dataValidations>
  <printOptions horizontalCentered="1"/>
  <pageMargins left="0.75" right="0.75" top="1" bottom="1" header="0.5" footer="0.5"/>
  <pageSetup paperSize="9" scale="80" orientation="landscape" r:id="rId1"/>
  <headerFooter alignWithMargins="0"/>
  <rowBreaks count="3" manualBreakCount="3">
    <brk id="39" max="16383" man="1"/>
    <brk id="73" max="16383" man="1"/>
    <brk id="107" max="16383" man="1"/>
  </rowBreak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GOD. EVIDENCIJA RADNOG VREMENA</vt:lpstr>
      <vt:lpstr>'GOD. EVIDENCIJA RADNOG VREMENA'!Print_Area</vt:lpstr>
      <vt:lpstr>'GOD. EVIDENCIJA RADNOG VREMENA'!Print_Titles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2018-12-13T13:00:38Z</dcterms:created>
  <dcterms:modified xsi:type="dcterms:W3CDTF">2018-12-13T13:00:38Z</dcterms:modified>
</cp:coreProperties>
</file>