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bookViews>
    <workbookView xWindow="0" yWindow="0" windowWidth="21600" windowHeight="8325" xr2:uid="{00000000-000D-0000-FFFF-FFFF00000000}"/>
  </bookViews>
  <sheets>
    <sheet name="POČETAK" sheetId="2" r:id="rId1"/>
    <sheet name="OSOBNI MJESEČNI PRORAČU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<sst xmlns="http://schemas.openxmlformats.org/spreadsheetml/2006/main" count="159" uniqueCount="97">
  <si>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O OVOM PREDLOŠKU</t>
  </si>
  <si>
    <t>Upotrijebite ovaj radni list za osobni mjesečni proračun da biste pratili predviđene i stvarne mjesečne prihode i predviđene i stvarne troškove.</t>
  </si>
  <si>
    <t>Izdatke različitih kategorija unesite u odgovarajuće tablice.</t>
  </si>
  <si>
    <t>Predviđeni saldo, stvarni saldo i razlika automatski se izračunavaju.</t>
  </si>
  <si>
    <t>Napomena: </t>
  </si>
  <si>
    <t>dodatne su upute navedene u stupcu A na radnom listu OSOBNI MJESEČNI PRORAČUN. Ovaj je tekst namjerno skriven. Da biste uklonili tekst, odaberite stupac A, a zatim odaberite IZBRIŠI. Da biste otkrili tekst, odaberite stupac A, a zatim promijenite boju fonta.</t>
  </si>
  <si>
    <t>Da biste saznali više o tablicama na radnom listu, pritisnite SHIFT i zatim F10 na tablici pa odaberite mogućnost TABLICA i potom ZAMJENSKI TEKST.</t>
  </si>
  <si>
    <t>Na ovom radnom listu stvorite osobni mjesečni proračun. Upute za korištenje ovog radnog lista nalaze se u ćelijama u ovom stupcu. Pomoću tipke sa strelicom prema dolje počnite s radom.</t>
  </si>
  <si>
    <t>U ćeliji zdesna nalazi se naslov ovog radnog lista. Sljedeća je uputa u ćeliji A4.</t>
  </si>
  <si>
    <t>Unesite pojedinosti u tablicu Stanovanje koja započinje ćelijom zdesna te u tablicu Zabava koja započinje ćelijom G12. Sljedeća je uputa u ćeliji A25.</t>
  </si>
  <si>
    <t>Unesite pojedinosti u tablicu Prijevoz koja započinje ćelijom zdesna te u tablicu Krediti koja započinje ćelijom G24. Sljedeća je uputa u ćeliji A35.</t>
  </si>
  <si>
    <t>Unesite pojedinosti u tablicu Osiguranje koja započinje ćelijom zdesna te u tablicu Porezi koja započinje ćelijom G33. Sljedeća je uputa u ćeliji A42.</t>
  </si>
  <si>
    <t>Unesite pojedinosti u tablicu Hrana koja započinje ćelijom zdesna te u tablicu Štednja koja započinje ćelijom G40. Sljedeća je uputa u ćeliji A48.</t>
  </si>
  <si>
    <t>Unesite pojedinosti u tablicu Kućni ljubimci koja započinje ćelijom zdesna te u tablicu Darovi koja započinje ćelijom G46. Sljedeća je uputa u ćeliji A56.</t>
  </si>
  <si>
    <t>Unesite pojedinosti u tablicu Osobna njega koja započinje ćelijom zdesna te u tablicu Pravni troškovi koja započinje ćelijom G52. Sljedeća je uputa u ćeliji A59.</t>
  </si>
  <si>
    <t>Ukupni se predviđeni troškovi automatski izračunavaju u ćeliji J59, ukupni stvarni troškovi u ćeliji J61, a ukupna razlika u ćeliji J63.</t>
  </si>
  <si>
    <t>OSOBNI MJESEČNI PRORAČUN</t>
  </si>
  <si>
    <t>PREDVIĐENI MJESEČNI PRORAČUN</t>
  </si>
  <si>
    <t>STVARNI MJESEČNI PRORAČUN</t>
  </si>
  <si>
    <t>STANOVANJE</t>
  </si>
  <si>
    <t>Hipoteka ili najamnina</t>
  </si>
  <si>
    <t>Telefon</t>
  </si>
  <si>
    <t>Struja</t>
  </si>
  <si>
    <t>Plin</t>
  </si>
  <si>
    <t>Voda i komunalna naknada</t>
  </si>
  <si>
    <t>Kabelska TV</t>
  </si>
  <si>
    <t>Odvoz smeća</t>
  </si>
  <si>
    <t>Održavanja i popravci</t>
  </si>
  <si>
    <t>Potrepštine</t>
  </si>
  <si>
    <t>Drugo</t>
  </si>
  <si>
    <t>Podzbroj</t>
  </si>
  <si>
    <t>PRIJEVOZ</t>
  </si>
  <si>
    <t>Troškovi vozila</t>
  </si>
  <si>
    <t>Autobus/taksi</t>
  </si>
  <si>
    <t>Osiguranje</t>
  </si>
  <si>
    <t>Registracija</t>
  </si>
  <si>
    <t>Gorivo</t>
  </si>
  <si>
    <t>Održavanje</t>
  </si>
  <si>
    <t>OSIGURANJE</t>
  </si>
  <si>
    <t>Kuća</t>
  </si>
  <si>
    <t>Zdravstveno osiguranje</t>
  </si>
  <si>
    <t>Životno osiguranje</t>
  </si>
  <si>
    <t>HRANA</t>
  </si>
  <si>
    <t>Namirnice</t>
  </si>
  <si>
    <t>Restorani</t>
  </si>
  <si>
    <t>KUĆNI LJUBIMCI</t>
  </si>
  <si>
    <t>Hrana</t>
  </si>
  <si>
    <t>Liječnički troškovi</t>
  </si>
  <si>
    <t>Njega ljubimaca</t>
  </si>
  <si>
    <t>Igračke</t>
  </si>
  <si>
    <t>OSOBNA NJEGA</t>
  </si>
  <si>
    <t>Frizura/manikura</t>
  </si>
  <si>
    <t>Odjeća</t>
  </si>
  <si>
    <t>Čišćenje odjeće</t>
  </si>
  <si>
    <t>Teretana</t>
  </si>
  <si>
    <t>Članarine ili naknade</t>
  </si>
  <si>
    <t>Prihod 1</t>
  </si>
  <si>
    <t>Dodatni prihodi</t>
  </si>
  <si>
    <t>Ukupni mjesečni prihodi</t>
  </si>
  <si>
    <t>Predviđeni trošak</t>
  </si>
  <si>
    <t>Stvarni trošak</t>
  </si>
  <si>
    <t>Razlika</t>
  </si>
  <si>
    <t>Predviđeni saldo 
(Predviđeni prihodi minus troškovi)</t>
  </si>
  <si>
    <t>STVARNI SALDO 
(Stvarni prihodi minus troškovi)</t>
  </si>
  <si>
    <t>RAZLIKA 
(Stvarno minus predviđeno)</t>
  </si>
  <si>
    <t>ZABAVA</t>
  </si>
  <si>
    <t>Video/DVD</t>
  </si>
  <si>
    <t>CD-ovi</t>
  </si>
  <si>
    <t>Filmovi</t>
  </si>
  <si>
    <t>Koncerti</t>
  </si>
  <si>
    <t>Sportska događanja</t>
  </si>
  <si>
    <t>Kazalište</t>
  </si>
  <si>
    <t>KREDITI</t>
  </si>
  <si>
    <t>Osobne potrebe</t>
  </si>
  <si>
    <t>Studentski kredit</t>
  </si>
  <si>
    <t>Kreditna kartica</t>
  </si>
  <si>
    <t>POREZI</t>
  </si>
  <si>
    <t>Savezni</t>
  </si>
  <si>
    <t>Državni</t>
  </si>
  <si>
    <t>Lokalni</t>
  </si>
  <si>
    <t>ŠTEDNJA ILI ULAGANJA</t>
  </si>
  <si>
    <t>Mirovinska štednja</t>
  </si>
  <si>
    <t>Investicijski račun</t>
  </si>
  <si>
    <t>DAROVI I DONACIJE</t>
  </si>
  <si>
    <t>Dobrotvorna udruga 1</t>
  </si>
  <si>
    <t>Dobrotvorna udruga 2</t>
  </si>
  <si>
    <t>Dobrotvorna udruga 3</t>
  </si>
  <si>
    <t>PRAVNI TROŠKOVI</t>
  </si>
  <si>
    <t>Odvjetnik</t>
  </si>
  <si>
    <t>Alimentacija</t>
  </si>
  <si>
    <t>Otplate zaloga ili ovrha</t>
  </si>
  <si>
    <t>UKUPNI PREDVIĐENI TROŠKOVI</t>
  </si>
  <si>
    <t>UKUPNI STVARNI TROŠKOVI</t>
  </si>
  <si>
    <t>UKUPNA RAZLIKA</t>
  </si>
  <si>
    <t>Oznaka predviđeni mjesečni proračun nalazi se u ćeliji zdesna. Prihod 1 unesite u ćeliju E4, a dodatni prihodi u ćeliju E5 da biste tako izračunali ukupni mjesečni prihodi u ćeliji E6. Sljedeća je uputa u ćeliji A6.</t>
  </si>
  <si>
    <t>Predviđeni saldo automatski izračunava u ćeliji J4, stvarni saldo u ćeliji J6, a razlika u ćeliji J8. Sljedeća je uputa u ćeliji A8.</t>
  </si>
  <si>
    <t>Oznaka stvarni mjesečni proračun nalazi se u ćeliji zdesna. Prihod 1 unesite u ćeliju E8, a dodatni prihodi u ćeliju E9 da biste tako izračunali ukupni mjesečni prihodi u ćeliji E10. Sljedeća je uputa u ćeliji A12.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</si>
</sst>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kn&quot;;[Red]\-#,##0.00\ &quot;kn&quot;"/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.00\ &quot;kn&quot;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7" applyNumberFormat="0" applyFill="0" applyAlignment="0" applyProtection="0"/>
    <xf numFmtId="0" fontId="3" fillId="0" borderId="8" applyNumberFormat="0" applyFill="0" applyBorder="0" applyAlignment="0" applyProtection="0"/>
    <xf numFmtId="0" fontId="4" fillId="0" borderId="9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5" fillId="0" borderId="7" xfId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Font="1" applyFill="1" applyBorder="1"/>
    <xf numFmtId="166" fontId="0" fillId="0" borderId="0" xfId="0" applyNumberFormat="1"/>
    <xf numFmtId="8" fontId="3" fillId="0" borderId="2" xfId="0" applyNumberFormat="1" applyFont="1" applyFill="1" applyBorder="1"/>
    <xf numFmtId="8" fontId="3" fillId="0" borderId="3" xfId="0" applyNumberFormat="1" applyFont="1" applyFill="1" applyBorder="1"/>
    <xf numFmtId="8" fontId="4" fillId="2" borderId="4" xfId="0" applyNumberFormat="1" applyFont="1" applyFill="1" applyBorder="1"/>
    <xf numFmtId="0" fontId="0" fillId="0" borderId="0" xfId="0" applyAlignment="1">
      <alignment horizontal="center"/>
    </xf>
    <xf numFmtId="0" fontId="4" fillId="0" borderId="1" xfId="3" applyBorder="1" applyAlignment="1">
      <alignment horizontal="left" vertical="center"/>
    </xf>
    <xf numFmtId="8" fontId="4" fillId="2" borderId="1" xfId="0" applyNumberFormat="1" applyFont="1" applyFill="1" applyBorder="1" applyAlignment="1">
      <alignment vertical="center"/>
    </xf>
    <xf numFmtId="0" fontId="3" fillId="0" borderId="5" xfId="2" applyBorder="1" applyAlignment="1">
      <alignment vertical="center"/>
    </xf>
    <xf numFmtId="0" fontId="3" fillId="0" borderId="6" xfId="2" applyBorder="1" applyAlignment="1">
      <alignment vertical="center"/>
    </xf>
    <xf numFmtId="0" fontId="3" fillId="0" borderId="2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0" builtinId="10" customBuiltin="1"/>
    <cellStyle name="Dobro" xfId="11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5" builtinId="21" customBuiltin="1"/>
    <cellStyle name="Izračun" xfId="16" builtinId="22" customBuiltin="1"/>
    <cellStyle name="Loše" xfId="12" builtinId="27" customBuiltin="1"/>
    <cellStyle name="Naslov" xfId="9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10" builtinId="19" customBuiltin="1"/>
    <cellStyle name="Neutralno" xfId="13" builtinId="28" customBuiltin="1"/>
    <cellStyle name="Normalno" xfId="0" builtinId="0" customBuiltin="1"/>
    <cellStyle name="Postotak" xfId="8" builtinId="5" customBuiltin="1"/>
    <cellStyle name="Povezana ćelija" xfId="17" builtinId="24" customBuiltin="1"/>
    <cellStyle name="Provjera ćelije" xfId="18" builtinId="23" customBuiltin="1"/>
    <cellStyle name="Tekst objašnjenja" xfId="21" builtinId="53" customBuiltin="1"/>
    <cellStyle name="Tekst upozorenja" xfId="19" builtinId="11" customBuiltin="1"/>
    <cellStyle name="Ukupni zbroj" xfId="22" builtinId="25" customBuiltin="1"/>
    <cellStyle name="Unos" xfId="14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73">
    <dxf>
      <numFmt numFmtId="166" formatCode="#,##0.00\ &quot;kn&quot;"/>
    </dxf>
    <dxf>
      <numFmt numFmtId="166" formatCode="#,##0.00\ &quot;kn&quot;"/>
    </dxf>
    <dxf>
      <numFmt numFmtId="166" formatCode="#,##0.00\ &quot;kn&quot;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7" formatCode="&quot;$&quot;#,##0.00"/>
    </dxf>
    <dxf>
      <numFmt numFmtId="166" formatCode="#,##0.00\ &quot;kn&quot;"/>
    </dxf>
    <dxf>
      <numFmt numFmtId="166" formatCode="#,##0.00\ &quot;kn&quot;"/>
    </dxf>
    <dxf>
      <numFmt numFmtId="166" formatCode="#,##0.00\ &quot;kn&quot;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Osobni Mjesečni Proračun" pivot="0" count="7" xr9:uid="{DF2684C2-C435-47FA-9646-E632C3AE8948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anovanje" displayName="Stanovanje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STANOVANJE" totalsRowLabel="Podzbroj"/>
    <tableColumn id="2" xr3:uid="{00000000-0010-0000-0000-000002000000}" name="Predviđeni trošak" totalsRowDxfId="65"/>
    <tableColumn id="3" xr3:uid="{00000000-0010-0000-0000-000003000000}" name="Stvarni trošak" totalsRowDxfId="64"/>
    <tableColumn id="4" xr3:uid="{00000000-0010-0000-0000-000004000000}" name="Razlika" totalsRowFunction="sum" totalsRowDxfId="63">
      <calculatedColumnFormula>Stanovanje[[#This Row],[Predviđeni trošak]]-Stanovanje[[#This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stanovanja. Razlika se automatski izračunava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Kućni_ljubimci" displayName="Kućni_ljubimci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KUĆNI LJUBIMCI" totalsRowLabel="Podzbroj"/>
    <tableColumn id="2" xr3:uid="{00000000-0010-0000-0900-000002000000}" name="Predviđeni trošak" dataDxfId="14" totalsRowDxfId="13"/>
    <tableColumn id="3" xr3:uid="{00000000-0010-0000-0900-000003000000}" name="Stvarni trošak" dataDxfId="12" totalsRowDxfId="11"/>
    <tableColumn id="4" xr3:uid="{00000000-0010-0000-0900-000004000000}" name="Razlika" totalsRowFunction="sum" dataDxfId="10" totalsRowDxfId="9">
      <calculatedColumnFormula>Kućni_ljubimci[[#This Row],[Predviđeni trošak]]-Kućni_ljubimci[[#This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kućne ljubimce. Razlika se automatski izračunava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Pravni_troškovi" displayName="Pravni_troškovi" ref="G52:J57" totalsRowCount="1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RAVNI TROŠKOVI" totalsRowLabel="Podzbroj"/>
    <tableColumn id="2" xr3:uid="{00000000-0010-0000-0A00-000002000000}" name="Predviđeni trošak" dataDxfId="8" totalsRowDxfId="7"/>
    <tableColumn id="3" xr3:uid="{00000000-0010-0000-0A00-000003000000}" name="Stvarni trošak" dataDxfId="6" totalsRowDxfId="5"/>
    <tableColumn id="4" xr3:uid="{00000000-0010-0000-0A00-000004000000}" name="Razlika" totalsRowFunction="sum" dataDxfId="4" totalsRowDxfId="3">
      <calculatedColumnFormula>Pravni_troškovi[[#This Row],[Predviđeni trošak]]-Pravni_troškovi[[#This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pravne troškove. Razlika se automatski izračunava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Osobna_njega" displayName="Osobna_njega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OSOBNA NJEGA" totalsRowLabel="Podzbroj"/>
    <tableColumn id="2" xr3:uid="{00000000-0010-0000-0B00-000002000000}" name="Predviđeni trošak" totalsRowDxfId="2"/>
    <tableColumn id="3" xr3:uid="{00000000-0010-0000-0B00-000003000000}" name="Stvarni trošak" totalsRowDxfId="1"/>
    <tableColumn id="4" xr3:uid="{00000000-0010-0000-0B00-000004000000}" name="Razlika" totalsRowFunction="sum" totalsRowDxfId="0">
      <calculatedColumnFormula>Osobna_njega[[#This Row],[Predviđeni trošak]]-Osobna_njega[[#This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osobnu njegu. Razlika se automatski izračunav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Zabava" displayName="Zabava" ref="G12:J22" totalsRowCount="1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ZABAVA" totalsRowLabel="Podzbroj"/>
    <tableColumn id="2" xr3:uid="{00000000-0010-0000-0100-000002000000}" name="Predviđeni trošak" dataDxfId="62" totalsRowDxfId="61"/>
    <tableColumn id="3" xr3:uid="{00000000-0010-0000-0100-000003000000}" name="Stvarni trošak" dataDxfId="60" totalsRowDxfId="59"/>
    <tableColumn id="4" xr3:uid="{00000000-0010-0000-0100-000004000000}" name="Razlika" totalsRowFunction="sum" dataDxfId="58" totalsRowDxfId="57">
      <calculatedColumnFormula>Zabava[[#This Row],[Predviđeni trošak]]-Zabava[[#This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zabavu. Razlika se automatski izračunav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rediti" displayName="Krediti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KREDITI" totalsRowLabel="Podzbroj"/>
    <tableColumn id="2" xr3:uid="{00000000-0010-0000-0200-000002000000}" name="Predviđeni trošak" dataDxfId="56" totalsRowDxfId="55"/>
    <tableColumn id="3" xr3:uid="{00000000-0010-0000-0200-000003000000}" name="Stvarni trošak" dataDxfId="54" totalsRowDxfId="53"/>
    <tableColumn id="4" xr3:uid="{00000000-0010-0000-0200-000004000000}" name="Razlika" totalsRowFunction="sum" dataDxfId="52" totalsRowDxfId="51">
      <calculatedColumnFormula>Krediti[[#This Row],[Predviđeni trošak]]-Krediti[[#This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kredita. Razlika se automatski izračunav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Prijevoz" displayName="Prijevoz" ref="B25:E33" totalsRowCount="1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RIJEVOZ" totalsRowLabel="Podzbroj"/>
    <tableColumn id="2" xr3:uid="{00000000-0010-0000-0300-000002000000}" name="Predviđeni trošak" dataDxfId="50" totalsRowDxfId="49"/>
    <tableColumn id="3" xr3:uid="{00000000-0010-0000-0300-000003000000}" name="Stvarni trošak" dataDxfId="48" totalsRowDxfId="47"/>
    <tableColumn id="4" xr3:uid="{00000000-0010-0000-0300-000004000000}" name="Razlika" totalsRowFunction="sum" dataDxfId="46" totalsRowDxfId="45">
      <calculatedColumnFormula>Prijevoz[[#This Row],[Predviđeni trošak]]-Prijevoz[[#This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prijevoz. Razlika se automatski izračunav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Osiguranje" displayName="Osiguranje" ref="B35:E40" totalsRowCount="1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OSIGURANJE" totalsRowLabel="Podzbroj"/>
    <tableColumn id="2" xr3:uid="{00000000-0010-0000-0400-000002000000}" name="Predviđeni trošak" dataDxfId="44" totalsRowDxfId="43"/>
    <tableColumn id="3" xr3:uid="{00000000-0010-0000-0400-000003000000}" name="Stvarni trošak" dataDxfId="42" totalsRowDxfId="41"/>
    <tableColumn id="4" xr3:uid="{00000000-0010-0000-0400-000004000000}" name="Razlika" totalsRowFunction="sum" dataDxfId="40" totalsRowDxfId="39">
      <calculatedColumnFormula>Osiguranje[[#This Row],[Predviđeni trošak]]-Osiguranje[[#This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osiguranje. Razlika se automatski izračunav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orezi" displayName="Porezi" ref="G33:J38" totalsRowCount="1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POREZI" totalsRowLabel="Podzbroj"/>
    <tableColumn id="2" xr3:uid="{00000000-0010-0000-0500-000002000000}" name="Predviđeni trošak" dataDxfId="38" totalsRowDxfId="37"/>
    <tableColumn id="3" xr3:uid="{00000000-0010-0000-0500-000003000000}" name="Stvarni trošak" dataDxfId="36" totalsRowDxfId="35"/>
    <tableColumn id="4" xr3:uid="{00000000-0010-0000-0500-000004000000}" name="Razlika" totalsRowFunction="sum" dataDxfId="34" totalsRowDxfId="33">
      <calculatedColumnFormula>Porezi[[#This Row],[Predviđeni trošak]]-Porezi[[#This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poreze. Razlika se automatski izračunav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Štednja" displayName="Štednja" ref="G40:J44" totalsRowCount="1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ŠTEDNJA ILI ULAGANJA" totalsRowLabel="Podzbroj"/>
    <tableColumn id="2" xr3:uid="{00000000-0010-0000-0600-000002000000}" name="Predviđeni trošak" dataDxfId="32" totalsRowDxfId="31"/>
    <tableColumn id="3" xr3:uid="{00000000-0010-0000-0600-000003000000}" name="Stvarni trošak" dataDxfId="30" totalsRowDxfId="29"/>
    <tableColumn id="4" xr3:uid="{00000000-0010-0000-0600-000004000000}" name="Razlika" totalsRowFunction="sum" dataDxfId="28" totalsRowDxfId="27">
      <calculatedColumnFormula>Štednja[[#This Row],[Predviđeni trošak]]-Štednja[[#This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štednju ili ulaganja. Razlika se automatski izračunava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Hrana" displayName="Hrana" ref="B42:E46" totalsRowCount="1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HRANA" totalsRowLabel="Podzbroj"/>
    <tableColumn id="2" xr3:uid="{00000000-0010-0000-0700-000002000000}" name="Predviđeni trošak" dataDxfId="26" totalsRowDxfId="25"/>
    <tableColumn id="3" xr3:uid="{00000000-0010-0000-0700-000003000000}" name="Stvarni trošak" dataDxfId="24" totalsRowDxfId="23"/>
    <tableColumn id="4" xr3:uid="{00000000-0010-0000-0700-000004000000}" name="Razlika" totalsRowFunction="sum" dataDxfId="22" totalsRowDxfId="21">
      <calculatedColumnFormula>Hrana[[#This Row],[Predviđeni trošak]]-Hrana[[#This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hranu. Razlika se automatski izračunava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arovi" displayName="Darovi" ref="G46:J50" totalsRowCount="1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DAROVI I DONACIJE" totalsRowLabel="Podzbroj"/>
    <tableColumn id="2" xr3:uid="{00000000-0010-0000-0800-000002000000}" name="Predviđeni trošak" dataDxfId="20" totalsRowDxfId="19"/>
    <tableColumn id="3" xr3:uid="{00000000-0010-0000-0800-000003000000}" name="Stvarni trošak" dataDxfId="18" totalsRowDxfId="17"/>
    <tableColumn id="4" xr3:uid="{00000000-0010-0000-0800-000004000000}" name="Razlika" totalsRowFunction="sum" dataDxfId="16" totalsRowDxfId="15">
      <calculatedColumnFormula>Darovi[[#This Row],[Predviđeni trošak]]-Darovi[[#This Row],[Stvarni trošak]]</calculatedColumnFormula>
    </tableColumn>
  </tableColumns>
  <tableStyleInfo name="Osobni Mjesečni Proračun" showFirstColumn="1" showLastColumn="1" showRowStripes="0" showColumnStripes="0"/>
  <extLst>
    <ext xmlns:x14="http://schemas.microsoft.com/office/spreadsheetml/2009/9/main" uri="{504A1905-F514-4f6f-8877-14C23A59335A}">
      <x14:table altTextSummary="U ovu tablicu unesite predviđene i stvarne troškove za darove i donacije. Razlika se automatski izračunava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0" customFormat="1" ht="30" customHeight="1" x14ac:dyDescent="0.2">
      <c r="B1" s="9" t="s">
        <v>0</v>
      </c>
    </row>
    <row r="2" spans="2:2" ht="30" customHeight="1" x14ac:dyDescent="0.2">
      <c r="B2" s="5" t="s">
        <v>1</v>
      </c>
    </row>
    <row r="3" spans="2:2" ht="30" customHeight="1" x14ac:dyDescent="0.2">
      <c r="B3" s="5" t="s">
        <v>2</v>
      </c>
    </row>
    <row r="4" spans="2:2" ht="30" customHeight="1" x14ac:dyDescent="0.2">
      <c r="B4" s="5" t="s">
        <v>3</v>
      </c>
    </row>
    <row r="5" spans="2:2" ht="30" customHeight="1" x14ac:dyDescent="0.2">
      <c r="B5" s="6" t="s">
        <v>4</v>
      </c>
    </row>
    <row r="6" spans="2:2" ht="45.75" customHeight="1" x14ac:dyDescent="0.2">
      <c r="B6" s="5" t="s">
        <v>5</v>
      </c>
    </row>
    <row r="7" spans="2:2" ht="36.75" customHeight="1" x14ac:dyDescent="0.2">
      <c r="B7" s="5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workbookViewId="0"/>
  </sheetViews>
  <sheetFormatPr defaultRowHeight="12.75" x14ac:dyDescent="0.2"/>
  <cols>
    <col min="1" max="1" width="2.7109375" style="8" customWidth="1"/>
    <col min="2" max="2" width="22.285156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8.42578125" customWidth="1"/>
    <col min="8" max="8" width="16" customWidth="1"/>
    <col min="9" max="9" width="13" customWidth="1"/>
    <col min="10" max="10" width="12.5703125" customWidth="1"/>
    <col min="11" max="11" width="2.7109375" customWidth="1"/>
  </cols>
  <sheetData>
    <row r="1" spans="1:10" s="2" customFormat="1" ht="15" x14ac:dyDescent="0.25">
      <c r="A1" s="7" t="s">
        <v>7</v>
      </c>
    </row>
    <row r="2" spans="1:10" s="2" customFormat="1" ht="29.25" thickBot="1" x14ac:dyDescent="0.45">
      <c r="A2" s="7" t="s">
        <v>8</v>
      </c>
      <c r="B2" s="1" t="s">
        <v>16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8" t="s">
        <v>94</v>
      </c>
      <c r="B4" s="21" t="s">
        <v>17</v>
      </c>
      <c r="C4" s="19" t="s">
        <v>56</v>
      </c>
      <c r="D4" s="20"/>
      <c r="E4" s="13">
        <v>4300</v>
      </c>
      <c r="G4" s="24" t="s">
        <v>62</v>
      </c>
      <c r="H4" s="25"/>
      <c r="I4" s="25"/>
      <c r="J4" s="18">
        <f>E6-J59</f>
        <v>3405</v>
      </c>
    </row>
    <row r="5" spans="1:10" ht="13.5" x14ac:dyDescent="0.25">
      <c r="B5" s="22"/>
      <c r="C5" s="19" t="s">
        <v>57</v>
      </c>
      <c r="D5" s="20"/>
      <c r="E5" s="14">
        <v>300</v>
      </c>
      <c r="G5" s="25"/>
      <c r="H5" s="25"/>
      <c r="I5" s="25"/>
      <c r="J5" s="18"/>
    </row>
    <row r="6" spans="1:10" ht="13.5" x14ac:dyDescent="0.2">
      <c r="A6" s="8" t="s">
        <v>95</v>
      </c>
      <c r="B6" s="23"/>
      <c r="C6" s="19" t="s">
        <v>58</v>
      </c>
      <c r="D6" s="20"/>
      <c r="E6" s="15">
        <f>SUM(E4:E5)</f>
        <v>4600</v>
      </c>
      <c r="G6" s="24" t="s">
        <v>63</v>
      </c>
      <c r="H6" s="25"/>
      <c r="I6" s="25"/>
      <c r="J6" s="18">
        <f>E10-J61</f>
        <v>3064</v>
      </c>
    </row>
    <row r="7" spans="1:10" ht="13.5" x14ac:dyDescent="0.25">
      <c r="B7" s="3"/>
      <c r="C7" s="3"/>
      <c r="D7" s="3"/>
      <c r="E7" s="3"/>
      <c r="G7" s="25"/>
      <c r="H7" s="25"/>
      <c r="I7" s="25"/>
      <c r="J7" s="18"/>
    </row>
    <row r="8" spans="1:10" ht="13.5" x14ac:dyDescent="0.25">
      <c r="A8" s="8" t="s">
        <v>96</v>
      </c>
      <c r="B8" s="21" t="s">
        <v>18</v>
      </c>
      <c r="C8" s="19" t="s">
        <v>56</v>
      </c>
      <c r="D8" s="20"/>
      <c r="E8" s="13">
        <v>4000</v>
      </c>
      <c r="G8" s="24" t="s">
        <v>64</v>
      </c>
      <c r="H8" s="25"/>
      <c r="I8" s="25"/>
      <c r="J8" s="18">
        <f>J6-J4</f>
        <v>-341</v>
      </c>
    </row>
    <row r="9" spans="1:10" ht="13.5" x14ac:dyDescent="0.25">
      <c r="B9" s="22"/>
      <c r="C9" s="19" t="s">
        <v>57</v>
      </c>
      <c r="D9" s="20"/>
      <c r="E9" s="14">
        <v>300</v>
      </c>
      <c r="G9" s="25"/>
      <c r="H9" s="25"/>
      <c r="I9" s="25"/>
      <c r="J9" s="18"/>
    </row>
    <row r="10" spans="1:10" ht="13.5" x14ac:dyDescent="0.2">
      <c r="B10" s="23"/>
      <c r="C10" s="19" t="s">
        <v>58</v>
      </c>
      <c r="D10" s="20"/>
      <c r="E10" s="15">
        <f>SUM(E8:E9)</f>
        <v>4300</v>
      </c>
    </row>
    <row r="12" spans="1:10" x14ac:dyDescent="0.2">
      <c r="A12" s="8" t="s">
        <v>9</v>
      </c>
      <c r="B12" s="4" t="s">
        <v>19</v>
      </c>
      <c r="C12" s="4" t="s">
        <v>59</v>
      </c>
      <c r="D12" s="4" t="s">
        <v>60</v>
      </c>
      <c r="E12" s="4" t="s">
        <v>61</v>
      </c>
      <c r="G12" t="s">
        <v>65</v>
      </c>
      <c r="H12" t="s">
        <v>59</v>
      </c>
      <c r="I12" t="s">
        <v>60</v>
      </c>
      <c r="J12" t="s">
        <v>61</v>
      </c>
    </row>
    <row r="13" spans="1:10" x14ac:dyDescent="0.2">
      <c r="B13" s="4" t="s">
        <v>20</v>
      </c>
      <c r="C13" s="11">
        <v>1000</v>
      </c>
      <c r="D13" s="11">
        <v>1000</v>
      </c>
      <c r="E13" s="11">
        <f>Stanovanje[[#This Row],[Predviđeni trošak]]-Stanovanje[[#This Row],[Stvarni trošak]]</f>
        <v>0</v>
      </c>
      <c r="G13" t="s">
        <v>66</v>
      </c>
      <c r="H13" s="12"/>
      <c r="I13" s="12"/>
      <c r="J13" s="12">
        <f>Zabava[[#This Row],[Predviđeni trošak]]-Zabava[[#This Row],[Stvarni trošak]]</f>
        <v>0</v>
      </c>
    </row>
    <row r="14" spans="1:10" x14ac:dyDescent="0.2">
      <c r="B14" s="4" t="s">
        <v>21</v>
      </c>
      <c r="C14" s="11">
        <v>54</v>
      </c>
      <c r="D14" s="11">
        <v>100</v>
      </c>
      <c r="E14" s="11">
        <f>Stanovanje[[#This Row],[Predviđeni trošak]]-Stanovanje[[#This Row],[Stvarni trošak]]</f>
        <v>-46</v>
      </c>
      <c r="G14" t="s">
        <v>67</v>
      </c>
      <c r="H14" s="12"/>
      <c r="I14" s="12"/>
      <c r="J14" s="12">
        <f>Zabava[[#This Row],[Predviđeni trošak]]-Zabava[[#This Row],[Stvarni trošak]]</f>
        <v>0</v>
      </c>
    </row>
    <row r="15" spans="1:10" x14ac:dyDescent="0.2">
      <c r="B15" s="4" t="s">
        <v>22</v>
      </c>
      <c r="C15" s="11">
        <v>44</v>
      </c>
      <c r="D15" s="11">
        <v>56</v>
      </c>
      <c r="E15" s="11">
        <f>Stanovanje[[#This Row],[Predviđeni trošak]]-Stanovanje[[#This Row],[Stvarni trošak]]</f>
        <v>-12</v>
      </c>
      <c r="G15" t="s">
        <v>68</v>
      </c>
      <c r="H15" s="12"/>
      <c r="I15" s="12"/>
      <c r="J15" s="12">
        <f>Zabava[[#This Row],[Predviđeni trošak]]-Zabava[[#This Row],[Stvarni trošak]]</f>
        <v>0</v>
      </c>
    </row>
    <row r="16" spans="1:10" x14ac:dyDescent="0.2">
      <c r="B16" s="4" t="s">
        <v>23</v>
      </c>
      <c r="C16" s="11">
        <v>22</v>
      </c>
      <c r="D16" s="11">
        <v>28</v>
      </c>
      <c r="E16" s="11">
        <f>Stanovanje[[#This Row],[Predviđeni trošak]]-Stanovanje[[#This Row],[Stvarni trošak]]</f>
        <v>-6</v>
      </c>
      <c r="G16" t="s">
        <v>69</v>
      </c>
      <c r="H16" s="12"/>
      <c r="I16" s="12"/>
      <c r="J16" s="12">
        <f>Zabava[[#This Row],[Predviđeni trošak]]-Zabava[[#This Row],[Stvarni trošak]]</f>
        <v>0</v>
      </c>
    </row>
    <row r="17" spans="1:10" x14ac:dyDescent="0.2">
      <c r="B17" s="4" t="s">
        <v>24</v>
      </c>
      <c r="C17" s="11">
        <v>8</v>
      </c>
      <c r="D17" s="11">
        <v>8</v>
      </c>
      <c r="E17" s="11">
        <f>Stanovanje[[#This Row],[Predviđeni trošak]]-Stanovanje[[#This Row],[Stvarni trošak]]</f>
        <v>0</v>
      </c>
      <c r="G17" t="s">
        <v>70</v>
      </c>
      <c r="H17" s="12"/>
      <c r="I17" s="12"/>
      <c r="J17" s="12">
        <f>Zabava[[#This Row],[Predviđeni trošak]]-Zabava[[#This Row],[Stvarni trošak]]</f>
        <v>0</v>
      </c>
    </row>
    <row r="18" spans="1:10" x14ac:dyDescent="0.2">
      <c r="B18" s="4" t="s">
        <v>25</v>
      </c>
      <c r="C18" s="11">
        <v>34</v>
      </c>
      <c r="D18" s="11">
        <v>34</v>
      </c>
      <c r="E18" s="11">
        <f>Stanovanje[[#This Row],[Predviđeni trošak]]-Stanovanje[[#This Row],[Stvarni trošak]]</f>
        <v>0</v>
      </c>
      <c r="G18" t="s">
        <v>71</v>
      </c>
      <c r="H18" s="12"/>
      <c r="I18" s="12"/>
      <c r="J18" s="12">
        <f>Zabava[[#This Row],[Predviđeni trošak]]-Zabava[[#This Row],[Stvarni trošak]]</f>
        <v>0</v>
      </c>
    </row>
    <row r="19" spans="1:10" x14ac:dyDescent="0.2">
      <c r="B19" s="4" t="s">
        <v>26</v>
      </c>
      <c r="C19" s="11">
        <v>10</v>
      </c>
      <c r="D19" s="11">
        <v>10</v>
      </c>
      <c r="E19" s="11">
        <f>Stanovanje[[#This Row],[Predviđeni trošak]]-Stanovanje[[#This Row],[Stvarni trošak]]</f>
        <v>0</v>
      </c>
      <c r="G19" t="s">
        <v>29</v>
      </c>
      <c r="H19" s="12"/>
      <c r="I19" s="12"/>
      <c r="J19" s="12">
        <f>Zabava[[#This Row],[Predviđeni trošak]]-Zabava[[#This Row],[Stvarni trošak]]</f>
        <v>0</v>
      </c>
    </row>
    <row r="20" spans="1:10" x14ac:dyDescent="0.2">
      <c r="B20" s="4" t="s">
        <v>27</v>
      </c>
      <c r="C20" s="11">
        <v>23</v>
      </c>
      <c r="D20" s="11">
        <v>0</v>
      </c>
      <c r="E20" s="11">
        <f>Stanovanje[[#This Row],[Predviđeni trošak]]-Stanovanje[[#This Row],[Stvarni trošak]]</f>
        <v>23</v>
      </c>
      <c r="G20" t="s">
        <v>29</v>
      </c>
      <c r="H20" s="12"/>
      <c r="I20" s="12"/>
      <c r="J20" s="12">
        <f>Zabava[[#This Row],[Predviđeni trošak]]-Zabava[[#This Row],[Stvarni trošak]]</f>
        <v>0</v>
      </c>
    </row>
    <row r="21" spans="1:10" x14ac:dyDescent="0.2">
      <c r="B21" s="4" t="s">
        <v>28</v>
      </c>
      <c r="C21" s="11">
        <v>0</v>
      </c>
      <c r="D21" s="11">
        <v>0</v>
      </c>
      <c r="E21" s="11">
        <f>Stanovanje[[#This Row],[Predviđeni trošak]]-Stanovanje[[#This Row],[Stvarni trošak]]</f>
        <v>0</v>
      </c>
      <c r="G21" t="s">
        <v>29</v>
      </c>
      <c r="H21" s="12"/>
      <c r="I21" s="12"/>
      <c r="J21" s="12">
        <f>Zabava[[#This Row],[Predviđeni trošak]]-Zabava[[#This Row],[Stvarni trošak]]</f>
        <v>0</v>
      </c>
    </row>
    <row r="22" spans="1:10" x14ac:dyDescent="0.2">
      <c r="B22" s="4" t="s">
        <v>29</v>
      </c>
      <c r="C22" s="11">
        <v>0</v>
      </c>
      <c r="D22" s="11">
        <v>0</v>
      </c>
      <c r="E22" s="11">
        <f>Stanovanje[[#This Row],[Predviđeni trošak]]-Stanovanje[[#This Row],[Stvarni trošak]]</f>
        <v>0</v>
      </c>
      <c r="G22" t="s">
        <v>30</v>
      </c>
      <c r="H22" s="12"/>
      <c r="I22" s="12"/>
      <c r="J22" s="12">
        <f>SUBTOTAL(109,Zabava[Razlika])</f>
        <v>0</v>
      </c>
    </row>
    <row r="23" spans="1:10" x14ac:dyDescent="0.2">
      <c r="B23" s="4" t="s">
        <v>30</v>
      </c>
      <c r="C23" s="11"/>
      <c r="D23" s="11"/>
      <c r="E23" s="11">
        <f>SUBTOTAL(109,Stanovanje[Razlika])</f>
        <v>-41</v>
      </c>
      <c r="G23" s="16"/>
      <c r="H23" s="16"/>
      <c r="I23" s="16"/>
      <c r="J23" s="16"/>
    </row>
    <row r="24" spans="1:10" x14ac:dyDescent="0.2">
      <c r="B24" s="16"/>
      <c r="C24" s="16"/>
      <c r="D24" s="16"/>
      <c r="E24" s="16"/>
      <c r="G24" t="s">
        <v>72</v>
      </c>
      <c r="H24" t="s">
        <v>59</v>
      </c>
      <c r="I24" t="s">
        <v>60</v>
      </c>
      <c r="J24" t="s">
        <v>61</v>
      </c>
    </row>
    <row r="25" spans="1:10" x14ac:dyDescent="0.2">
      <c r="A25" s="8" t="s">
        <v>10</v>
      </c>
      <c r="B25" t="s">
        <v>31</v>
      </c>
      <c r="C25" t="s">
        <v>59</v>
      </c>
      <c r="D25" t="s">
        <v>60</v>
      </c>
      <c r="E25" t="s">
        <v>61</v>
      </c>
      <c r="G25" t="s">
        <v>73</v>
      </c>
      <c r="H25" s="12"/>
      <c r="I25" s="12"/>
      <c r="J25" s="12">
        <f>Krediti[[#This Row],[Predviđeni trošak]]-Krediti[[#This Row],[Stvarni trošak]]</f>
        <v>0</v>
      </c>
    </row>
    <row r="26" spans="1:10" x14ac:dyDescent="0.2">
      <c r="B26" t="s">
        <v>32</v>
      </c>
      <c r="C26" s="12"/>
      <c r="D26" s="12"/>
      <c r="E26" s="12">
        <f>Prijevoz[[#This Row],[Predviđeni trošak]]-Prijevoz[[#This Row],[Stvarni trošak]]</f>
        <v>0</v>
      </c>
      <c r="G26" t="s">
        <v>74</v>
      </c>
      <c r="H26" s="12"/>
      <c r="I26" s="12"/>
      <c r="J26" s="12">
        <f>Krediti[[#This Row],[Predviđeni trošak]]-Krediti[[#This Row],[Stvarni trošak]]</f>
        <v>0</v>
      </c>
    </row>
    <row r="27" spans="1:10" x14ac:dyDescent="0.2">
      <c r="B27" t="s">
        <v>33</v>
      </c>
      <c r="C27" s="12"/>
      <c r="D27" s="12"/>
      <c r="E27" s="12">
        <f>Prijevoz[[#This Row],[Predviđeni trošak]]-Prijevoz[[#This Row],[Stvarni trošak]]</f>
        <v>0</v>
      </c>
      <c r="G27" t="s">
        <v>75</v>
      </c>
      <c r="H27" s="12"/>
      <c r="I27" s="12"/>
      <c r="J27" s="12">
        <f>Krediti[[#This Row],[Predviđeni trošak]]-Krediti[[#This Row],[Stvarni trošak]]</f>
        <v>0</v>
      </c>
    </row>
    <row r="28" spans="1:10" x14ac:dyDescent="0.2">
      <c r="B28" t="s">
        <v>34</v>
      </c>
      <c r="C28" s="12"/>
      <c r="D28" s="12"/>
      <c r="E28" s="12">
        <f>Prijevoz[[#This Row],[Predviđeni trošak]]-Prijevoz[[#This Row],[Stvarni trošak]]</f>
        <v>0</v>
      </c>
      <c r="G28" t="s">
        <v>75</v>
      </c>
      <c r="H28" s="12"/>
      <c r="I28" s="12"/>
      <c r="J28" s="12">
        <f>Krediti[[#This Row],[Predviđeni trošak]]-Krediti[[#This Row],[Stvarni trošak]]</f>
        <v>0</v>
      </c>
    </row>
    <row r="29" spans="1:10" x14ac:dyDescent="0.2">
      <c r="B29" t="s">
        <v>35</v>
      </c>
      <c r="C29" s="12"/>
      <c r="D29" s="12"/>
      <c r="E29" s="12">
        <f>Prijevoz[[#This Row],[Predviđeni trošak]]-Prijevoz[[#This Row],[Stvarni trošak]]</f>
        <v>0</v>
      </c>
      <c r="G29" t="s">
        <v>75</v>
      </c>
      <c r="H29" s="12"/>
      <c r="I29" s="12"/>
      <c r="J29" s="12">
        <f>Krediti[[#This Row],[Predviđeni trošak]]-Krediti[[#This Row],[Stvarni trošak]]</f>
        <v>0</v>
      </c>
    </row>
    <row r="30" spans="1:10" x14ac:dyDescent="0.2">
      <c r="B30" t="s">
        <v>36</v>
      </c>
      <c r="C30" s="12"/>
      <c r="D30" s="12"/>
      <c r="E30" s="12">
        <f>Prijevoz[[#This Row],[Predviđeni trošak]]-Prijevoz[[#This Row],[Stvarni trošak]]</f>
        <v>0</v>
      </c>
      <c r="G30" t="s">
        <v>29</v>
      </c>
      <c r="H30" s="12"/>
      <c r="I30" s="12"/>
      <c r="J30" s="12">
        <f>Krediti[[#This Row],[Predviđeni trošak]]-Krediti[[#This Row],[Stvarni trošak]]</f>
        <v>0</v>
      </c>
    </row>
    <row r="31" spans="1:10" x14ac:dyDescent="0.2">
      <c r="B31" t="s">
        <v>37</v>
      </c>
      <c r="C31" s="12"/>
      <c r="D31" s="12"/>
      <c r="E31" s="12">
        <f>Prijevoz[[#This Row],[Predviđeni trošak]]-Prijevoz[[#This Row],[Stvarni trošak]]</f>
        <v>0</v>
      </c>
      <c r="G31" t="s">
        <v>30</v>
      </c>
      <c r="H31" s="12"/>
      <c r="I31" s="12"/>
      <c r="J31" s="12">
        <f>SUBTOTAL(109,Krediti[Razlika])</f>
        <v>0</v>
      </c>
    </row>
    <row r="32" spans="1:10" x14ac:dyDescent="0.2">
      <c r="B32" t="s">
        <v>29</v>
      </c>
      <c r="C32" s="12"/>
      <c r="D32" s="12"/>
      <c r="E32" s="12">
        <f>Prijevoz[[#This Row],[Predviđeni trošak]]-Prijevoz[[#This Row],[Stvarni trošak]]</f>
        <v>0</v>
      </c>
      <c r="G32" s="16"/>
      <c r="H32" s="16"/>
      <c r="I32" s="16"/>
      <c r="J32" s="16"/>
    </row>
    <row r="33" spans="1:10" x14ac:dyDescent="0.2">
      <c r="B33" t="s">
        <v>30</v>
      </c>
      <c r="C33" s="12"/>
      <c r="D33" s="12"/>
      <c r="E33" s="12">
        <f>SUBTOTAL(109,Prijevoz[Razlika])</f>
        <v>0</v>
      </c>
      <c r="G33" t="s">
        <v>76</v>
      </c>
      <c r="H33" t="s">
        <v>59</v>
      </c>
      <c r="I33" t="s">
        <v>60</v>
      </c>
      <c r="J33" t="s">
        <v>61</v>
      </c>
    </row>
    <row r="34" spans="1:10" x14ac:dyDescent="0.2">
      <c r="B34" s="16"/>
      <c r="C34" s="16"/>
      <c r="D34" s="16"/>
      <c r="E34" s="16"/>
      <c r="G34" t="s">
        <v>77</v>
      </c>
      <c r="H34" s="12"/>
      <c r="I34" s="12"/>
      <c r="J34" s="12">
        <f>Porezi[[#This Row],[Predviđeni trošak]]-Porezi[[#This Row],[Stvarni trošak]]</f>
        <v>0</v>
      </c>
    </row>
    <row r="35" spans="1:10" x14ac:dyDescent="0.2">
      <c r="A35" s="8" t="s">
        <v>11</v>
      </c>
      <c r="B35" t="s">
        <v>38</v>
      </c>
      <c r="C35" t="s">
        <v>59</v>
      </c>
      <c r="D35" t="s">
        <v>60</v>
      </c>
      <c r="E35" t="s">
        <v>61</v>
      </c>
      <c r="G35" t="s">
        <v>78</v>
      </c>
      <c r="H35" s="12"/>
      <c r="I35" s="12"/>
      <c r="J35" s="12">
        <f>Porezi[[#This Row],[Predviđeni trošak]]-Porezi[[#This Row],[Stvarni trošak]]</f>
        <v>0</v>
      </c>
    </row>
    <row r="36" spans="1:10" x14ac:dyDescent="0.2">
      <c r="B36" t="s">
        <v>39</v>
      </c>
      <c r="C36" s="12"/>
      <c r="D36" s="12"/>
      <c r="E36" s="12">
        <f>Osiguranje[[#This Row],[Predviđeni trošak]]-Osiguranje[[#This Row],[Stvarni trošak]]</f>
        <v>0</v>
      </c>
      <c r="G36" t="s">
        <v>79</v>
      </c>
      <c r="H36" s="12"/>
      <c r="I36" s="12"/>
      <c r="J36" s="12">
        <f>Porezi[[#This Row],[Predviđeni trošak]]-Porezi[[#This Row],[Stvarni trošak]]</f>
        <v>0</v>
      </c>
    </row>
    <row r="37" spans="1:10" x14ac:dyDescent="0.2">
      <c r="B37" t="s">
        <v>40</v>
      </c>
      <c r="C37" s="12"/>
      <c r="D37" s="12"/>
      <c r="E37" s="12">
        <f>Osiguranje[[#This Row],[Predviđeni trošak]]-Osiguranje[[#This Row],[Stvarni trošak]]</f>
        <v>0</v>
      </c>
      <c r="G37" t="s">
        <v>29</v>
      </c>
      <c r="H37" s="12"/>
      <c r="I37" s="12"/>
      <c r="J37" s="12">
        <f>Porezi[[#This Row],[Predviđeni trošak]]-Porezi[[#This Row],[Stvarni trošak]]</f>
        <v>0</v>
      </c>
    </row>
    <row r="38" spans="1:10" x14ac:dyDescent="0.2">
      <c r="B38" t="s">
        <v>41</v>
      </c>
      <c r="C38" s="12"/>
      <c r="D38" s="12"/>
      <c r="E38" s="12">
        <f>Osiguranje[[#This Row],[Predviđeni trošak]]-Osiguranje[[#This Row],[Stvarni trošak]]</f>
        <v>0</v>
      </c>
      <c r="G38" t="s">
        <v>30</v>
      </c>
      <c r="H38" s="12"/>
      <c r="I38" s="12"/>
      <c r="J38" s="12">
        <f>SUBTOTAL(109,Porezi[Razlika])</f>
        <v>0</v>
      </c>
    </row>
    <row r="39" spans="1:10" x14ac:dyDescent="0.2">
      <c r="B39" t="s">
        <v>29</v>
      </c>
      <c r="C39" s="12"/>
      <c r="D39" s="12"/>
      <c r="E39" s="12">
        <f>Osiguranje[[#This Row],[Predviđeni trošak]]-Osiguranje[[#This Row],[Stvarni trošak]]</f>
        <v>0</v>
      </c>
      <c r="G39" s="16"/>
      <c r="H39" s="16"/>
      <c r="I39" s="16"/>
      <c r="J39" s="16"/>
    </row>
    <row r="40" spans="1:10" x14ac:dyDescent="0.2">
      <c r="B40" t="s">
        <v>30</v>
      </c>
      <c r="C40" s="12"/>
      <c r="D40" s="12"/>
      <c r="E40" s="12">
        <f>SUBTOTAL(109,Osiguranje[Razlika])</f>
        <v>0</v>
      </c>
      <c r="G40" t="s">
        <v>80</v>
      </c>
      <c r="H40" t="s">
        <v>59</v>
      </c>
      <c r="I40" t="s">
        <v>60</v>
      </c>
      <c r="J40" t="s">
        <v>61</v>
      </c>
    </row>
    <row r="41" spans="1:10" x14ac:dyDescent="0.2">
      <c r="B41" s="16"/>
      <c r="C41" s="16"/>
      <c r="D41" s="16"/>
      <c r="E41" s="16"/>
      <c r="G41" t="s">
        <v>81</v>
      </c>
      <c r="H41" s="12"/>
      <c r="I41" s="12"/>
      <c r="J41" s="12">
        <f>Štednja[[#This Row],[Predviđeni trošak]]-Štednja[[#This Row],[Stvarni trošak]]</f>
        <v>0</v>
      </c>
    </row>
    <row r="42" spans="1:10" x14ac:dyDescent="0.2">
      <c r="A42" s="8" t="s">
        <v>12</v>
      </c>
      <c r="B42" t="s">
        <v>42</v>
      </c>
      <c r="C42" t="s">
        <v>59</v>
      </c>
      <c r="D42" t="s">
        <v>60</v>
      </c>
      <c r="E42" t="s">
        <v>61</v>
      </c>
      <c r="G42" t="s">
        <v>82</v>
      </c>
      <c r="H42" s="12"/>
      <c r="I42" s="12"/>
      <c r="J42" s="12">
        <f>Štednja[[#This Row],[Predviđeni trošak]]-Štednja[[#This Row],[Stvarni trošak]]</f>
        <v>0</v>
      </c>
    </row>
    <row r="43" spans="1:10" x14ac:dyDescent="0.2">
      <c r="B43" t="s">
        <v>43</v>
      </c>
      <c r="C43" s="12"/>
      <c r="D43" s="12"/>
      <c r="E43" s="12">
        <f>Hrana[[#This Row],[Predviđeni trošak]]-Hrana[[#This Row],[Stvarni trošak]]</f>
        <v>0</v>
      </c>
      <c r="G43" t="s">
        <v>29</v>
      </c>
      <c r="H43" s="12"/>
      <c r="I43" s="12"/>
      <c r="J43" s="12">
        <f>Štednja[[#This Row],[Predviđeni trošak]]-Štednja[[#This Row],[Stvarni trošak]]</f>
        <v>0</v>
      </c>
    </row>
    <row r="44" spans="1:10" x14ac:dyDescent="0.2">
      <c r="B44" t="s">
        <v>44</v>
      </c>
      <c r="C44" s="12"/>
      <c r="D44" s="12"/>
      <c r="E44" s="12">
        <f>Hrana[[#This Row],[Predviđeni trošak]]-Hrana[[#This Row],[Stvarni trošak]]</f>
        <v>0</v>
      </c>
      <c r="G44" t="s">
        <v>30</v>
      </c>
      <c r="H44" s="12"/>
      <c r="I44" s="12"/>
      <c r="J44" s="12">
        <f>SUBTOTAL(109,Štednja[Razlika])</f>
        <v>0</v>
      </c>
    </row>
    <row r="45" spans="1:10" x14ac:dyDescent="0.2">
      <c r="B45" t="s">
        <v>29</v>
      </c>
      <c r="C45" s="12"/>
      <c r="D45" s="12"/>
      <c r="E45" s="12">
        <f>Hrana[[#This Row],[Predviđeni trošak]]-Hrana[[#This Row],[Stvarni trošak]]</f>
        <v>0</v>
      </c>
      <c r="G45" s="16"/>
      <c r="H45" s="16"/>
      <c r="I45" s="16"/>
      <c r="J45" s="16"/>
    </row>
    <row r="46" spans="1:10" x14ac:dyDescent="0.2">
      <c r="B46" t="s">
        <v>30</v>
      </c>
      <c r="C46" s="12"/>
      <c r="D46" s="12"/>
      <c r="E46" s="12">
        <f>SUBTOTAL(109,Hrana[Razlika])</f>
        <v>0</v>
      </c>
      <c r="G46" t="s">
        <v>83</v>
      </c>
      <c r="H46" t="s">
        <v>59</v>
      </c>
      <c r="I46" t="s">
        <v>60</v>
      </c>
      <c r="J46" t="s">
        <v>61</v>
      </c>
    </row>
    <row r="47" spans="1:10" x14ac:dyDescent="0.2">
      <c r="B47" s="16"/>
      <c r="C47" s="16"/>
      <c r="D47" s="16"/>
      <c r="E47" s="16"/>
      <c r="G47" t="s">
        <v>84</v>
      </c>
      <c r="H47" s="12"/>
      <c r="I47" s="12"/>
      <c r="J47" s="12">
        <f>Darovi[[#This Row],[Predviđeni trošak]]-Darovi[[#This Row],[Stvarni trošak]]</f>
        <v>0</v>
      </c>
    </row>
    <row r="48" spans="1:10" x14ac:dyDescent="0.2">
      <c r="A48" s="8" t="s">
        <v>13</v>
      </c>
      <c r="B48" t="s">
        <v>45</v>
      </c>
      <c r="C48" t="s">
        <v>59</v>
      </c>
      <c r="D48" t="s">
        <v>60</v>
      </c>
      <c r="E48" t="s">
        <v>61</v>
      </c>
      <c r="G48" t="s">
        <v>85</v>
      </c>
      <c r="H48" s="12"/>
      <c r="I48" s="12"/>
      <c r="J48" s="12">
        <f>Darovi[[#This Row],[Predviđeni trošak]]-Darovi[[#This Row],[Stvarni trošak]]</f>
        <v>0</v>
      </c>
    </row>
    <row r="49" spans="1:10" x14ac:dyDescent="0.2">
      <c r="B49" t="s">
        <v>46</v>
      </c>
      <c r="C49" s="12"/>
      <c r="D49" s="12"/>
      <c r="E49" s="12">
        <f>Kućni_ljubimci[[#This Row],[Predviđeni trošak]]-Kućni_ljubimci[[#This Row],[Stvarni trošak]]</f>
        <v>0</v>
      </c>
      <c r="G49" t="s">
        <v>86</v>
      </c>
      <c r="H49" s="12"/>
      <c r="I49" s="12"/>
      <c r="J49" s="12">
        <f>Darovi[[#This Row],[Predviđeni trošak]]-Darovi[[#This Row],[Stvarni trošak]]</f>
        <v>0</v>
      </c>
    </row>
    <row r="50" spans="1:10" x14ac:dyDescent="0.2">
      <c r="B50" t="s">
        <v>47</v>
      </c>
      <c r="C50" s="12"/>
      <c r="D50" s="12"/>
      <c r="E50" s="12">
        <f>Kućni_ljubimci[[#This Row],[Predviđeni trošak]]-Kućni_ljubimci[[#This Row],[Stvarni trošak]]</f>
        <v>0</v>
      </c>
      <c r="G50" t="s">
        <v>30</v>
      </c>
      <c r="H50" s="12"/>
      <c r="I50" s="12"/>
      <c r="J50" s="12">
        <f>SUBTOTAL(109,Darovi[Razlika])</f>
        <v>0</v>
      </c>
    </row>
    <row r="51" spans="1:10" x14ac:dyDescent="0.2">
      <c r="B51" t="s">
        <v>48</v>
      </c>
      <c r="C51" s="12"/>
      <c r="D51" s="12"/>
      <c r="E51" s="12">
        <f>Kućni_ljubimci[[#This Row],[Predviđeni trošak]]-Kućni_ljubimci[[#This Row],[Stvarni trošak]]</f>
        <v>0</v>
      </c>
      <c r="G51" s="16"/>
      <c r="H51" s="16"/>
      <c r="I51" s="16"/>
      <c r="J51" s="16"/>
    </row>
    <row r="52" spans="1:10" x14ac:dyDescent="0.2">
      <c r="B52" t="s">
        <v>49</v>
      </c>
      <c r="C52" s="12"/>
      <c r="D52" s="12"/>
      <c r="E52" s="12">
        <f>Kućni_ljubimci[[#This Row],[Predviđeni trošak]]-Kućni_ljubimci[[#This Row],[Stvarni trošak]]</f>
        <v>0</v>
      </c>
      <c r="G52" t="s">
        <v>87</v>
      </c>
      <c r="H52" t="s">
        <v>59</v>
      </c>
      <c r="I52" t="s">
        <v>60</v>
      </c>
      <c r="J52" t="s">
        <v>61</v>
      </c>
    </row>
    <row r="53" spans="1:10" x14ac:dyDescent="0.2">
      <c r="B53" t="s">
        <v>29</v>
      </c>
      <c r="C53" s="12"/>
      <c r="D53" s="12"/>
      <c r="E53" s="12">
        <f>Kućni_ljubimci[[#This Row],[Predviđeni trošak]]-Kućni_ljubimci[[#This Row],[Stvarni trošak]]</f>
        <v>0</v>
      </c>
      <c r="G53" t="s">
        <v>88</v>
      </c>
      <c r="H53" s="12"/>
      <c r="I53" s="12"/>
      <c r="J53" s="12">
        <f>Pravni_troškovi[[#This Row],[Predviđeni trošak]]-Pravni_troškovi[[#This Row],[Stvarni trošak]]</f>
        <v>0</v>
      </c>
    </row>
    <row r="54" spans="1:10" x14ac:dyDescent="0.2">
      <c r="B54" t="s">
        <v>30</v>
      </c>
      <c r="C54" s="12"/>
      <c r="D54" s="12"/>
      <c r="E54" s="12">
        <f>SUBTOTAL(109,Kućni_ljubimci[Razlika])</f>
        <v>0</v>
      </c>
      <c r="G54" t="s">
        <v>89</v>
      </c>
      <c r="H54" s="12"/>
      <c r="I54" s="12"/>
      <c r="J54" s="12">
        <f>Pravni_troškovi[[#This Row],[Predviđeni trošak]]-Pravni_troškovi[[#This Row],[Stvarni trošak]]</f>
        <v>0</v>
      </c>
    </row>
    <row r="55" spans="1:10" x14ac:dyDescent="0.2">
      <c r="B55" s="16"/>
      <c r="C55" s="16"/>
      <c r="D55" s="16"/>
      <c r="E55" s="16"/>
      <c r="G55" t="s">
        <v>90</v>
      </c>
      <c r="H55" s="12"/>
      <c r="I55" s="12"/>
      <c r="J55" s="12">
        <f>Pravni_troškovi[[#This Row],[Predviđeni trošak]]-Pravni_troškovi[[#This Row],[Stvarni trošak]]</f>
        <v>0</v>
      </c>
    </row>
    <row r="56" spans="1:10" x14ac:dyDescent="0.2">
      <c r="A56" s="8" t="s">
        <v>14</v>
      </c>
      <c r="B56" s="4" t="s">
        <v>50</v>
      </c>
      <c r="C56" s="4" t="s">
        <v>59</v>
      </c>
      <c r="D56" s="4" t="s">
        <v>60</v>
      </c>
      <c r="E56" s="4" t="s">
        <v>61</v>
      </c>
      <c r="G56" t="s">
        <v>29</v>
      </c>
      <c r="H56" s="12"/>
      <c r="I56" s="12"/>
      <c r="J56" s="12">
        <f>Pravni_troškovi[[#This Row],[Predviđeni trošak]]-Pravni_troškovi[[#This Row],[Stvarni trošak]]</f>
        <v>0</v>
      </c>
    </row>
    <row r="57" spans="1:10" x14ac:dyDescent="0.2">
      <c r="B57" s="4" t="s">
        <v>47</v>
      </c>
      <c r="C57" s="11"/>
      <c r="D57" s="11"/>
      <c r="E57" s="11">
        <f>Osobna_njega[[#This Row],[Predviđeni trošak]]-Osobna_njega[[#This Row],[Stvarni trošak]]</f>
        <v>0</v>
      </c>
      <c r="G57" t="s">
        <v>30</v>
      </c>
      <c r="H57" s="12"/>
      <c r="I57" s="12"/>
      <c r="J57" s="12">
        <f>SUBTOTAL(109,Pravni_troškovi[Razlika])</f>
        <v>0</v>
      </c>
    </row>
    <row r="58" spans="1:10" x14ac:dyDescent="0.2">
      <c r="B58" s="4" t="s">
        <v>51</v>
      </c>
      <c r="C58" s="11"/>
      <c r="D58" s="11"/>
      <c r="E58" s="11">
        <f>Osobna_njega[[#This Row],[Predviđeni trošak]]-Osobna_njega[[#This Row],[Stvarni trošak]]</f>
        <v>0</v>
      </c>
      <c r="G58" s="16"/>
      <c r="H58" s="16"/>
      <c r="I58" s="16"/>
      <c r="J58" s="16"/>
    </row>
    <row r="59" spans="1:10" x14ac:dyDescent="0.2">
      <c r="A59" s="8" t="s">
        <v>15</v>
      </c>
      <c r="B59" s="4" t="s">
        <v>52</v>
      </c>
      <c r="C59" s="11"/>
      <c r="D59" s="11"/>
      <c r="E59" s="11">
        <f>Osobna_njega[[#This Row],[Predviđeni trošak]]-Osobna_njega[[#This Row],[Stvarni trošak]]</f>
        <v>0</v>
      </c>
      <c r="G59" s="17" t="s">
        <v>91</v>
      </c>
      <c r="H59" s="17"/>
      <c r="I59" s="17"/>
      <c r="J59" s="18">
        <f>SUBTOTAL(109,Stanovanje[Predviđeni trošak],Prijevoz[Predviđeni trošak],Osiguranje[Predviđeni trošak],Hrana[Predviđeni trošak],Kućni_ljubimci[Predviđeni trošak],Osobna_njega[Predviđeni trošak],Zabava[Predviđeni trošak],Krediti[Predviđeni trošak],Porezi[Predviđeni trošak],Štednja[Predviđeni trošak],Darovi[Predviđeni trošak],Pravni_troškovi[Predviđeni trošak])</f>
        <v>1195</v>
      </c>
    </row>
    <row r="60" spans="1:10" x14ac:dyDescent="0.2">
      <c r="B60" s="4" t="s">
        <v>53</v>
      </c>
      <c r="C60" s="11"/>
      <c r="D60" s="11"/>
      <c r="E60" s="11">
        <f>Osobna_njega[[#This Row],[Predviđeni trošak]]-Osobna_njega[[#This Row],[Stvarni trošak]]</f>
        <v>0</v>
      </c>
      <c r="G60" s="17"/>
      <c r="H60" s="17"/>
      <c r="I60" s="17"/>
      <c r="J60" s="18"/>
    </row>
    <row r="61" spans="1:10" x14ac:dyDescent="0.2">
      <c r="B61" s="4" t="s">
        <v>54</v>
      </c>
      <c r="C61" s="11"/>
      <c r="D61" s="11"/>
      <c r="E61" s="11">
        <f>Osobna_njega[[#This Row],[Predviđeni trošak]]-Osobna_njega[[#This Row],[Stvarni trošak]]</f>
        <v>0</v>
      </c>
      <c r="G61" s="17" t="s">
        <v>92</v>
      </c>
      <c r="H61" s="17"/>
      <c r="I61" s="17"/>
      <c r="J61" s="18">
        <f>SUBTOTAL(109,Stanovanje[Stvarni trošak],Prijevoz[Stvarni trošak],Osiguranje[Stvarni trošak],Hrana[Stvarni trošak],Kućni_ljubimci[Stvarni trošak],Osobna_njega[Stvarni trošak],Zabava[Stvarni trošak],Krediti[Stvarni trošak],Porezi[Stvarni trošak],Štednja[Stvarni trošak],Darovi[Stvarni trošak],Pravni_troškovi[Stvarni trošak])</f>
        <v>1236</v>
      </c>
    </row>
    <row r="62" spans="1:10" x14ac:dyDescent="0.2">
      <c r="B62" s="4" t="s">
        <v>55</v>
      </c>
      <c r="C62" s="11"/>
      <c r="D62" s="11"/>
      <c r="E62" s="11">
        <f>Osobna_njega[[#This Row],[Predviđeni trošak]]-Osobna_njega[[#This Row],[Stvarni trošak]]</f>
        <v>0</v>
      </c>
      <c r="G62" s="17"/>
      <c r="H62" s="17"/>
      <c r="I62" s="17"/>
      <c r="J62" s="18"/>
    </row>
    <row r="63" spans="1:10" x14ac:dyDescent="0.2">
      <c r="B63" s="4" t="s">
        <v>29</v>
      </c>
      <c r="C63" s="11"/>
      <c r="D63" s="11"/>
      <c r="E63" s="11">
        <f>Osobna_njega[[#This Row],[Predviđeni trošak]]-Osobna_njega[[#This Row],[Stvarni trošak]]</f>
        <v>0</v>
      </c>
      <c r="G63" s="17" t="s">
        <v>93</v>
      </c>
      <c r="H63" s="17"/>
      <c r="I63" s="17"/>
      <c r="J63" s="18">
        <f>J59-J61</f>
        <v>-41</v>
      </c>
    </row>
    <row r="64" spans="1:10" x14ac:dyDescent="0.2">
      <c r="B64" s="4" t="s">
        <v>30</v>
      </c>
      <c r="C64" s="11"/>
      <c r="D64" s="11"/>
      <c r="E64" s="11">
        <f>SUBTOTAL(109,Osobna_njega[Razlika])</f>
        <v>0</v>
      </c>
      <c r="G64" s="17"/>
      <c r="H64" s="17"/>
      <c r="I64" s="17"/>
      <c r="J64" s="18"/>
    </row>
    <row r="65" spans="2:5" x14ac:dyDescent="0.2">
      <c r="B65" s="16"/>
      <c r="C65" s="16"/>
      <c r="D65" s="16"/>
      <c r="E65" s="16"/>
    </row>
  </sheetData>
  <mergeCells count="32"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59:I60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POČETAK</vt:lpstr>
      <vt:lpstr>OSOBNI MJESEČNI PRORAČUN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2018-09-19T12:25:54Z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