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02"/>
  <workbookPr codeName="ThisWorkbook" refreshAllConnections="1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30_Accessibility_Win32_Q4_B4\04_PreDTP_Done\hr-HR\"/>
    </mc:Choice>
  </mc:AlternateContent>
  <xr:revisionPtr revIDLastSave="0" documentId="13_ncr:1_{630789CF-88B3-46E2-AA3F-7AE3842D0807}" xr6:coauthVersionLast="43" xr6:coauthVersionMax="43" xr10:uidLastSave="{00000000-0000-0000-0000-000000000000}"/>
  <bookViews>
    <workbookView xWindow="-120" yWindow="-120" windowWidth="28320" windowHeight="14415" tabRatio="783" xr2:uid="{00000000-000D-0000-FFFF-FFFF00000000}"/>
  </bookViews>
  <sheets>
    <sheet name="Popis predavanja" sheetId="1" r:id="rId1"/>
    <sheet name="Rokovi" sheetId="2" r:id="rId2"/>
    <sheet name="Tjedni raspored" sheetId="7" r:id="rId3"/>
    <sheet name="Kalendar semestra" sheetId="3" r:id="rId4"/>
  </sheets>
  <definedNames>
    <definedName name="DaniUTjednu">TablicaSPopisomPredavanja[DAN]</definedName>
    <definedName name="GodinaRasporeda">'Kalendar semestra'!$R$4</definedName>
    <definedName name="_xlnm.Print_Titles" localSheetId="0">'Popis predavanja'!$2:$2</definedName>
    <definedName name="_xlnm.Print_Titles" localSheetId="1">Rokovi!$2:$2</definedName>
    <definedName name="_xlnm.Print_Titles" localSheetId="2">'Tjedni raspored'!$2:$2</definedName>
    <definedName name="KrajRasporeda">'Kalendar semestra'!$R$8</definedName>
    <definedName name="Naslov1">TablicaSPopisomPredavanja[[#Headers],[ID PREDAVANJA]]</definedName>
    <definedName name="Naslov2">Radovi[[#Headers],[ID PREDAVANJA]]</definedName>
    <definedName name="Naslov3">'Tjedni raspored'!$B$2</definedName>
    <definedName name="PočetakRasporeda">'Kalendar semestra'!$R$6</definedName>
    <definedName name="_xlnm.Print_Area" localSheetId="3">'Kalendar semestra'!$A$1:$R$17</definedName>
    <definedName name="_xlnm.Print_Area" localSheetId="0">'Popis predavanja'!$A$1:$K$9</definedName>
    <definedName name="_xlnm.Print_Area" localSheetId="1">Rokovi!$A$1:$H$9</definedName>
    <definedName name="_xlnm.Print_Area" localSheetId="2">'Tjedni raspored'!$A$1:$E$9</definedName>
    <definedName name="Područje_ispisa_rasporeda">'Tjedni raspored'!$B$2:$D$9</definedName>
    <definedName name="PodručjeNazivaStupca1..H9.4">'Kalendar semestra'!$B$3</definedName>
    <definedName name="PodručjeNazivaStupca2..P9.4">'Kalendar semestra'!$J$3</definedName>
    <definedName name="PodručjeNazivaStupca3..H17.4">'Kalendar semestra'!$B$11</definedName>
    <definedName name="PodručjeNazivaStupca4..P17.4">'Kalendar semestra'!$J$11</definedName>
    <definedName name="PodručjeNazivaStupca5..R4.4">'Kalendar semestra'!$R$3</definedName>
    <definedName name="PodručjeNazivaStupca6..R6.4">'Kalendar semestra'!$R$5</definedName>
    <definedName name="PodručjeNazivaStupca7..R8.4">'Kalendar semestra'!$R$7</definedName>
    <definedName name="PopisPredavanja">TablicaSPopisomPredavanja[ID PREDAVANJA]</definedName>
    <definedName name="RasporedSemestra">'Kalendar semestra'!$R$2</definedName>
  </definedNames>
  <calcPr calcId="191029"/>
  <pivotCaches>
    <pivotCache cacheId="5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" i="3" l="1"/>
  <c r="E10" i="3" l="1"/>
  <c r="M10" i="3"/>
  <c r="E2" i="3"/>
  <c r="M2" i="3"/>
  <c r="L10" i="3"/>
  <c r="D10" i="3"/>
  <c r="L2" i="3"/>
  <c r="D2" i="3"/>
  <c r="R8" i="3"/>
  <c r="G6" i="2"/>
  <c r="G5" i="2"/>
  <c r="R4" i="3"/>
  <c r="G8" i="2"/>
  <c r="G7" i="2"/>
  <c r="J12" i="3" l="1"/>
  <c r="K12" i="3" s="1"/>
  <c r="L12" i="3" s="1"/>
  <c r="M12" i="3" s="1"/>
  <c r="N12" i="3" s="1"/>
  <c r="O12" i="3" s="1"/>
  <c r="P12" i="3" s="1"/>
  <c r="B12" i="3"/>
  <c r="J4" i="3"/>
  <c r="K4" i="3" s="1"/>
  <c r="L4" i="3" s="1"/>
  <c r="M4" i="3" s="1"/>
  <c r="N4" i="3" s="1"/>
  <c r="O4" i="3" s="1"/>
  <c r="P4" i="3" s="1"/>
  <c r="B4" i="3"/>
  <c r="C4" i="3" s="1"/>
  <c r="D4" i="3" s="1"/>
  <c r="E4" i="3" s="1"/>
  <c r="F4" i="3" s="1"/>
  <c r="G4" i="3" s="1"/>
  <c r="H4" i="3" s="1"/>
  <c r="G9" i="2"/>
  <c r="G4" i="2"/>
  <c r="C12" i="3" l="1"/>
  <c r="D12" i="3" s="1"/>
  <c r="E12" i="3" s="1"/>
  <c r="F12" i="3" s="1"/>
  <c r="G12" i="3" s="1"/>
  <c r="H12" i="3" s="1"/>
  <c r="G3" i="2"/>
  <c r="D4" i="2"/>
  <c r="D5" i="2"/>
  <c r="D6" i="2"/>
  <c r="D7" i="2"/>
  <c r="D8" i="2"/>
  <c r="D9" i="2"/>
  <c r="D3" i="2"/>
  <c r="F4" i="1"/>
  <c r="F5" i="1"/>
  <c r="F6" i="1"/>
  <c r="F7" i="1"/>
  <c r="F8" i="1"/>
  <c r="F9" i="1"/>
  <c r="F3" i="1"/>
  <c r="J2" i="3" l="1"/>
  <c r="C4" i="2" l="1"/>
  <c r="C6" i="2"/>
  <c r="C7" i="2"/>
  <c r="C9" i="2"/>
  <c r="C3" i="2"/>
  <c r="C8" i="2"/>
  <c r="C5" i="2"/>
  <c r="J10" i="3" l="1"/>
  <c r="B10" i="3"/>
  <c r="B2" i="3"/>
  <c r="J9" i="1"/>
  <c r="J3" i="1"/>
  <c r="J4" i="1"/>
  <c r="J5" i="1"/>
  <c r="J6" i="1"/>
  <c r="J7" i="1"/>
  <c r="J8" i="1"/>
  <c r="J13" i="3" l="1"/>
  <c r="J5" i="3"/>
  <c r="B5" i="3" l="1"/>
  <c r="K13" i="3"/>
  <c r="K5" i="3"/>
  <c r="B13" i="3"/>
  <c r="C13" i="3" l="1"/>
  <c r="C5" i="3"/>
  <c r="L5" i="3"/>
  <c r="L13" i="3"/>
  <c r="M13" i="3" l="1"/>
  <c r="M5" i="3"/>
  <c r="D5" i="3"/>
  <c r="D13" i="3"/>
  <c r="E13" i="3" l="1"/>
  <c r="E5" i="3"/>
  <c r="N5" i="3"/>
  <c r="N13" i="3"/>
  <c r="O13" i="3" l="1"/>
  <c r="O5" i="3"/>
  <c r="F5" i="3"/>
  <c r="F13" i="3"/>
  <c r="G13" i="3" l="1"/>
  <c r="G5" i="3"/>
  <c r="P5" i="3"/>
  <c r="P13" i="3"/>
  <c r="J14" i="3" l="1"/>
  <c r="K14" i="3" s="1"/>
  <c r="L14" i="3" s="1"/>
  <c r="M14" i="3" s="1"/>
  <c r="N14" i="3" s="1"/>
  <c r="O14" i="3" s="1"/>
  <c r="P14" i="3" s="1"/>
  <c r="J15" i="3" s="1"/>
  <c r="K15" i="3" s="1"/>
  <c r="L15" i="3" s="1"/>
  <c r="M15" i="3" s="1"/>
  <c r="N15" i="3" s="1"/>
  <c r="O15" i="3" s="1"/>
  <c r="P15" i="3" s="1"/>
  <c r="J6" i="3"/>
  <c r="K6" i="3" s="1"/>
  <c r="L6" i="3" s="1"/>
  <c r="M6" i="3" s="1"/>
  <c r="N6" i="3" s="1"/>
  <c r="O6" i="3" s="1"/>
  <c r="P6" i="3" s="1"/>
  <c r="J7" i="3" s="1"/>
  <c r="K7" i="3" s="1"/>
  <c r="L7" i="3" s="1"/>
  <c r="M7" i="3" s="1"/>
  <c r="N7" i="3" s="1"/>
  <c r="O7" i="3" s="1"/>
  <c r="P7" i="3" s="1"/>
  <c r="H5" i="3"/>
  <c r="H13" i="3"/>
  <c r="J16" i="3" l="1"/>
  <c r="J8" i="3"/>
  <c r="K8" i="3" s="1"/>
  <c r="B14" i="3"/>
  <c r="C14" i="3" s="1"/>
  <c r="D14" i="3" s="1"/>
  <c r="E14" i="3" s="1"/>
  <c r="F14" i="3" s="1"/>
  <c r="G14" i="3" s="1"/>
  <c r="H14" i="3" s="1"/>
  <c r="B15" i="3" s="1"/>
  <c r="C15" i="3" s="1"/>
  <c r="D15" i="3" s="1"/>
  <c r="E15" i="3" s="1"/>
  <c r="F15" i="3" s="1"/>
  <c r="G15" i="3" s="1"/>
  <c r="H15" i="3" s="1"/>
  <c r="B6" i="3"/>
  <c r="C6" i="3" s="1"/>
  <c r="D6" i="3" s="1"/>
  <c r="E6" i="3" s="1"/>
  <c r="F6" i="3" s="1"/>
  <c r="G6" i="3" s="1"/>
  <c r="H6" i="3" s="1"/>
  <c r="B7" i="3" s="1"/>
  <c r="C7" i="3" s="1"/>
  <c r="D7" i="3" s="1"/>
  <c r="E7" i="3" s="1"/>
  <c r="F7" i="3" s="1"/>
  <c r="G7" i="3" s="1"/>
  <c r="H7" i="3" s="1"/>
  <c r="B8" i="3" s="1"/>
  <c r="C8" i="3" s="1"/>
  <c r="D8" i="3" s="1"/>
  <c r="E8" i="3" s="1"/>
  <c r="F8" i="3" s="1"/>
  <c r="G8" i="3" s="1"/>
  <c r="H8" i="3" s="1"/>
  <c r="B9" i="3" s="1"/>
  <c r="C9" i="3" s="1"/>
  <c r="D9" i="3" s="1"/>
  <c r="E9" i="3" s="1"/>
  <c r="F9" i="3" s="1"/>
  <c r="G9" i="3" s="1"/>
  <c r="H9" i="3" s="1"/>
  <c r="K16" i="3" l="1"/>
  <c r="B16" i="3"/>
  <c r="C16" i="3" s="1"/>
  <c r="D16" i="3" s="1"/>
  <c r="E16" i="3" s="1"/>
  <c r="F16" i="3" s="1"/>
  <c r="G16" i="3" s="1"/>
  <c r="H16" i="3" s="1"/>
  <c r="B17" i="3" s="1"/>
  <c r="C17" i="3" s="1"/>
  <c r="D17" i="3" s="1"/>
  <c r="E17" i="3" s="1"/>
  <c r="F17" i="3" s="1"/>
  <c r="G17" i="3" s="1"/>
  <c r="H17" i="3" s="1"/>
  <c r="L8" i="3"/>
  <c r="L16" i="3" l="1"/>
  <c r="M16" i="3" s="1"/>
  <c r="N16" i="3" s="1"/>
  <c r="O16" i="3" s="1"/>
  <c r="P16" i="3" s="1"/>
  <c r="M8" i="3"/>
  <c r="J17" i="3" l="1"/>
  <c r="N8" i="3"/>
  <c r="O8" i="3" s="1"/>
  <c r="K17" i="3" l="1"/>
  <c r="L17" i="3" s="1"/>
  <c r="M17" i="3" s="1"/>
  <c r="N17" i="3" s="1"/>
  <c r="O17" i="3" s="1"/>
  <c r="P17" i="3" s="1"/>
  <c r="P8" i="3" l="1"/>
  <c r="J9" i="3" l="1"/>
  <c r="K9" i="3" l="1"/>
  <c r="L9" i="3" l="1"/>
  <c r="M9" i="3" l="1"/>
  <c r="N9" i="3" l="1"/>
  <c r="O9" i="3" l="1"/>
  <c r="P9" i="3" s="1"/>
</calcChain>
</file>

<file path=xl/sharedStrings.xml><?xml version="1.0" encoding="utf-8"?>
<sst xmlns="http://schemas.openxmlformats.org/spreadsheetml/2006/main" count="121" uniqueCount="47">
  <si>
    <t>POPIS PREDAVANJA</t>
  </si>
  <si>
    <t>ID PREDAVANJA</t>
  </si>
  <si>
    <t>RAČ 120</t>
  </si>
  <si>
    <t>PIS 121</t>
  </si>
  <si>
    <t>GOV 111</t>
  </si>
  <si>
    <t>PSI 101</t>
  </si>
  <si>
    <t>NAZIV</t>
  </si>
  <si>
    <t>Uvod u računalne aplikacije</t>
  </si>
  <si>
    <t>Struktura pisanog rada</t>
  </si>
  <si>
    <t>Javno govorništvo</t>
  </si>
  <si>
    <t>Osnove psihologije</t>
  </si>
  <si>
    <t>PREDAVAČ</t>
  </si>
  <si>
    <t>Predavač 1</t>
  </si>
  <si>
    <t>Predavač 2</t>
  </si>
  <si>
    <t>Predavač 3</t>
  </si>
  <si>
    <t>Predavač 4</t>
  </si>
  <si>
    <t>DAN</t>
  </si>
  <si>
    <t>ponedjeljak</t>
  </si>
  <si>
    <t>srijeda</t>
  </si>
  <si>
    <t>utorak</t>
  </si>
  <si>
    <t>četvrtak</t>
  </si>
  <si>
    <t>petak</t>
  </si>
  <si>
    <t>GODINA</t>
  </si>
  <si>
    <t>SEMESTAR</t>
  </si>
  <si>
    <t>VRIJEME POČETKA</t>
  </si>
  <si>
    <t>VRIJEME ZAVRŠETKA</t>
  </si>
  <si>
    <t>TRAJANJE</t>
  </si>
  <si>
    <t>OPIS STAVKE</t>
  </si>
  <si>
    <t>Test br. 1</t>
  </si>
  <si>
    <t>Zadatak br. 2</t>
  </si>
  <si>
    <t>Zadatak br. 3</t>
  </si>
  <si>
    <t>Prezentacija br. 1</t>
  </si>
  <si>
    <t>Rad</t>
  </si>
  <si>
    <t>KRAJNJI ROK</t>
  </si>
  <si>
    <t>TJEDNI RASPORED</t>
  </si>
  <si>
    <t>KALENDAR SEMESTRA</t>
  </si>
  <si>
    <t>PON</t>
  </si>
  <si>
    <t>UTO</t>
  </si>
  <si>
    <t>SRI</t>
  </si>
  <si>
    <t>ČET</t>
  </si>
  <si>
    <t>PET</t>
  </si>
  <si>
    <t>SUB</t>
  </si>
  <si>
    <t>NED</t>
  </si>
  <si>
    <t>DATUM POČETKA</t>
  </si>
  <si>
    <t>DATUM ZAVRŠETKA</t>
  </si>
  <si>
    <t>ROKOVI</t>
  </si>
  <si>
    <t>proljetni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</si>
</sst>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h:mm;@"/>
    <numFmt numFmtId="169" formatCode="[$-409]h:mm\ AM/PM;@"/>
  </numFmts>
  <fonts count="8" x14ac:knownFonts="1">
    <font>
      <sz val="11"/>
      <color theme="1"/>
      <name val="Trebuchet MS"/>
      <family val="2"/>
      <scheme val="minor"/>
    </font>
    <font>
      <sz val="28"/>
      <color theme="4"/>
      <name val="Trebuchet MS"/>
      <family val="2"/>
      <scheme val="major"/>
    </font>
    <font>
      <b/>
      <sz val="11"/>
      <color theme="0"/>
      <name val="Trebuchet MS"/>
      <family val="2"/>
      <scheme val="minor"/>
    </font>
    <font>
      <b/>
      <sz val="12"/>
      <color theme="3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1"/>
      <color theme="3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4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thin">
        <color theme="4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4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0"/>
      </left>
      <right style="thin">
        <color theme="4"/>
      </right>
      <top style="thin">
        <color theme="4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3" tint="-0.2499465926084170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0"/>
      </left>
      <right/>
      <top style="thin">
        <color theme="4"/>
      </top>
      <bottom style="thin">
        <color theme="0"/>
      </bottom>
      <diagonal/>
    </border>
  </borders>
  <cellStyleXfs count="14">
    <xf numFmtId="0" fontId="0" fillId="0" borderId="0" applyBorder="0">
      <alignment vertical="center" wrapText="1"/>
    </xf>
    <xf numFmtId="0" fontId="1" fillId="0" borderId="0" applyNumberFormat="0" applyFill="0" applyBorder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0" borderId="14" applyNumberFormat="0" applyFill="0" applyAlignment="0" applyProtection="0"/>
    <xf numFmtId="0" fontId="5" fillId="0" borderId="0" applyNumberFormat="0" applyFill="0" applyBorder="0" applyAlignment="0" applyProtection="0"/>
    <xf numFmtId="167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6" fillId="4" borderId="13" applyNumberFormat="0" applyAlignment="0" applyProtection="0"/>
    <xf numFmtId="14" fontId="6" fillId="0" borderId="0" applyFill="0" applyBorder="0">
      <alignment horizontal="left" vertical="center"/>
    </xf>
    <xf numFmtId="169" fontId="6" fillId="0" borderId="0" applyFont="0" applyFill="0" applyBorder="0">
      <alignment horizontal="right" vertical="center" wrapText="1" indent="1"/>
    </xf>
  </cellStyleXfs>
  <cellXfs count="44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0" fontId="7" fillId="0" borderId="14" xfId="4" applyAlignment="1">
      <alignment vertical="center"/>
    </xf>
    <xf numFmtId="0" fontId="5" fillId="0" borderId="0" xfId="5" applyBorder="1" applyAlignment="1">
      <alignment horizontal="left" vertical="center"/>
    </xf>
    <xf numFmtId="14" fontId="5" fillId="0" borderId="0" xfId="5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0" xfId="2" applyBorder="1" applyAlignment="1">
      <alignment vertical="center"/>
    </xf>
    <xf numFmtId="0" fontId="2" fillId="2" borderId="1" xfId="2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2" fillId="2" borderId="3" xfId="2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horizontal="left" vertical="center"/>
    </xf>
    <xf numFmtId="0" fontId="0" fillId="0" borderId="0" xfId="0" pivotButton="1">
      <alignment vertical="center" wrapText="1"/>
    </xf>
    <xf numFmtId="1" fontId="5" fillId="3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1" fontId="5" fillId="3" borderId="8" xfId="0" applyNumberFormat="1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 vertical="center"/>
    </xf>
    <xf numFmtId="1" fontId="5" fillId="3" borderId="11" xfId="0" applyNumberFormat="1" applyFont="1" applyFill="1" applyBorder="1" applyAlignment="1">
      <alignment horizontal="center" vertical="center"/>
    </xf>
    <xf numFmtId="1" fontId="5" fillId="3" borderId="12" xfId="0" applyNumberFormat="1" applyFont="1" applyFill="1" applyBorder="1" applyAlignment="1">
      <alignment horizontal="center" vertical="center"/>
    </xf>
    <xf numFmtId="0" fontId="0" fillId="0" borderId="0" xfId="0" applyFont="1">
      <alignment vertical="center" wrapText="1"/>
    </xf>
    <xf numFmtId="14" fontId="6" fillId="0" borderId="0" xfId="12" applyBorder="1">
      <alignment horizontal="left" vertical="center"/>
    </xf>
    <xf numFmtId="0" fontId="0" fillId="0" borderId="0" xfId="0" applyAlignment="1">
      <alignment vertical="center"/>
    </xf>
    <xf numFmtId="1" fontId="5" fillId="3" borderId="18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 wrapText="1"/>
    </xf>
    <xf numFmtId="0" fontId="2" fillId="2" borderId="0" xfId="2" applyNumberFormat="1" applyBorder="1" applyAlignment="1">
      <alignment horizontal="left" vertical="center"/>
    </xf>
    <xf numFmtId="0" fontId="0" fillId="0" borderId="0" xfId="0" applyNumberForma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vertical="center"/>
    </xf>
    <xf numFmtId="168" fontId="0" fillId="0" borderId="0" xfId="0" applyNumberFormat="1" applyAlignment="1">
      <alignment horizontal="left" vertical="center"/>
    </xf>
    <xf numFmtId="0" fontId="0" fillId="0" borderId="0" xfId="0">
      <alignment vertical="center" wrapText="1"/>
    </xf>
    <xf numFmtId="168" fontId="0" fillId="0" borderId="0" xfId="0" applyNumberFormat="1">
      <alignment vertical="center" wrapText="1"/>
    </xf>
    <xf numFmtId="0" fontId="1" fillId="0" borderId="0" xfId="1"/>
    <xf numFmtId="0" fontId="0" fillId="0" borderId="0" xfId="0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>
      <alignment vertical="center" wrapText="1"/>
    </xf>
    <xf numFmtId="0" fontId="1" fillId="0" borderId="0" xfId="1" applyAlignment="1">
      <alignment horizontal="left"/>
    </xf>
    <xf numFmtId="0" fontId="3" fillId="0" borderId="16" xfId="3" applyBorder="1" applyAlignment="1">
      <alignment vertical="center"/>
    </xf>
    <xf numFmtId="0" fontId="3" fillId="0" borderId="15" xfId="3" applyBorder="1" applyAlignment="1">
      <alignment vertical="center"/>
    </xf>
  </cellXfs>
  <cellStyles count="14">
    <cellStyle name="Bilješka" xfId="11" builtinId="10" customBuiltin="1"/>
    <cellStyle name="Datum" xfId="12" xr:uid="{00000000-0005-0000-0000-000004000000}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ormalno" xfId="0" builtinId="0" customBuiltin="1"/>
    <cellStyle name="Postotak" xfId="10" builtinId="5" customBuiltin="1"/>
    <cellStyle name="Valuta" xfId="8" builtinId="4" customBuiltin="1"/>
    <cellStyle name="Valuta [0]" xfId="9" builtinId="7" customBuiltin="1"/>
    <cellStyle name="Vrijeme" xfId="13" xr:uid="{00000000-0005-0000-0000-00000C000000}"/>
    <cellStyle name="Zarez" xfId="6" builtinId="3" customBuiltin="1"/>
    <cellStyle name="Zarez [0]" xfId="7" builtinId="6" customBuiltin="1"/>
  </cellStyles>
  <dxfs count="30"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8" formatCode="h:mm;@"/>
      <alignment horizontal="left" vertical="center" textRotation="0" wrapText="0" indent="0" justifyLastLine="0" shrinkToFit="0" readingOrder="0"/>
    </dxf>
    <dxf>
      <numFmt numFmtId="169" formatCode="[$-409]h:mm\ AM/PM;@"/>
      <alignment horizontal="left" textRotation="0" wrapText="0" indent="0" justifyLastLine="0" shrinkToFit="0" readingOrder="0"/>
    </dxf>
    <dxf>
      <numFmt numFmtId="169" formatCode="[$-409]h:mm\ AM/PM;@"/>
      <alignment horizontal="left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i val="0"/>
        <color theme="0"/>
      </font>
      <fill>
        <patternFill patternType="solid">
          <fgColor auto="1"/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/>
        <vertical style="thin">
          <color theme="0"/>
        </vertical>
        <horizontal/>
      </border>
    </dxf>
    <dxf>
      <font>
        <color theme="3"/>
      </font>
      <fill>
        <patternFill>
          <bgColor theme="0"/>
        </patternFill>
      </fill>
      <border>
        <bottom style="thin">
          <color theme="4"/>
        </bottom>
        <horizontal style="thin">
          <color theme="4"/>
        </horizontal>
      </border>
    </dxf>
    <dxf>
      <fill>
        <patternFill patternType="solid">
          <fgColor theme="0" tint="-0.14999847407452621"/>
          <bgColor theme="0" tint="-0.14999847407452621"/>
        </patternFill>
      </fill>
      <border>
        <horizontal/>
      </border>
    </dxf>
    <dxf>
      <font>
        <b/>
        <i val="0"/>
        <color theme="0"/>
      </font>
      <fill>
        <patternFill>
          <bgColor theme="4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3" tint="-0.24994659260841701"/>
      </font>
      <fill>
        <patternFill patternType="solid">
          <bgColor theme="0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medium">
          <color theme="4"/>
        </bottom>
        <vertical style="thin">
          <color theme="0"/>
        </vertical>
        <horizontal style="thin">
          <color theme="0" tint="-4.9989318521683403E-2"/>
        </horizontal>
      </border>
    </dxf>
    <dxf>
      <border>
        <bottom style="thin">
          <color theme="4"/>
        </bottom>
      </border>
    </dxf>
    <dxf>
      <font>
        <b val="0"/>
        <i val="0"/>
        <color theme="1"/>
      </font>
      <fill>
        <patternFill>
          <bgColor theme="0" tint="-0.14996795556505021"/>
        </patternFill>
      </fill>
      <border>
        <bottom style="thin">
          <color theme="4"/>
        </bottom>
      </border>
    </dxf>
    <dxf>
      <font>
        <b/>
        <color theme="1"/>
      </font>
      <fill>
        <patternFill patternType="solid">
          <fgColor theme="0"/>
          <bgColor theme="0"/>
        </patternFill>
      </fill>
      <border>
        <top style="thin">
          <color theme="4"/>
        </top>
        <bottom style="thin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4"/>
        </top>
        <bottom style="thin">
          <color theme="4"/>
        </bottom>
        <vertical style="medium">
          <color theme="0"/>
        </vertical>
      </border>
    </dxf>
    <dxf>
      <font>
        <color theme="1"/>
      </font>
      <fill>
        <patternFill>
          <bgColor theme="0"/>
        </patternFill>
      </fill>
      <border>
        <bottom style="thin">
          <color theme="4"/>
        </bottom>
        <horizontal/>
      </border>
    </dxf>
  </dxfs>
  <tableStyles count="3" defaultPivotStyle="PivotStyleLight16">
    <tableStyle name="PivotStyleLight2 2" table="0" count="5" xr9:uid="{00000000-0011-0000-FFFF-FFFF00000000}">
      <tableStyleElement type="wholeTable" dxfId="29"/>
      <tableStyleElement type="headerRow" dxfId="28"/>
      <tableStyleElement type="totalRow" dxfId="27"/>
      <tableStyleElement type="firstRowSubheading" dxfId="26"/>
      <tableStyleElement type="thirdRowSubheading" dxfId="25"/>
    </tableStyle>
    <tableStyle name="Praktični prikaz semestra" pivot="0" count="3" xr9:uid="{00000000-0011-0000-FFFF-FFFF01000000}">
      <tableStyleElement type="wholeTable" dxfId="24"/>
      <tableStyleElement type="headerRow" dxfId="23"/>
      <tableStyleElement type="firstRowStripe" dxfId="22"/>
    </tableStyle>
    <tableStyle name="Zaokretna tablica 2 praktičnog prikaza semestra" table="0" count="2" xr9:uid="{00000000-0011-0000-FFFF-FFFF02000000}">
      <tableStyleElement type="wholeTable" dxfId="21"/>
      <tableStyleElement type="headerRow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</xdr:colOff>
      <xdr:row>2</xdr:row>
      <xdr:rowOff>66675</xdr:rowOff>
    </xdr:from>
    <xdr:to>
      <xdr:col>11</xdr:col>
      <xdr:colOff>2381250</xdr:colOff>
      <xdr:row>6</xdr:row>
      <xdr:rowOff>342675</xdr:rowOff>
    </xdr:to>
    <xdr:sp macro="" textlink="">
      <xdr:nvSpPr>
        <xdr:cNvPr id="2" name="Pravokutnik 1" descr="CLASS LIST TIP: &#10;Enter your individual classes in this table. Class duration is automatically upd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563475" y="1085850"/>
          <a:ext cx="2352675" cy="1800000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hr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</a:rPr>
            <a:t>SAVJET ZA POPIS PREDAVANJA: </a:t>
          </a:r>
        </a:p>
        <a:p>
          <a:pPr algn="l" rtl="0"/>
          <a:endParaRPr lang="en-US" sz="1100" b="1" i="1">
            <a:ln>
              <a:noFill/>
            </a:ln>
            <a:solidFill>
              <a:schemeClr val="accent2"/>
            </a:solidFill>
          </a:endParaRPr>
        </a:p>
        <a:p>
          <a:pPr algn="l" rtl="0"/>
          <a:r>
            <a:rPr lang="hr" sz="1100" b="0" i="1">
              <a:ln>
                <a:noFill/>
              </a:ln>
              <a:solidFill>
                <a:schemeClr val="tx1"/>
              </a:solidFill>
            </a:rPr>
            <a:t>U ovu tablicu unesite svoja pojedinačna predavanja. Trajanje predavanja automatski se ažurira.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2</xdr:row>
      <xdr:rowOff>76200</xdr:rowOff>
    </xdr:from>
    <xdr:to>
      <xdr:col>8</xdr:col>
      <xdr:colOff>2381250</xdr:colOff>
      <xdr:row>6</xdr:row>
      <xdr:rowOff>352200</xdr:rowOff>
    </xdr:to>
    <xdr:sp macro="" textlink="">
      <xdr:nvSpPr>
        <xdr:cNvPr id="2" name="Pravokutnik 1" descr="WORK DATA ENTRY TIP: &#10;Select a Course ID and the Course Name is populated automatically. &#10;&#10;After you update the Class List sheet, just  Refresh the Weekly Schedule to see those changes&#10;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086975" y="1095375"/>
          <a:ext cx="2352675" cy="1800000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hr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</a:rPr>
            <a:t>SAVJET ZA UNOS PODATAKA O RADOVIMA: </a:t>
          </a:r>
        </a:p>
        <a:p>
          <a:pPr algn="l" rtl="0"/>
          <a:endParaRPr lang="en-US" sz="1100" b="1" i="1">
            <a:ln>
              <a:noFill/>
            </a:ln>
            <a:solidFill>
              <a:schemeClr val="accent2"/>
            </a:solidFill>
          </a:endParaRPr>
        </a:p>
        <a:p>
          <a:pPr algn="l" rtl="0"/>
          <a:r>
            <a:rPr lang="hr" sz="1100" b="0" i="1">
              <a:ln>
                <a:noFill/>
              </a:ln>
              <a:solidFill>
                <a:schemeClr val="tx1"/>
              </a:solidFill>
            </a:rPr>
            <a:t>Odaberite ID tečaja.</a:t>
          </a:r>
          <a:r>
            <a:rPr lang="hr" sz="1100" b="0" i="1" baseline="0">
              <a:ln>
                <a:noFill/>
              </a:ln>
              <a:solidFill>
                <a:schemeClr val="tx1"/>
              </a:solidFill>
            </a:rPr>
            <a:t> </a:t>
          </a:r>
          <a:r>
            <a:rPr lang="hr" sz="1100" b="0" i="1">
              <a:ln>
                <a:noFill/>
              </a:ln>
              <a:solidFill>
                <a:schemeClr val="tx1"/>
              </a:solidFill>
            </a:rPr>
            <a:t>Naziv tečaja automatski se popunjava. </a:t>
          </a: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</a:endParaRPr>
        </a:p>
        <a:p>
          <a:pPr algn="l" rtl="0"/>
          <a:r>
            <a:rPr lang="hr" sz="1100" b="0" i="1">
              <a:ln>
                <a:noFill/>
              </a:ln>
              <a:solidFill>
                <a:schemeClr val="tx1"/>
              </a:solidFill>
            </a:rPr>
            <a:t>Kada ažurirate tablicu popisa predavanja, osvježite tjedni raspored da biste vidjeli te promjene.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2</xdr:row>
      <xdr:rowOff>38100</xdr:rowOff>
    </xdr:from>
    <xdr:to>
      <xdr:col>5</xdr:col>
      <xdr:colOff>2381250</xdr:colOff>
      <xdr:row>10</xdr:row>
      <xdr:rowOff>161925</xdr:rowOff>
    </xdr:to>
    <xdr:sp macro="" textlink="">
      <xdr:nvSpPr>
        <xdr:cNvPr id="2" name="Pravokutnik 1" descr="WEEKLY SCHEDULE TIP: &#10;&#10;To update your weekly schedule, Refresh the schedul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610225" y="885825"/>
          <a:ext cx="2352675" cy="18002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hr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</a:rPr>
            <a:t>SAVJET ZA TJEDNI RASPORED:</a:t>
          </a:r>
        </a:p>
        <a:p>
          <a:pPr algn="l" rtl="0"/>
          <a:endParaRPr lang="en-US" sz="1100" b="1" i="1">
            <a:ln>
              <a:noFill/>
            </a:ln>
            <a:solidFill>
              <a:schemeClr val="accent2"/>
            </a:solidFill>
          </a:endParaRP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</a:endParaRPr>
        </a:p>
        <a:p>
          <a:pPr algn="l" rtl="0"/>
          <a:r>
            <a:rPr lang="hr" sz="1100" b="0" i="1">
              <a:ln>
                <a:noFill/>
              </a:ln>
              <a:solidFill>
                <a:schemeClr val="tx1"/>
              </a:solidFill>
            </a:rPr>
            <a:t>Da biste ažurirali svoj tjedni raspored, osvježite raspored.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28575</xdr:colOff>
      <xdr:row>3</xdr:row>
      <xdr:rowOff>47625</xdr:rowOff>
    </xdr:from>
    <xdr:to>
      <xdr:col>18</xdr:col>
      <xdr:colOff>2381250</xdr:colOff>
      <xdr:row>7</xdr:row>
      <xdr:rowOff>361725</xdr:rowOff>
    </xdr:to>
    <xdr:sp macro="" textlink="">
      <xdr:nvSpPr>
        <xdr:cNvPr id="2" name="Pravokutnik 1" descr="SEMESTER CALENDAR TIP:&#10;&#10;Enter the Year, Start Date, and End Date to view a four month schedule.&#10;&#10;Days that have deadlines display in red, RGB: R=222, G=56, B=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0229850" y="1428750"/>
          <a:ext cx="2352675" cy="1800000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hr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</a:rPr>
            <a:t>SAVJET ZA KALENDAR POLUGODIŠTA:</a:t>
          </a:r>
          <a:endParaRPr lang="en-US" sz="1100" b="1" i="1">
            <a:ln>
              <a:noFill/>
            </a:ln>
            <a:solidFill>
              <a:schemeClr val="accent2"/>
            </a:solidFill>
          </a:endParaRP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</a:endParaRPr>
        </a:p>
        <a:p>
          <a:pPr algn="l" rtl="0"/>
          <a:r>
            <a:rPr lang="hr" sz="1100" b="0" i="1">
              <a:ln>
                <a:noFill/>
              </a:ln>
              <a:solidFill>
                <a:schemeClr val="tx1"/>
              </a:solidFill>
            </a:rPr>
            <a:t>Unesite stavke Godina, Datum početka i Datum završetka da biste dobili prikaz rasporeda za četiri mjeseca.</a:t>
          </a: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</a:endParaRPr>
        </a:p>
        <a:p>
          <a:pPr algn="l" rtl="0"/>
          <a:r>
            <a:rPr lang="hr" sz="1100" b="0" i="1">
              <a:ln>
                <a:noFill/>
              </a:ln>
              <a:solidFill>
                <a:schemeClr val="tx1"/>
              </a:solidFill>
            </a:rPr>
            <a:t>Dani koji imaju rokove za dovršetak prikazani su crvenom bojom.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595.659510763886" createdVersion="5" refreshedVersion="6" minRefreshableVersion="3" recordCount="7" xr:uid="{00000000-000A-0000-FFFF-FFFF00000000}">
  <cacheSource type="worksheet">
    <worksheetSource name="TablicaSPopisomPredavanja"/>
  </cacheSource>
  <cacheFields count="9">
    <cacheField name="ID PREDAVANJA" numFmtId="0">
      <sharedItems/>
    </cacheField>
    <cacheField name="NAZIV" numFmtId="0">
      <sharedItems count="4">
        <s v="Uvod u računalne aplikacije"/>
        <s v="Struktura pisanog rada"/>
        <s v="Javno govorništvo"/>
        <s v="Osnove psihologije"/>
      </sharedItems>
    </cacheField>
    <cacheField name="PREDAVAČ" numFmtId="0">
      <sharedItems/>
    </cacheField>
    <cacheField name="DAN" numFmtId="0">
      <sharedItems count="5">
        <s v="ponedjeljak"/>
        <s v="srijeda"/>
        <s v="utorak"/>
        <s v="četvrtak"/>
        <s v="petak"/>
      </sharedItems>
    </cacheField>
    <cacheField name="GODINA" numFmtId="0">
      <sharedItems containsSemiMixedTypes="0" containsString="0" containsNumber="1" containsInteger="1" minValue="2019" maxValue="2019"/>
    </cacheField>
    <cacheField name="SEMESTAR" numFmtId="0">
      <sharedItems/>
    </cacheField>
    <cacheField name="VRIJEME POČETKA" numFmtId="168">
      <sharedItems containsSemiMixedTypes="0" containsNonDate="0" containsDate="1" containsString="0" minDate="1899-12-30T10:00:00" maxDate="1899-12-30T14:00:00" count="3">
        <d v="1899-12-30T14:00:00"/>
        <d v="1899-12-30T10:00:00"/>
        <d v="1899-12-30T11:00:00"/>
      </sharedItems>
    </cacheField>
    <cacheField name="VRIJEME ZAVRŠETKA" numFmtId="168">
      <sharedItems containsSemiMixedTypes="0" containsNonDate="0" containsDate="1" containsString="0" minDate="1899-12-30T11:00:00" maxDate="1899-12-30T15:30:00"/>
    </cacheField>
    <cacheField name="TRAJANJE" numFmtId="168">
      <sharedItems containsSemiMixedTypes="0" containsNonDate="0" containsDate="1" containsString="0" minDate="1899-12-30T01:00:00" maxDate="1899-12-30T01:3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s v="RAČ 120"/>
    <x v="0"/>
    <s v="Predavač 1"/>
    <x v="0"/>
    <n v="2019"/>
    <s v="proljetni"/>
    <x v="0"/>
    <d v="1899-12-30T15:30:00"/>
    <d v="1899-12-30T01:30:00"/>
  </r>
  <r>
    <s v="RAČ 120"/>
    <x v="0"/>
    <s v="Predavač 1"/>
    <x v="1"/>
    <n v="2019"/>
    <s v="proljetni"/>
    <x v="0"/>
    <d v="1899-12-30T15:30:00"/>
    <d v="1899-12-30T01:30:00"/>
  </r>
  <r>
    <s v="PIS 121"/>
    <x v="1"/>
    <s v="Predavač 2"/>
    <x v="2"/>
    <n v="2019"/>
    <s v="proljetni"/>
    <x v="1"/>
    <d v="1899-12-30T11:30:00"/>
    <d v="1899-12-30T01:30:00"/>
  </r>
  <r>
    <s v="PIS 121"/>
    <x v="1"/>
    <s v="Predavač 2"/>
    <x v="3"/>
    <n v="2019"/>
    <s v="proljetni"/>
    <x v="1"/>
    <d v="1899-12-30T11:30:00"/>
    <d v="1899-12-30T01:30:00"/>
  </r>
  <r>
    <s v="GOV 111"/>
    <x v="2"/>
    <s v="Predavač 3"/>
    <x v="0"/>
    <n v="2019"/>
    <s v="proljetni"/>
    <x v="2"/>
    <d v="1899-12-30T12:00:00"/>
    <d v="1899-12-30T01:00:00"/>
  </r>
  <r>
    <s v="GOV 111"/>
    <x v="2"/>
    <s v="Predavač 3"/>
    <x v="1"/>
    <n v="2019"/>
    <s v="proljetni"/>
    <x v="2"/>
    <d v="1899-12-30T12:00:00"/>
    <d v="1899-12-30T01:00:00"/>
  </r>
  <r>
    <s v="PSI 101"/>
    <x v="3"/>
    <s v="Predavač 4"/>
    <x v="4"/>
    <n v="2019"/>
    <s v="proljetni"/>
    <x v="1"/>
    <d v="1899-12-30T11:00:00"/>
    <d v="1899-12-30T01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IzvješćeoTjednomRasporedu" cacheId="5" applyNumberFormats="0" applyBorderFormats="0" applyFontFormats="0" applyPatternFormats="0" applyAlignmentFormats="0" applyWidthHeightFormats="1" dataCaption="Values" updatedVersion="6" minRefreshableVersion="3" showDrill="0" rowGrandTotals="0" colGrandTotals="0" fieldPrintTitles="1" itemPrintTitles="1" createdVersion="5" indent="0" compact="0" compactData="0" multipleFieldFilters="0">
  <location ref="B2:D9" firstHeaderRow="1" firstDataRow="1" firstDataCol="3"/>
  <pivotFields count="9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2"/>
        <item x="3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2"/>
        <item x="1"/>
        <item x="3"/>
        <item x="4"/>
      </items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8" outline="0" showAll="0" defaultSubtotal="0">
      <items count="3"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9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8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3"/>
    <field x="6"/>
    <field x="1"/>
  </rowFields>
  <rowItems count="7">
    <i>
      <x/>
      <x v="1"/>
      <x/>
    </i>
    <i r="1">
      <x v="2"/>
      <x v="3"/>
    </i>
    <i>
      <x v="1"/>
      <x/>
      <x v="2"/>
    </i>
    <i>
      <x v="2"/>
      <x v="1"/>
      <x/>
    </i>
    <i r="1">
      <x v="2"/>
      <x v="3"/>
    </i>
    <i>
      <x v="3"/>
      <x/>
      <x v="2"/>
    </i>
    <i>
      <x v="4"/>
      <x/>
      <x v="1"/>
    </i>
  </rowItems>
  <colItems count="1">
    <i/>
  </colItems>
  <pivotTableStyleInfo name="Zaokretna tablica 2 praktičnog prikaza semestra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altTextSummary="Popis predavanja i vremena početka po danima u tjednu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icaSPopisomPredavanja" displayName="TablicaSPopisomPredavanja" ref="B2:J9" totalsRowShown="0" dataDxfId="19">
  <tableColumns count="9">
    <tableColumn id="1" xr3:uid="{00000000-0010-0000-0000-000001000000}" name="ID PREDAVANJA" dataDxfId="18"/>
    <tableColumn id="2" xr3:uid="{00000000-0010-0000-0000-000002000000}" name="NAZIV" dataDxfId="17"/>
    <tableColumn id="3" xr3:uid="{00000000-0010-0000-0000-000003000000}" name="PREDAVAČ" dataDxfId="16"/>
    <tableColumn id="4" xr3:uid="{00000000-0010-0000-0000-000004000000}" name="DAN" dataDxfId="15"/>
    <tableColumn id="5" xr3:uid="{00000000-0010-0000-0000-000005000000}" name="GODINA" dataDxfId="14">
      <calculatedColumnFormula>YEAR(TODAY())</calculatedColumnFormula>
    </tableColumn>
    <tableColumn id="6" xr3:uid="{00000000-0010-0000-0000-000006000000}" name="SEMESTAR" dataDxfId="13"/>
    <tableColumn id="7" xr3:uid="{00000000-0010-0000-0000-000007000000}" name="VRIJEME POČETKA" dataDxfId="12"/>
    <tableColumn id="8" xr3:uid="{00000000-0010-0000-0000-000008000000}" name="VRIJEME ZAVRŠETKA" dataDxfId="11"/>
    <tableColumn id="9" xr3:uid="{00000000-0010-0000-0000-000009000000}" name="TRAJANJE" dataDxfId="10">
      <calculatedColumnFormula>IF(AND(ISNUMBER(TablicaSPopisomPredavanja[[#This Row],[VRIJEME ZAVRŠETKA]]),ISNUMBER(TablicaSPopisomPredavanja[[#This Row],[VRIJEME POČETKA]])),TablicaSPopisomPredavanja[[#This Row],[VRIJEME ZAVRŠETKA]]-TablicaSPopisomPredavanja[[#This Row],[VRIJEME POČETKA]],"")</calculatedColumnFormula>
    </tableColumn>
  </tableColumns>
  <tableStyleInfo name="Praktični prikaz semestra" showFirstColumn="0" showLastColumn="0" showRowStripes="1" showColumnStripes="0"/>
  <extLst>
    <ext xmlns:x14="http://schemas.microsoft.com/office/spreadsheetml/2009/9/main" uri="{504A1905-F514-4f6f-8877-14C23A59335A}">
      <x14:table altTextSummary="Unesite ID i naziv predmeta, ime predavača, dan, godinu te vrijeme početka i završetka. U ovoj tablici odaberite naziv semestra. Trajanje se izračunava automatski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Radovi" displayName="Radovi" ref="B2:G9" totalsRowShown="0" dataDxfId="9">
  <autoFilter ref="B2:G9" xr:uid="{00000000-0009-0000-0100-000002000000}"/>
  <tableColumns count="6">
    <tableColumn id="1" xr3:uid="{00000000-0010-0000-0100-000001000000}" name="ID PREDAVANJA" dataDxfId="8"/>
    <tableColumn id="6" xr3:uid="{00000000-0010-0000-0100-000006000000}" name="NAZIV" dataDxfId="7">
      <calculatedColumnFormula>IFERROR(VLOOKUP(Radovi[[#This Row],[ID PREDAVANJA]],TablicaSPopisomPredavanja[],2,0),"")</calculatedColumnFormula>
    </tableColumn>
    <tableColumn id="2" xr3:uid="{00000000-0010-0000-0100-000002000000}" name="GODINA" dataDxfId="6">
      <calculatedColumnFormula>YEAR(TODAY())</calculatedColumnFormula>
    </tableColumn>
    <tableColumn id="3" xr3:uid="{00000000-0010-0000-0100-000003000000}" name="SEMESTAR" dataDxfId="5"/>
    <tableColumn id="4" xr3:uid="{00000000-0010-0000-0100-000004000000}" name="OPIS STAVKE" dataDxfId="4"/>
    <tableColumn id="5" xr3:uid="{00000000-0010-0000-0100-000005000000}" name="KRAJNJI ROK" dataCellStyle="Datum"/>
  </tableColumns>
  <tableStyleInfo name="Praktični prikaz semestra" showFirstColumn="0" showLastColumn="0" showRowStripes="1" showColumnStripes="0"/>
  <extLst>
    <ext xmlns:x14="http://schemas.microsoft.com/office/spreadsheetml/2009/9/main" uri="{504A1905-F514-4f6f-8877-14C23A59335A}">
      <x14:table altTextSummary="Odaberite ID predmeta i naziv semestra, a zatim u ovu tablicu unesite godinu, opis stavke i rok. Naziv se ažurira automatski"/>
    </ext>
  </extLst>
</table>
</file>

<file path=xl/theme/theme1.xml><?xml version="1.0" encoding="utf-8"?>
<a:theme xmlns:a="http://schemas.openxmlformats.org/drawingml/2006/main" name="Office Theme">
  <a:themeElements>
    <a:clrScheme name="Semester at a Glance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DE3800"/>
      </a:accent1>
      <a:accent2>
        <a:srgbClr val="2BB0ED"/>
      </a:accent2>
      <a:accent3>
        <a:srgbClr val="FF9F17"/>
      </a:accent3>
      <a:accent4>
        <a:srgbClr val="17BD97"/>
      </a:accent4>
      <a:accent5>
        <a:srgbClr val="8B7CBD"/>
      </a:accent5>
      <a:accent6>
        <a:srgbClr val="F5C700"/>
      </a:accent6>
      <a:hlink>
        <a:srgbClr val="2BB0ED"/>
      </a:hlink>
      <a:folHlink>
        <a:srgbClr val="DE3800"/>
      </a:folHlink>
    </a:clrScheme>
    <a:fontScheme name="Semester at a Glance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19050">
          <a:solidFill>
            <a:schemeClr val="accent2"/>
          </a:solidFill>
        </a:ln>
      </a:spPr>
      <a:bodyPr vertOverflow="clip" horzOverflow="clip" rtlCol="0" anchor="ctr"/>
      <a:lstStyle>
        <a:defPPr algn="l">
          <a:defRPr sz="1100" b="1" i="1">
            <a:solidFill>
              <a:schemeClr val="tx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499984740745262"/>
    <pageSetUpPr autoPageBreaks="0" fitToPage="1"/>
  </sheetPr>
  <dimension ref="B1:L9"/>
  <sheetViews>
    <sheetView showGridLines="0" tabSelected="1" zoomScaleNormal="100" workbookViewId="0"/>
  </sheetViews>
  <sheetFormatPr defaultRowHeight="30" customHeight="1" x14ac:dyDescent="0.3"/>
  <cols>
    <col min="1" max="1" width="3.125" customWidth="1"/>
    <col min="2" max="2" width="16.125" customWidth="1"/>
    <col min="3" max="3" width="35.375" customWidth="1"/>
    <col min="4" max="4" width="19.5" customWidth="1"/>
    <col min="5" max="5" width="13.625" customWidth="1"/>
    <col min="6" max="6" width="9.875" customWidth="1"/>
    <col min="7" max="7" width="12.375" customWidth="1"/>
    <col min="8" max="8" width="18.875" customWidth="1"/>
    <col min="9" max="9" width="20.5" customWidth="1"/>
    <col min="10" max="10" width="11.625" customWidth="1"/>
    <col min="11" max="11" width="3.5" customWidth="1"/>
    <col min="12" max="12" width="31.625" customWidth="1"/>
  </cols>
  <sheetData>
    <row r="1" spans="2:12" ht="50.25" customHeight="1" x14ac:dyDescent="0.55000000000000004">
      <c r="B1" s="37" t="s">
        <v>0</v>
      </c>
      <c r="C1" s="37"/>
      <c r="D1" s="37"/>
      <c r="E1" s="37"/>
      <c r="F1" s="37"/>
      <c r="G1" s="37"/>
      <c r="H1" s="37"/>
      <c r="I1" s="37"/>
      <c r="J1" s="37"/>
    </row>
    <row r="2" spans="2:12" ht="30" customHeight="1" x14ac:dyDescent="0.3">
      <c r="B2" s="6" t="s">
        <v>1</v>
      </c>
      <c r="C2" s="6" t="s">
        <v>6</v>
      </c>
      <c r="D2" s="6" t="s">
        <v>11</v>
      </c>
      <c r="E2" s="6" t="s">
        <v>16</v>
      </c>
      <c r="F2" s="6" t="s">
        <v>22</v>
      </c>
      <c r="G2" s="6" t="s">
        <v>23</v>
      </c>
      <c r="H2" s="27" t="s">
        <v>24</v>
      </c>
      <c r="I2" s="27" t="s">
        <v>25</v>
      </c>
      <c r="J2" s="6" t="s">
        <v>26</v>
      </c>
    </row>
    <row r="3" spans="2:12" ht="30" customHeight="1" x14ac:dyDescent="0.3">
      <c r="B3" s="10" t="s">
        <v>2</v>
      </c>
      <c r="C3" s="10" t="s">
        <v>7</v>
      </c>
      <c r="D3" s="10" t="s">
        <v>12</v>
      </c>
      <c r="E3" s="10" t="s">
        <v>17</v>
      </c>
      <c r="F3" s="10">
        <f ca="1">YEAR(TODAY())</f>
        <v>2019</v>
      </c>
      <c r="G3" s="10" t="s">
        <v>46</v>
      </c>
      <c r="H3" s="34">
        <v>0.58333333333333337</v>
      </c>
      <c r="I3" s="34">
        <v>0.64583333333333337</v>
      </c>
      <c r="J3" s="11">
        <f>IF(AND(ISNUMBER(TablicaSPopisomPredavanja[[#This Row],[VRIJEME ZAVRŠETKA]]),ISNUMBER(TablicaSPopisomPredavanja[[#This Row],[VRIJEME POČETKA]])),TablicaSPopisomPredavanja[[#This Row],[VRIJEME ZAVRŠETKA]]-TablicaSPopisomPredavanja[[#This Row],[VRIJEME POČETKA]],"")</f>
        <v>6.25E-2</v>
      </c>
      <c r="L3" s="38"/>
    </row>
    <row r="4" spans="2:12" ht="30" customHeight="1" x14ac:dyDescent="0.3">
      <c r="B4" s="10" t="s">
        <v>2</v>
      </c>
      <c r="C4" s="10" t="s">
        <v>7</v>
      </c>
      <c r="D4" s="10" t="s">
        <v>12</v>
      </c>
      <c r="E4" s="10" t="s">
        <v>18</v>
      </c>
      <c r="F4" s="10">
        <f t="shared" ref="F4:F9" ca="1" si="0">YEAR(TODAY())</f>
        <v>2019</v>
      </c>
      <c r="G4" s="10" t="s">
        <v>46</v>
      </c>
      <c r="H4" s="34">
        <v>0.58333333333333337</v>
      </c>
      <c r="I4" s="34">
        <v>0.64583333333333337</v>
      </c>
      <c r="J4" s="11">
        <f>IF(AND(ISNUMBER(TablicaSPopisomPredavanja[[#This Row],[VRIJEME ZAVRŠETKA]]),ISNUMBER(TablicaSPopisomPredavanja[[#This Row],[VRIJEME POČETKA]])),TablicaSPopisomPredavanja[[#This Row],[VRIJEME ZAVRŠETKA]]-TablicaSPopisomPredavanja[[#This Row],[VRIJEME POČETKA]],"")</f>
        <v>6.25E-2</v>
      </c>
      <c r="L4" s="38"/>
    </row>
    <row r="5" spans="2:12" ht="30" customHeight="1" x14ac:dyDescent="0.3">
      <c r="B5" s="10" t="s">
        <v>3</v>
      </c>
      <c r="C5" s="10" t="s">
        <v>8</v>
      </c>
      <c r="D5" s="10" t="s">
        <v>13</v>
      </c>
      <c r="E5" s="10" t="s">
        <v>19</v>
      </c>
      <c r="F5" s="10">
        <f t="shared" ca="1" si="0"/>
        <v>2019</v>
      </c>
      <c r="G5" s="10" t="s">
        <v>46</v>
      </c>
      <c r="H5" s="34">
        <v>0.41666666666666669</v>
      </c>
      <c r="I5" s="34">
        <v>0.47916666666666669</v>
      </c>
      <c r="J5" s="11">
        <f>IF(AND(ISNUMBER(TablicaSPopisomPredavanja[[#This Row],[VRIJEME ZAVRŠETKA]]),ISNUMBER(TablicaSPopisomPredavanja[[#This Row],[VRIJEME POČETKA]])),TablicaSPopisomPredavanja[[#This Row],[VRIJEME ZAVRŠETKA]]-TablicaSPopisomPredavanja[[#This Row],[VRIJEME POČETKA]],"")</f>
        <v>6.25E-2</v>
      </c>
      <c r="L5" s="38"/>
    </row>
    <row r="6" spans="2:12" ht="30" customHeight="1" x14ac:dyDescent="0.3">
      <c r="B6" s="10" t="s">
        <v>3</v>
      </c>
      <c r="C6" s="10" t="s">
        <v>8</v>
      </c>
      <c r="D6" s="10" t="s">
        <v>13</v>
      </c>
      <c r="E6" s="10" t="s">
        <v>20</v>
      </c>
      <c r="F6" s="10">
        <f t="shared" ca="1" si="0"/>
        <v>2019</v>
      </c>
      <c r="G6" s="10" t="s">
        <v>46</v>
      </c>
      <c r="H6" s="34">
        <v>0.41666666666666669</v>
      </c>
      <c r="I6" s="34">
        <v>0.47916666666666669</v>
      </c>
      <c r="J6" s="11">
        <f>IF(AND(ISNUMBER(TablicaSPopisomPredavanja[[#This Row],[VRIJEME ZAVRŠETKA]]),ISNUMBER(TablicaSPopisomPredavanja[[#This Row],[VRIJEME POČETKA]])),TablicaSPopisomPredavanja[[#This Row],[VRIJEME ZAVRŠETKA]]-TablicaSPopisomPredavanja[[#This Row],[VRIJEME POČETKA]],"")</f>
        <v>6.25E-2</v>
      </c>
      <c r="L6" s="38"/>
    </row>
    <row r="7" spans="2:12" ht="30" customHeight="1" x14ac:dyDescent="0.3">
      <c r="B7" s="10" t="s">
        <v>4</v>
      </c>
      <c r="C7" s="10" t="s">
        <v>9</v>
      </c>
      <c r="D7" s="10" t="s">
        <v>14</v>
      </c>
      <c r="E7" s="10" t="s">
        <v>17</v>
      </c>
      <c r="F7" s="10">
        <f t="shared" ca="1" si="0"/>
        <v>2019</v>
      </c>
      <c r="G7" s="10" t="s">
        <v>46</v>
      </c>
      <c r="H7" s="34">
        <v>0.45833333333333331</v>
      </c>
      <c r="I7" s="34">
        <v>0.5</v>
      </c>
      <c r="J7" s="11">
        <f>IF(AND(ISNUMBER(TablicaSPopisomPredavanja[[#This Row],[VRIJEME ZAVRŠETKA]]),ISNUMBER(TablicaSPopisomPredavanja[[#This Row],[VRIJEME POČETKA]])),TablicaSPopisomPredavanja[[#This Row],[VRIJEME ZAVRŠETKA]]-TablicaSPopisomPredavanja[[#This Row],[VRIJEME POČETKA]],"")</f>
        <v>4.1666666666666685E-2</v>
      </c>
      <c r="L7" s="38"/>
    </row>
    <row r="8" spans="2:12" ht="30" customHeight="1" x14ac:dyDescent="0.3">
      <c r="B8" s="10" t="s">
        <v>4</v>
      </c>
      <c r="C8" s="10" t="s">
        <v>9</v>
      </c>
      <c r="D8" s="10" t="s">
        <v>14</v>
      </c>
      <c r="E8" s="10" t="s">
        <v>18</v>
      </c>
      <c r="F8" s="10">
        <f t="shared" ca="1" si="0"/>
        <v>2019</v>
      </c>
      <c r="G8" s="10" t="s">
        <v>46</v>
      </c>
      <c r="H8" s="34">
        <v>0.45833333333333331</v>
      </c>
      <c r="I8" s="34">
        <v>0.5</v>
      </c>
      <c r="J8" s="11">
        <f>IF(AND(ISNUMBER(TablicaSPopisomPredavanja[[#This Row],[VRIJEME ZAVRŠETKA]]),ISNUMBER(TablicaSPopisomPredavanja[[#This Row],[VRIJEME POČETKA]])),TablicaSPopisomPredavanja[[#This Row],[VRIJEME ZAVRŠETKA]]-TablicaSPopisomPredavanja[[#This Row],[VRIJEME POČETKA]],"")</f>
        <v>4.1666666666666685E-2</v>
      </c>
      <c r="L8" s="38"/>
    </row>
    <row r="9" spans="2:12" ht="30" customHeight="1" x14ac:dyDescent="0.3">
      <c r="B9" s="10" t="s">
        <v>5</v>
      </c>
      <c r="C9" s="10" t="s">
        <v>10</v>
      </c>
      <c r="D9" s="10" t="s">
        <v>15</v>
      </c>
      <c r="E9" s="10" t="s">
        <v>21</v>
      </c>
      <c r="F9" s="10">
        <f t="shared" ca="1" si="0"/>
        <v>2019</v>
      </c>
      <c r="G9" s="10" t="s">
        <v>46</v>
      </c>
      <c r="H9" s="34">
        <v>0.41666666666666669</v>
      </c>
      <c r="I9" s="34">
        <v>0.45833333333333331</v>
      </c>
      <c r="J9" s="11">
        <f>IF(AND(ISNUMBER(TablicaSPopisomPredavanja[[#This Row],[VRIJEME ZAVRŠETKA]]),ISNUMBER(TablicaSPopisomPredavanja[[#This Row],[VRIJEME POČETKA]])),TablicaSPopisomPredavanja[[#This Row],[VRIJEME ZAVRŠETKA]]-TablicaSPopisomPredavanja[[#This Row],[VRIJEME POČETKA]],"")</f>
        <v>4.166666666666663E-2</v>
      </c>
    </row>
  </sheetData>
  <mergeCells count="2">
    <mergeCell ref="B1:J1"/>
    <mergeCell ref="L3:L8"/>
  </mergeCells>
  <dataValidations count="13">
    <dataValidation allowBlank="1" showInputMessage="1" showErrorMessage="1" prompt="Na ovom radnom listu načinite popis predavanja. Unesite pojedinosti u tablicu s popisom predavanja. Unesite rokove, tjedni raspored i kalendar semestra u druge radne listove. Savjet se nalazi u ćeliji L3" sqref="A1" xr:uid="{00000000-0002-0000-0000-000000000000}"/>
    <dataValidation allowBlank="1" showInputMessage="1" showErrorMessage="1" prompt="U ovoj se ćeliji nalazi naslov ovog radnog lista" sqref="B1:J1" xr:uid="{00000000-0002-0000-0000-000001000000}"/>
    <dataValidation allowBlank="1" showInputMessage="1" showErrorMessage="1" prompt="U ovaj stupac ispod ovog zaglavlja unesite ID predmeta" sqref="B2" xr:uid="{00000000-0002-0000-0000-000002000000}"/>
    <dataValidation allowBlank="1" showInputMessage="1" showErrorMessage="1" prompt="U ovaj stupac ispod ovog zaglavlja unesite naziv predmeta" sqref="C2" xr:uid="{00000000-0002-0000-0000-000003000000}"/>
    <dataValidation allowBlank="1" showInputMessage="1" showErrorMessage="1" prompt="U ovaj stupac ispod ovog zaglavlja unesite ime predavača" sqref="D2" xr:uid="{00000000-0002-0000-0000-000004000000}"/>
    <dataValidation allowBlank="1" showInputMessage="1" showErrorMessage="1" prompt="U ovaj stupac ispod ovog zaglavlja unesite dan" sqref="E2" xr:uid="{00000000-0002-0000-0000-000005000000}"/>
    <dataValidation allowBlank="1" showInputMessage="1" showErrorMessage="1" prompt="U ovaj stupac ispod ovog zaglavlja unesite godinu." sqref="F2" xr:uid="{00000000-0002-0000-0000-000006000000}"/>
    <dataValidation allowBlank="1" showInputMessage="1" showErrorMessage="1" prompt="U ovom stupcu ispod ovog zaglavlja odaberite naziv semestra. Pritisnite ALT + STRELICA DOLJE da bi se prikazale mogućnosti, a potom STRELICU DOLJE i ENTER da biste odabrali neku od njih " sqref="G2" xr:uid="{00000000-0002-0000-0000-000007000000}"/>
    <dataValidation allowBlank="1" showInputMessage="1" showErrorMessage="1" prompt="U ovaj stupac ispod ovog zaglavlja unesite vrijeme početka" sqref="H2" xr:uid="{00000000-0002-0000-0000-000008000000}"/>
    <dataValidation allowBlank="1" showInputMessage="1" showErrorMessage="1" prompt="U ovaj stupac ispod ovog zaglavlja unesite vrijeme završetka" sqref="I2" xr:uid="{00000000-0002-0000-0000-000009000000}"/>
    <dataValidation allowBlank="1" showInputMessage="1" showErrorMessage="1" prompt="U ovom stupcu ispod ovog zaglavlja automatski se izračunava trajanje" sqref="J2" xr:uid="{00000000-0002-0000-0000-00000A000000}"/>
    <dataValidation type="list" errorStyle="warning" allowBlank="1" showInputMessage="1" showErrorMessage="1" error="Na popisu odaberite naziv semestra. Odaberite ODUSTANI, pritisnite ALT + STRELICA DOLJE da bi se prikazale mogućnosti, a potom STRELICA DOLJE i ENTER da biste odabrali neku od njih" sqref="G3:G9" xr:uid="{00000000-0002-0000-0000-00000B000000}">
      <formula1>"Jesensk,zimski,proljetni,ljetni"</formula1>
    </dataValidation>
    <dataValidation allowBlank="1" showInputMessage="1" showErrorMessage="1" prompt="SAVJET ZA POPIS PREDAVANJA: _x000a__x000a_U ovu tablicu unesite pojedina predavanja. Trajanje predavanja ažurira se automatski" sqref="L3:L8" xr:uid="{00000000-0002-0000-0000-00000C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-0.249977111117893"/>
    <pageSetUpPr autoPageBreaks="0" fitToPage="1"/>
  </sheetPr>
  <dimension ref="B1:I9"/>
  <sheetViews>
    <sheetView showGridLines="0" zoomScaleNormal="100" workbookViewId="0"/>
  </sheetViews>
  <sheetFormatPr defaultRowHeight="30" customHeight="1" x14ac:dyDescent="0.3"/>
  <cols>
    <col min="1" max="1" width="3.125" customWidth="1"/>
    <col min="2" max="2" width="18" style="5" customWidth="1"/>
    <col min="3" max="3" width="38.75" style="5" customWidth="1"/>
    <col min="4" max="4" width="11" style="5" customWidth="1"/>
    <col min="5" max="5" width="13.875" style="5" customWidth="1"/>
    <col min="6" max="6" width="28.75" style="5" customWidth="1"/>
    <col min="7" max="7" width="15" style="5" customWidth="1"/>
    <col min="8" max="8" width="3.5" customWidth="1"/>
    <col min="9" max="9" width="31.625" customWidth="1"/>
  </cols>
  <sheetData>
    <row r="1" spans="2:9" ht="50.25" customHeight="1" x14ac:dyDescent="0.55000000000000004">
      <c r="B1" s="37" t="s">
        <v>45</v>
      </c>
      <c r="C1" s="37"/>
      <c r="D1" s="37"/>
      <c r="E1" s="37"/>
      <c r="F1" s="37"/>
      <c r="G1" s="37"/>
    </row>
    <row r="2" spans="2:9" ht="30" customHeight="1" x14ac:dyDescent="0.3">
      <c r="B2" s="6" t="s">
        <v>1</v>
      </c>
      <c r="C2" s="6" t="s">
        <v>6</v>
      </c>
      <c r="D2" s="6" t="s">
        <v>22</v>
      </c>
      <c r="E2" s="6" t="s">
        <v>23</v>
      </c>
      <c r="F2" s="6" t="s">
        <v>27</v>
      </c>
      <c r="G2" s="6" t="s">
        <v>33</v>
      </c>
    </row>
    <row r="3" spans="2:9" ht="30" customHeight="1" x14ac:dyDescent="0.3">
      <c r="B3" s="10" t="s">
        <v>3</v>
      </c>
      <c r="C3" s="10" t="str">
        <f>IFERROR(VLOOKUP(Radovi[[#This Row],[ID PREDAVANJA]],TablicaSPopisomPredavanja[],2,0),"")</f>
        <v>Struktura pisanog rada</v>
      </c>
      <c r="D3" s="10">
        <f ca="1">YEAR(TODAY())</f>
        <v>2019</v>
      </c>
      <c r="E3" s="10" t="s">
        <v>46</v>
      </c>
      <c r="F3" s="10" t="s">
        <v>28</v>
      </c>
      <c r="G3" s="23">
        <f ca="1">DATE(YEAR(TODAY()),1,15)</f>
        <v>43480</v>
      </c>
      <c r="I3" s="38"/>
    </row>
    <row r="4" spans="2:9" ht="30" customHeight="1" x14ac:dyDescent="0.3">
      <c r="B4" s="10" t="s">
        <v>2</v>
      </c>
      <c r="C4" s="10" t="str">
        <f>IFERROR(VLOOKUP(Radovi[[#This Row],[ID PREDAVANJA]],TablicaSPopisomPredavanja[],2,0),"")</f>
        <v>Uvod u računalne aplikacije</v>
      </c>
      <c r="D4" s="10">
        <f t="shared" ref="D4:D9" ca="1" si="0">YEAR(TODAY())</f>
        <v>2019</v>
      </c>
      <c r="E4" s="10" t="s">
        <v>46</v>
      </c>
      <c r="F4" s="10" t="s">
        <v>29</v>
      </c>
      <c r="G4" s="23">
        <f ca="1">DATE(YEAR(TODAY()),2,4)</f>
        <v>43500</v>
      </c>
      <c r="I4" s="38"/>
    </row>
    <row r="5" spans="2:9" ht="30" customHeight="1" x14ac:dyDescent="0.3">
      <c r="B5" s="10" t="s">
        <v>3</v>
      </c>
      <c r="C5" s="10" t="str">
        <f>IFERROR(VLOOKUP(Radovi[[#This Row],[ID PREDAVANJA]],TablicaSPopisomPredavanja[],2,0),"")</f>
        <v>Struktura pisanog rada</v>
      </c>
      <c r="D5" s="10">
        <f t="shared" ca="1" si="0"/>
        <v>2019</v>
      </c>
      <c r="E5" s="10" t="s">
        <v>46</v>
      </c>
      <c r="F5" s="10" t="s">
        <v>30</v>
      </c>
      <c r="G5" s="23">
        <f ca="1">DATE(YEAR(TODAY()),2,5)</f>
        <v>43501</v>
      </c>
      <c r="I5" s="38"/>
    </row>
    <row r="6" spans="2:9" ht="30" customHeight="1" x14ac:dyDescent="0.3">
      <c r="B6" s="10" t="s">
        <v>2</v>
      </c>
      <c r="C6" s="10" t="str">
        <f>IFERROR(VLOOKUP(Radovi[[#This Row],[ID PREDAVANJA]],TablicaSPopisomPredavanja[],2,0),"")</f>
        <v>Uvod u računalne aplikacije</v>
      </c>
      <c r="D6" s="10">
        <f t="shared" ca="1" si="0"/>
        <v>2019</v>
      </c>
      <c r="E6" s="10" t="s">
        <v>46</v>
      </c>
      <c r="F6" s="10" t="s">
        <v>31</v>
      </c>
      <c r="G6" s="23">
        <f ca="1">DATE(YEAR(TODAY()),2,18)</f>
        <v>43514</v>
      </c>
      <c r="I6" s="38"/>
    </row>
    <row r="7" spans="2:9" ht="30" customHeight="1" x14ac:dyDescent="0.3">
      <c r="B7" s="10" t="s">
        <v>2</v>
      </c>
      <c r="C7" s="10" t="str">
        <f>IFERROR(VLOOKUP(Radovi[[#This Row],[ID PREDAVANJA]],TablicaSPopisomPredavanja[],2,0),"")</f>
        <v>Uvod u računalne aplikacije</v>
      </c>
      <c r="D7" s="10">
        <f t="shared" ca="1" si="0"/>
        <v>2019</v>
      </c>
      <c r="E7" s="10" t="s">
        <v>46</v>
      </c>
      <c r="F7" s="10" t="s">
        <v>32</v>
      </c>
      <c r="G7" s="23">
        <f ca="1">DATE(YEAR(TODAY()),3,11)</f>
        <v>43535</v>
      </c>
      <c r="I7" s="38"/>
    </row>
    <row r="8" spans="2:9" ht="30" customHeight="1" x14ac:dyDescent="0.3">
      <c r="B8" s="10" t="s">
        <v>3</v>
      </c>
      <c r="C8" s="10" t="str">
        <f>IFERROR(VLOOKUP(Radovi[[#This Row],[ID PREDAVANJA]],TablicaSPopisomPredavanja[],2,0),"")</f>
        <v>Struktura pisanog rada</v>
      </c>
      <c r="D8" s="10">
        <f t="shared" ca="1" si="0"/>
        <v>2019</v>
      </c>
      <c r="E8" s="10" t="s">
        <v>46</v>
      </c>
      <c r="F8" s="10" t="s">
        <v>29</v>
      </c>
      <c r="G8" s="23">
        <f ca="1">DATE(YEAR(TODAY()),3,17)</f>
        <v>43541</v>
      </c>
      <c r="I8" s="38"/>
    </row>
    <row r="9" spans="2:9" ht="30" customHeight="1" x14ac:dyDescent="0.3">
      <c r="B9" s="10" t="s">
        <v>3</v>
      </c>
      <c r="C9" s="10" t="str">
        <f>IFERROR(VLOOKUP(Radovi[[#This Row],[ID PREDAVANJA]],TablicaSPopisomPredavanja[],2,0),"")</f>
        <v>Struktura pisanog rada</v>
      </c>
      <c r="D9" s="10">
        <f t="shared" ca="1" si="0"/>
        <v>2019</v>
      </c>
      <c r="E9" s="10" t="s">
        <v>46</v>
      </c>
      <c r="F9" s="10" t="s">
        <v>32</v>
      </c>
      <c r="G9" s="23">
        <f ca="1">DATE(YEAR(TODAY()),4,2)</f>
        <v>43557</v>
      </c>
    </row>
  </sheetData>
  <dataConsolidate/>
  <mergeCells count="2">
    <mergeCell ref="B1:G1"/>
    <mergeCell ref="I3:I8"/>
  </mergeCells>
  <dataValidations count="11">
    <dataValidation allowBlank="1" showInputMessage="1" showErrorMessage="1" prompt="U tablicu Radovi na ovom radnom listu unesite rokove. Savjet se nalazi u ćeliji I3_x000a_" sqref="A1" xr:uid="{00000000-0002-0000-0100-000001000000}"/>
    <dataValidation allowBlank="1" showInputMessage="1" showErrorMessage="1" prompt="U ovoj se ćeliji nalazi naslov ovog radnog lista" sqref="B1:G1" xr:uid="{00000000-0002-0000-0100-000002000000}"/>
    <dataValidation allowBlank="1" showInputMessage="1" showErrorMessage="1" prompt="U ovom stupcu ispod ovog zaglavlja odaberite ID predmeta. Pritisnite ALT + STRELICA DOLJE da bi se prikazale mogućnosti, a zatim STRELICA DOLJE i ENTER da biste odabrali neku od njih. Za traženje određenih unosa poslužite se filtrima zaglavlja" sqref="B2" xr:uid="{00000000-0002-0000-0100-000003000000}"/>
    <dataValidation allowBlank="1" showInputMessage="1" showErrorMessage="1" prompt="U ovom stupcu ispod ovog zaglavlja automatski se ažurira naziv predmeta" sqref="C2" xr:uid="{00000000-0002-0000-0100-000004000000}"/>
    <dataValidation allowBlank="1" showInputMessage="1" showErrorMessage="1" prompt="U ovaj stupac ispod ovog zaglavlja unesite godinu." sqref="D2" xr:uid="{00000000-0002-0000-0100-000005000000}"/>
    <dataValidation allowBlank="1" showInputMessage="1" showErrorMessage="1" prompt="U ovom stupcu ispod ovog zaglavlja odaberite naziv semestra. Pritisnite ALT + STRELICA DOLJE da bi se prikazale mogućnosti, a potom STRELICU DOLJE i ENTER da biste odabrali neku od njih" sqref="E2" xr:uid="{00000000-0002-0000-0100-000006000000}"/>
    <dataValidation allowBlank="1" showInputMessage="1" showErrorMessage="1" prompt="U ovaj stupac ispod ovog zaglavlja unesite opis stavke." sqref="F2" xr:uid="{00000000-0002-0000-0100-000007000000}"/>
    <dataValidation allowBlank="1" showInputMessage="1" showErrorMessage="1" prompt="U ovaj stupac ispod ovog zaglavlja unesite rok" sqref="G2" xr:uid="{00000000-0002-0000-0100-000008000000}"/>
    <dataValidation type="list" errorStyle="warning" allowBlank="1" showInputMessage="1" showErrorMessage="1" error="S popisa odaberite ID predmeta. Odaberite ODUSTANI, pritisnite ALT + STRELICA DOLJE da bi se prikazale mogućnosti, a potom STRELICA DOLJE i ENTER da biste odabrali neku od njih" sqref="B3:B9" xr:uid="{00000000-0002-0000-0100-000009000000}">
      <formula1>PopisPredavanja</formula1>
    </dataValidation>
    <dataValidation type="list" errorStyle="warning" allowBlank="1" showInputMessage="1" showErrorMessage="1" error="Na popisu odaberite naziv semestra. Odaberite ODUSTANI, pritisnite ALT + STRELICA DOLJE da bi se prikazale mogućnosti, a potom STRELICA DOLJE i ENTER da biste odabrali neku od njih" sqref="E3:E9" xr:uid="{00000000-0002-0000-0100-00000A000000}">
      <formula1>"Jesensk,zimski,proljetni,ljetni"</formula1>
    </dataValidation>
    <dataValidation allowBlank="1" showInputMessage="1" showErrorMessage="1" prompt="SAVJET ZA UNOS PODATAKA O RADOVIMA: _x000a__x000a_Odaberite ID predmeta. Naziv predmeta popunjava se automatski. _x000a__x000a_Nakon što ažurirate list s popisom predavanja, osvježite tjedni raspored da biste vidjeli te promjene" sqref="I3:I8" xr:uid="{00000000-0002-0000-0100-00000B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0.39997558519241921"/>
    <pageSetUpPr autoPageBreaks="0" fitToPage="1"/>
  </sheetPr>
  <dimension ref="B1:F21"/>
  <sheetViews>
    <sheetView showGridLines="0" zoomScaleNormal="100" workbookViewId="0"/>
  </sheetViews>
  <sheetFormatPr defaultRowHeight="30" customHeight="1" x14ac:dyDescent="0.3"/>
  <cols>
    <col min="1" max="1" width="3.125" customWidth="1"/>
    <col min="2" max="2" width="18.75" customWidth="1"/>
    <col min="3" max="3" width="20.625" style="28" customWidth="1"/>
    <col min="4" max="4" width="27.25" customWidth="1"/>
    <col min="5" max="5" width="3.5" customWidth="1"/>
    <col min="6" max="6" width="31.625" customWidth="1"/>
    <col min="7" max="9" width="32.875" customWidth="1"/>
  </cols>
  <sheetData>
    <row r="1" spans="2:6" ht="50.25" customHeight="1" x14ac:dyDescent="0.55000000000000004">
      <c r="B1" s="37" t="s">
        <v>34</v>
      </c>
      <c r="C1" s="37"/>
      <c r="D1" s="37"/>
    </row>
    <row r="2" spans="2:6" ht="16.5" x14ac:dyDescent="0.3">
      <c r="B2" s="12" t="s">
        <v>16</v>
      </c>
      <c r="C2" s="12" t="s">
        <v>24</v>
      </c>
      <c r="D2" s="12" t="s">
        <v>6</v>
      </c>
    </row>
    <row r="3" spans="2:6" ht="16.5" x14ac:dyDescent="0.3">
      <c r="B3" s="35" t="s">
        <v>17</v>
      </c>
      <c r="C3" s="36">
        <v>0.45833333333333331</v>
      </c>
      <c r="D3" s="35" t="s">
        <v>9</v>
      </c>
      <c r="F3" s="39"/>
    </row>
    <row r="4" spans="2:6" ht="16.5" x14ac:dyDescent="0.3">
      <c r="C4" s="36">
        <v>0.58333333333333337</v>
      </c>
      <c r="D4" s="35" t="s">
        <v>7</v>
      </c>
      <c r="F4" s="39"/>
    </row>
    <row r="5" spans="2:6" ht="16.5" x14ac:dyDescent="0.3">
      <c r="B5" s="35" t="s">
        <v>19</v>
      </c>
      <c r="C5" s="36">
        <v>0.41666666666666669</v>
      </c>
      <c r="D5" s="35" t="s">
        <v>8</v>
      </c>
      <c r="F5" s="39"/>
    </row>
    <row r="6" spans="2:6" ht="16.5" x14ac:dyDescent="0.3">
      <c r="B6" s="35" t="s">
        <v>18</v>
      </c>
      <c r="C6" s="36">
        <v>0.45833333333333331</v>
      </c>
      <c r="D6" s="35" t="s">
        <v>9</v>
      </c>
      <c r="F6" s="39"/>
    </row>
    <row r="7" spans="2:6" ht="16.5" x14ac:dyDescent="0.3">
      <c r="C7" s="36">
        <v>0.58333333333333337</v>
      </c>
      <c r="D7" s="35" t="s">
        <v>7</v>
      </c>
      <c r="F7" s="39"/>
    </row>
    <row r="8" spans="2:6" ht="16.5" x14ac:dyDescent="0.3">
      <c r="B8" s="35" t="s">
        <v>20</v>
      </c>
      <c r="C8" s="36">
        <v>0.41666666666666669</v>
      </c>
      <c r="D8" s="35" t="s">
        <v>8</v>
      </c>
      <c r="F8" s="39"/>
    </row>
    <row r="9" spans="2:6" ht="16.5" x14ac:dyDescent="0.3">
      <c r="B9" s="35" t="s">
        <v>21</v>
      </c>
      <c r="C9" s="36">
        <v>0.41666666666666669</v>
      </c>
      <c r="D9" s="35" t="s">
        <v>10</v>
      </c>
      <c r="F9" s="39"/>
    </row>
    <row r="10" spans="2:6" ht="16.5" x14ac:dyDescent="0.3">
      <c r="C10"/>
      <c r="F10" s="39"/>
    </row>
    <row r="11" spans="2:6" ht="16.5" x14ac:dyDescent="0.3">
      <c r="C11"/>
      <c r="F11" s="39"/>
    </row>
    <row r="12" spans="2:6" ht="16.5" x14ac:dyDescent="0.3">
      <c r="C12"/>
    </row>
    <row r="13" spans="2:6" ht="16.5" x14ac:dyDescent="0.3">
      <c r="C13"/>
    </row>
    <row r="14" spans="2:6" ht="16.5" x14ac:dyDescent="0.3">
      <c r="C14"/>
    </row>
    <row r="15" spans="2:6" ht="16.5" x14ac:dyDescent="0.3">
      <c r="C15"/>
    </row>
    <row r="16" spans="2:6" ht="16.5" x14ac:dyDescent="0.3">
      <c r="C16"/>
    </row>
    <row r="17" spans="3:3" ht="16.5" x14ac:dyDescent="0.3">
      <c r="C17"/>
    </row>
    <row r="18" spans="3:3" ht="16.5" x14ac:dyDescent="0.3">
      <c r="C18"/>
    </row>
    <row r="19" spans="3:3" ht="16.5" x14ac:dyDescent="0.3">
      <c r="C19"/>
    </row>
    <row r="20" spans="3:3" ht="16.5" x14ac:dyDescent="0.3">
      <c r="C20"/>
    </row>
    <row r="21" spans="3:3" ht="16.5" x14ac:dyDescent="0.3">
      <c r="C21"/>
    </row>
  </sheetData>
  <mergeCells count="2">
    <mergeCell ref="B1:D1"/>
    <mergeCell ref="F3:F11"/>
  </mergeCells>
  <dataValidations count="3">
    <dataValidation allowBlank="1" showInputMessage="1" showErrorMessage="1" prompt="Na ovom radnom listu načinite tjedni raspored. Zaokretna tablica koja počinje u ćeliji B2 ažurira se automatski." sqref="A1" xr:uid="{00000000-0002-0000-0200-000000000000}"/>
    <dataValidation allowBlank="1" showInputMessage="1" showErrorMessage="1" prompt="U ovoj se ćeliji nalazi naslov ovog radnog lista" sqref="B1:D1" xr:uid="{00000000-0002-0000-0200-000001000000}"/>
    <dataValidation allowBlank="1" showInputMessage="1" showErrorMessage="1" prompt="SAVJET ZA TJEDNI RASPORED:_x000a__x000a_Da biste ažurirali svoj tjedni raspored, osvježite ga." sqref="F3" xr:uid="{00000000-0002-0000-0200-000002000000}"/>
  </dataValidations>
  <printOptions horizontalCentered="1"/>
  <pageMargins left="0.7" right="0.7" top="0.75" bottom="0.75" header="0.3" footer="0.3"/>
  <pageSetup paperSize="9" fitToHeight="0" orientation="landscape" r:id="rId2"/>
  <headerFooter differentFirst="1">
    <oddFooter>Page &amp;P of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4" tint="0.39997558519241921"/>
    <pageSetUpPr autoPageBreaks="0" fitToPage="1"/>
  </sheetPr>
  <dimension ref="A1:S17"/>
  <sheetViews>
    <sheetView showGridLines="0" zoomScaleNormal="100" workbookViewId="0"/>
  </sheetViews>
  <sheetFormatPr defaultRowHeight="24.95" customHeight="1" x14ac:dyDescent="0.3"/>
  <cols>
    <col min="1" max="1" width="3.5" style="22" customWidth="1"/>
    <col min="2" max="8" width="7.625" style="22" customWidth="1"/>
    <col min="9" max="9" width="2.625" style="22" customWidth="1"/>
    <col min="10" max="16" width="7.625" style="22" customWidth="1"/>
    <col min="17" max="17" width="1.625" style="22" customWidth="1"/>
    <col min="18" max="18" width="19.375" style="22" customWidth="1"/>
    <col min="19" max="19" width="31.625" style="22" customWidth="1"/>
    <col min="20" max="16384" width="9" style="22"/>
  </cols>
  <sheetData>
    <row r="1" spans="1:19" ht="50.25" customHeight="1" x14ac:dyDescent="0.55000000000000004">
      <c r="A1"/>
      <c r="B1" s="41" t="s">
        <v>35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/>
      <c r="R1"/>
    </row>
    <row r="2" spans="1:19" ht="29.25" customHeight="1" x14ac:dyDescent="0.3">
      <c r="A2"/>
      <c r="B2" s="42" t="str">
        <f ca="1">UPPER(TEXT(PočetakRasporeda,"MMMM"))</f>
        <v>SIJEČANJ</v>
      </c>
      <c r="C2" s="42"/>
      <c r="D2" s="29">
        <f ca="1">DAY(DATE(YEAR(PočetakRasporeda),MONTH(PočetakRasporeda)+1,1)-1)</f>
        <v>31</v>
      </c>
      <c r="E2" s="29">
        <f ca="1">WEEKDAY(DATE(YEAR(PočetakRasporeda),MONTH(PočetakRasporeda),1),2)</f>
        <v>2</v>
      </c>
      <c r="F2" s="30"/>
      <c r="G2" s="30"/>
      <c r="H2" s="30"/>
      <c r="I2"/>
      <c r="J2" s="42" t="str">
        <f ca="1">UPPER(TEXT(DATE(GodinaRasporeda,MONTH(PočetakRasporeda)+1,1),"MMMM"))</f>
        <v>VELJAČA</v>
      </c>
      <c r="K2" s="42"/>
      <c r="L2" s="29">
        <f ca="1">DAY(DATE(YEAR(PočetakRasporeda),MONTH(PočetakRasporeda)+2,1)-1)</f>
        <v>28</v>
      </c>
      <c r="M2" s="29">
        <f ca="1">WEEKDAY(DATE(YEAR(PočetakRasporeda),MONTH(PočetakRasporeda)+1,1),2)</f>
        <v>5</v>
      </c>
      <c r="N2" s="33"/>
      <c r="O2" s="30"/>
      <c r="P2" s="30"/>
      <c r="Q2"/>
      <c r="R2" s="1"/>
    </row>
    <row r="3" spans="1:19" ht="29.25" customHeight="1" x14ac:dyDescent="0.3">
      <c r="A3"/>
      <c r="B3" s="7" t="s">
        <v>36</v>
      </c>
      <c r="C3" s="8" t="s">
        <v>37</v>
      </c>
      <c r="D3" s="8" t="s">
        <v>38</v>
      </c>
      <c r="E3" s="8" t="s">
        <v>39</v>
      </c>
      <c r="F3" s="8" t="s">
        <v>40</v>
      </c>
      <c r="G3" s="8" t="s">
        <v>41</v>
      </c>
      <c r="H3" s="9" t="s">
        <v>42</v>
      </c>
      <c r="I3"/>
      <c r="J3" s="7" t="s">
        <v>36</v>
      </c>
      <c r="K3" s="8" t="s">
        <v>37</v>
      </c>
      <c r="L3" s="8" t="s">
        <v>38</v>
      </c>
      <c r="M3" s="8" t="s">
        <v>39</v>
      </c>
      <c r="N3" s="8" t="s">
        <v>40</v>
      </c>
      <c r="O3" s="8" t="s">
        <v>41</v>
      </c>
      <c r="P3" s="9" t="s">
        <v>42</v>
      </c>
      <c r="Q3"/>
      <c r="R3" s="2" t="s">
        <v>22</v>
      </c>
    </row>
    <row r="4" spans="1:19" ht="29.25" customHeight="1" x14ac:dyDescent="0.3">
      <c r="A4"/>
      <c r="B4" s="13" t="str">
        <f ca="1">IF($E$2=COLUMN(A$2),1,IF(A4&gt;0,A4+1,""))</f>
        <v/>
      </c>
      <c r="C4" s="14">
        <f t="shared" ref="C4:H4" ca="1" si="0">IF($E$2=COLUMN(B$2),1,IF(AND(B4&gt;0,B4&lt;&gt;""),B4+1,""))</f>
        <v>1</v>
      </c>
      <c r="D4" s="14">
        <f t="shared" ca="1" si="0"/>
        <v>2</v>
      </c>
      <c r="E4" s="14">
        <f t="shared" ca="1" si="0"/>
        <v>3</v>
      </c>
      <c r="F4" s="14">
        <f t="shared" ca="1" si="0"/>
        <v>4</v>
      </c>
      <c r="G4" s="14">
        <f t="shared" ca="1" si="0"/>
        <v>5</v>
      </c>
      <c r="H4" s="15">
        <f t="shared" ca="1" si="0"/>
        <v>6</v>
      </c>
      <c r="I4"/>
      <c r="J4" s="13" t="str">
        <f ca="1">IF(M$2=COLUMN(A$2),1,IF(I4&gt;0,I4+1,""))</f>
        <v/>
      </c>
      <c r="K4" s="14" t="str">
        <f ca="1">IF(M$2=COLUMN(B$2),1,IF(AND(J4&gt;0,J4&lt;&gt;""),J4+1,""))</f>
        <v/>
      </c>
      <c r="L4" s="14" t="str">
        <f ca="1">IF(M$2=COLUMN(C$2),1,IF(AND(K4&gt;0,K4&lt;&gt;""),K4+1,""))</f>
        <v/>
      </c>
      <c r="M4" s="14" t="str">
        <f ca="1">IF(M$2=COLUMN(D$2),1,IF(AND(L4&gt;0,L4&lt;&gt;""),L4+1,""))</f>
        <v/>
      </c>
      <c r="N4" s="14">
        <f ca="1">IF(M$2=COLUMN(E$2),1,IF(AND(M4&gt;0,M4&lt;&gt;""),M4+1,""))</f>
        <v>1</v>
      </c>
      <c r="O4" s="14">
        <f ca="1">IF(M$2=COLUMN(F$2),1,IF(AND(N4&gt;0,N4&lt;&gt;""),N4+1,""))</f>
        <v>2</v>
      </c>
      <c r="P4" s="15">
        <f ca="1">IF(M$2=COLUMN(G$2),1,IF(AND(O4&gt;0,O4&lt;&gt;""),O4+1,""))</f>
        <v>3</v>
      </c>
      <c r="Q4"/>
      <c r="R4" s="3">
        <f ca="1">YEAR(TODAY())</f>
        <v>2019</v>
      </c>
      <c r="S4" s="40"/>
    </row>
    <row r="5" spans="1:19" ht="29.25" customHeight="1" x14ac:dyDescent="0.3">
      <c r="A5"/>
      <c r="B5" s="16">
        <f ca="1">H4+1</f>
        <v>7</v>
      </c>
      <c r="C5" s="17">
        <f ca="1">B5+1</f>
        <v>8</v>
      </c>
      <c r="D5" s="17">
        <f t="shared" ref="D5:H5" ca="1" si="1">C5+1</f>
        <v>9</v>
      </c>
      <c r="E5" s="17">
        <f t="shared" ca="1" si="1"/>
        <v>10</v>
      </c>
      <c r="F5" s="17">
        <f t="shared" ca="1" si="1"/>
        <v>11</v>
      </c>
      <c r="G5" s="17">
        <f t="shared" ca="1" si="1"/>
        <v>12</v>
      </c>
      <c r="H5" s="18">
        <f t="shared" ca="1" si="1"/>
        <v>13</v>
      </c>
      <c r="I5"/>
      <c r="J5" s="16">
        <f ca="1">P4+1</f>
        <v>4</v>
      </c>
      <c r="K5" s="17">
        <f t="shared" ref="K5:P7" ca="1" si="2">J5+1</f>
        <v>5</v>
      </c>
      <c r="L5" s="17">
        <f t="shared" ca="1" si="2"/>
        <v>6</v>
      </c>
      <c r="M5" s="17">
        <f t="shared" ca="1" si="2"/>
        <v>7</v>
      </c>
      <c r="N5" s="17">
        <f t="shared" ca="1" si="2"/>
        <v>8</v>
      </c>
      <c r="O5" s="17">
        <f t="shared" ca="1" si="2"/>
        <v>9</v>
      </c>
      <c r="P5" s="18">
        <f t="shared" ca="1" si="2"/>
        <v>10</v>
      </c>
      <c r="Q5"/>
      <c r="R5" s="2" t="s">
        <v>43</v>
      </c>
      <c r="S5" s="40"/>
    </row>
    <row r="6" spans="1:19" ht="29.25" customHeight="1" x14ac:dyDescent="0.3">
      <c r="A6"/>
      <c r="B6" s="16">
        <f t="shared" ref="B6:B7" ca="1" si="3">H5+1</f>
        <v>14</v>
      </c>
      <c r="C6" s="17">
        <f t="shared" ref="C6:H6" ca="1" si="4">B6+1</f>
        <v>15</v>
      </c>
      <c r="D6" s="17">
        <f t="shared" ca="1" si="4"/>
        <v>16</v>
      </c>
      <c r="E6" s="17">
        <f t="shared" ca="1" si="4"/>
        <v>17</v>
      </c>
      <c r="F6" s="17">
        <f t="shared" ca="1" si="4"/>
        <v>18</v>
      </c>
      <c r="G6" s="17">
        <f t="shared" ca="1" si="4"/>
        <v>19</v>
      </c>
      <c r="H6" s="18">
        <f t="shared" ca="1" si="4"/>
        <v>20</v>
      </c>
      <c r="I6"/>
      <c r="J6" s="16">
        <f ca="1">P5+1</f>
        <v>11</v>
      </c>
      <c r="K6" s="17">
        <f t="shared" ca="1" si="2"/>
        <v>12</v>
      </c>
      <c r="L6" s="17">
        <f t="shared" ca="1" si="2"/>
        <v>13</v>
      </c>
      <c r="M6" s="17">
        <f t="shared" ca="1" si="2"/>
        <v>14</v>
      </c>
      <c r="N6" s="17">
        <f t="shared" ca="1" si="2"/>
        <v>15</v>
      </c>
      <c r="O6" s="17">
        <f t="shared" ca="1" si="2"/>
        <v>16</v>
      </c>
      <c r="P6" s="18">
        <f t="shared" ca="1" si="2"/>
        <v>17</v>
      </c>
      <c r="Q6"/>
      <c r="R6" s="4">
        <f ca="1">DATE(YEAR(TODAY()),1,6)</f>
        <v>43471</v>
      </c>
      <c r="S6" s="40"/>
    </row>
    <row r="7" spans="1:19" ht="29.25" customHeight="1" x14ac:dyDescent="0.3">
      <c r="A7"/>
      <c r="B7" s="16">
        <f t="shared" ca="1" si="3"/>
        <v>21</v>
      </c>
      <c r="C7" s="17">
        <f t="shared" ref="C7:H7" ca="1" si="5">B7+1</f>
        <v>22</v>
      </c>
      <c r="D7" s="17">
        <f t="shared" ca="1" si="5"/>
        <v>23</v>
      </c>
      <c r="E7" s="17">
        <f t="shared" ca="1" si="5"/>
        <v>24</v>
      </c>
      <c r="F7" s="17">
        <f t="shared" ca="1" si="5"/>
        <v>25</v>
      </c>
      <c r="G7" s="17">
        <f t="shared" ca="1" si="5"/>
        <v>26</v>
      </c>
      <c r="H7" s="18">
        <f t="shared" ca="1" si="5"/>
        <v>27</v>
      </c>
      <c r="I7"/>
      <c r="J7" s="16">
        <f ca="1">P6+1</f>
        <v>18</v>
      </c>
      <c r="K7" s="17">
        <f t="shared" ca="1" si="2"/>
        <v>19</v>
      </c>
      <c r="L7" s="17">
        <f t="shared" ca="1" si="2"/>
        <v>20</v>
      </c>
      <c r="M7" s="17">
        <f t="shared" ca="1" si="2"/>
        <v>21</v>
      </c>
      <c r="N7" s="17">
        <f t="shared" ca="1" si="2"/>
        <v>22</v>
      </c>
      <c r="O7" s="17">
        <f t="shared" ca="1" si="2"/>
        <v>23</v>
      </c>
      <c r="P7" s="18">
        <f t="shared" ca="1" si="2"/>
        <v>24</v>
      </c>
      <c r="Q7"/>
      <c r="R7" s="2" t="s">
        <v>44</v>
      </c>
      <c r="S7" s="40"/>
    </row>
    <row r="8" spans="1:19" ht="29.25" customHeight="1" x14ac:dyDescent="0.3">
      <c r="A8"/>
      <c r="B8" s="16">
        <f ca="1">IFERROR(IF(H7+1&gt;$D$2,"",H7+1),"")</f>
        <v>28</v>
      </c>
      <c r="C8" s="17">
        <f t="shared" ref="C8:H9" ca="1" si="6">IFERROR(IF(B8+1&gt;$D$2,"",B8+1),"")</f>
        <v>29</v>
      </c>
      <c r="D8" s="17">
        <f t="shared" ca="1" si="6"/>
        <v>30</v>
      </c>
      <c r="E8" s="17">
        <f t="shared" ca="1" si="6"/>
        <v>31</v>
      </c>
      <c r="F8" s="17" t="str">
        <f t="shared" ca="1" si="6"/>
        <v/>
      </c>
      <c r="G8" s="17" t="str">
        <f t="shared" ca="1" si="6"/>
        <v/>
      </c>
      <c r="H8" s="18" t="str">
        <f t="shared" ca="1" si="6"/>
        <v/>
      </c>
      <c r="I8"/>
      <c r="J8" s="16">
        <f ca="1">IFERROR(IF(P7+1&gt;L$2,"",P7+1),"")</f>
        <v>25</v>
      </c>
      <c r="K8" s="17">
        <f ca="1">IFERROR(IF(J8+1&gt;L$2,"",J8+1),"")</f>
        <v>26</v>
      </c>
      <c r="L8" s="17">
        <f ca="1">IFERROR(IF(K8+1&gt;L$2,"",K8+1),"")</f>
        <v>27</v>
      </c>
      <c r="M8" s="17">
        <f ca="1">IFERROR(IF(L8+1&gt;L$2,"",L8+1),"")</f>
        <v>28</v>
      </c>
      <c r="N8" s="17" t="str">
        <f ca="1">IFERROR(IF(M8+1&gt;L$2,"",M8+1),"")</f>
        <v/>
      </c>
      <c r="O8" s="17" t="str">
        <f ca="1">IFERROR(IF(N8+1&gt;L$2,"",N8+1),"")</f>
        <v/>
      </c>
      <c r="P8" s="18" t="str">
        <f ca="1">IFERROR(IF(O8+1&gt;L$2,"",O8+1),"")</f>
        <v/>
      </c>
      <c r="Q8"/>
      <c r="R8" s="4">
        <f ca="1">DATE(YEAR(TODAY()),4,25)</f>
        <v>43580</v>
      </c>
      <c r="S8" s="40"/>
    </row>
    <row r="9" spans="1:19" ht="29.25" customHeight="1" x14ac:dyDescent="0.3">
      <c r="A9"/>
      <c r="B9" s="19" t="str">
        <f ca="1">IFERROR(IF(H8+1&gt;$D$2,"",H8+1),"")</f>
        <v/>
      </c>
      <c r="C9" s="20" t="str">
        <f t="shared" ca="1" si="6"/>
        <v/>
      </c>
      <c r="D9" s="20" t="str">
        <f t="shared" ca="1" si="6"/>
        <v/>
      </c>
      <c r="E9" s="20" t="str">
        <f t="shared" ca="1" si="6"/>
        <v/>
      </c>
      <c r="F9" s="20" t="str">
        <f t="shared" ca="1" si="6"/>
        <v/>
      </c>
      <c r="G9" s="20" t="str">
        <f t="shared" ca="1" si="6"/>
        <v/>
      </c>
      <c r="H9" s="21" t="str">
        <f t="shared" ca="1" si="6"/>
        <v/>
      </c>
      <c r="I9"/>
      <c r="J9" s="19" t="str">
        <f ca="1">IFERROR(IF(P8+1&gt;L$2,"",P8+1),"")</f>
        <v/>
      </c>
      <c r="K9" s="20" t="str">
        <f ca="1">IFERROR(IF(J9+1&gt;L$2,"",J9+1),"")</f>
        <v/>
      </c>
      <c r="L9" s="20" t="str">
        <f ca="1">IFERROR(IF(K9+1&gt;L$2,"",K9+1),"")</f>
        <v/>
      </c>
      <c r="M9" s="20" t="str">
        <f ca="1">IFERROR(IF(L9+1&gt;L$2,"",L9+1),"")</f>
        <v/>
      </c>
      <c r="N9" s="20" t="str">
        <f ca="1">IFERROR(IF(M9+1&gt;L$2,"",M9+1),"")</f>
        <v/>
      </c>
      <c r="O9" s="20" t="str">
        <f ca="1">IFERROR(IF(N9+1&gt;L$2,"",N9+1),"")</f>
        <v/>
      </c>
      <c r="P9" s="21" t="str">
        <f ca="1">IFERROR(IF(O9+1&gt;L$2,"",O9+1),"")</f>
        <v/>
      </c>
      <c r="Q9"/>
      <c r="R9"/>
      <c r="S9" s="40"/>
    </row>
    <row r="10" spans="1:19" ht="29.25" customHeight="1" x14ac:dyDescent="0.3">
      <c r="A10"/>
      <c r="B10" s="43" t="str">
        <f ca="1">UPPER(TEXT(DATE(GodinaRasporeda,MONTH(PočetakRasporeda)+2,1),"MMMM"))</f>
        <v>OŽUJAK</v>
      </c>
      <c r="C10" s="43"/>
      <c r="D10" s="29">
        <f ca="1">DAY(DATE(YEAR(PočetakRasporeda),MONTH(PočetakRasporeda)+3,1)-1)</f>
        <v>31</v>
      </c>
      <c r="E10" s="29">
        <f ca="1">WEEKDAY(DATE(YEAR(PočetakRasporeda),MONTH(PočetakRasporeda)+2,1),2)</f>
        <v>5</v>
      </c>
      <c r="F10" s="24"/>
      <c r="G10" s="30"/>
      <c r="H10" s="30"/>
      <c r="I10" s="32"/>
      <c r="J10" s="43" t="str">
        <f ca="1">UPPER(TEXT(DATE(GodinaRasporeda,MONTH(PočetakRasporeda)+3,1),"MMMM"))</f>
        <v>TRAVANJ</v>
      </c>
      <c r="K10" s="43"/>
      <c r="L10" s="31">
        <f ca="1">DAY(DATE(YEAR(PočetakRasporeda),MONTH(PočetakRasporeda)+4,1)-1)</f>
        <v>30</v>
      </c>
      <c r="M10" s="31">
        <f ca="1">WEEKDAY(DATE(YEAR(PočetakRasporeda),MONTH(PočetakRasporeda)+3,1),2)</f>
        <v>1</v>
      </c>
      <c r="N10" s="30"/>
      <c r="O10" s="30"/>
      <c r="P10" s="30"/>
      <c r="Q10"/>
      <c r="R10"/>
    </row>
    <row r="11" spans="1:19" ht="29.25" customHeight="1" x14ac:dyDescent="0.3">
      <c r="A11"/>
      <c r="B11" s="7" t="s">
        <v>36</v>
      </c>
      <c r="C11" s="8" t="s">
        <v>37</v>
      </c>
      <c r="D11" s="8" t="s">
        <v>38</v>
      </c>
      <c r="E11" s="8" t="s">
        <v>39</v>
      </c>
      <c r="F11" s="8" t="s">
        <v>40</v>
      </c>
      <c r="G11" s="8" t="s">
        <v>41</v>
      </c>
      <c r="H11" s="9" t="s">
        <v>42</v>
      </c>
      <c r="I11"/>
      <c r="J11" s="7" t="s">
        <v>36</v>
      </c>
      <c r="K11" s="8" t="s">
        <v>37</v>
      </c>
      <c r="L11" s="8" t="s">
        <v>38</v>
      </c>
      <c r="M11" s="8" t="s">
        <v>39</v>
      </c>
      <c r="N11" s="8" t="s">
        <v>40</v>
      </c>
      <c r="O11" s="8" t="s">
        <v>41</v>
      </c>
      <c r="P11" s="9" t="s">
        <v>42</v>
      </c>
      <c r="Q11"/>
      <c r="R11"/>
    </row>
    <row r="12" spans="1:19" ht="29.25" customHeight="1" x14ac:dyDescent="0.3">
      <c r="A12"/>
      <c r="B12" s="13" t="str">
        <f ca="1">IF($E$10=COLUMN(A$2),1,IF(A12&gt;0,A12+1,""))</f>
        <v/>
      </c>
      <c r="C12" s="14" t="str">
        <f ca="1">IF($E$10=COLUMN(B$2),1,IF(AND(B12&gt;0,B12&lt;&gt;""),B12+1,""))</f>
        <v/>
      </c>
      <c r="D12" s="14" t="str">
        <f t="shared" ref="D12:H12" ca="1" si="7">IF($E$10=COLUMN(C$2),1,IF(AND(C12&gt;0,C12&lt;&gt;""),C12+1,""))</f>
        <v/>
      </c>
      <c r="E12" s="14" t="str">
        <f t="shared" ca="1" si="7"/>
        <v/>
      </c>
      <c r="F12" s="14">
        <f t="shared" ca="1" si="7"/>
        <v>1</v>
      </c>
      <c r="G12" s="14">
        <f t="shared" ca="1" si="7"/>
        <v>2</v>
      </c>
      <c r="H12" s="25">
        <f t="shared" ca="1" si="7"/>
        <v>3</v>
      </c>
      <c r="I12" s="26"/>
      <c r="J12" s="13">
        <f ca="1">IF($M$10=COLUMN(A$2),1,IF(I12&gt;0,I12+1,""))</f>
        <v>1</v>
      </c>
      <c r="K12" s="14">
        <f ca="1">IF($M$10=COLUMN(B$2),1,IF(AND(J12&gt;0,J12&lt;&gt;""),J12+1,""))</f>
        <v>2</v>
      </c>
      <c r="L12" s="14">
        <f t="shared" ref="L12:P12" ca="1" si="8">IF($M$10=COLUMN(C$2),1,IF(AND(K12&gt;0,K12&lt;&gt;""),K12+1,""))</f>
        <v>3</v>
      </c>
      <c r="M12" s="14">
        <f t="shared" ca="1" si="8"/>
        <v>4</v>
      </c>
      <c r="N12" s="14">
        <f t="shared" ca="1" si="8"/>
        <v>5</v>
      </c>
      <c r="O12" s="14">
        <f t="shared" ca="1" si="8"/>
        <v>6</v>
      </c>
      <c r="P12" s="15">
        <f t="shared" ca="1" si="8"/>
        <v>7</v>
      </c>
      <c r="Q12"/>
      <c r="R12"/>
    </row>
    <row r="13" spans="1:19" ht="29.25" customHeight="1" x14ac:dyDescent="0.3">
      <c r="A13"/>
      <c r="B13" s="16">
        <f ca="1">H12+1</f>
        <v>4</v>
      </c>
      <c r="C13" s="17">
        <f ca="1">B13+1</f>
        <v>5</v>
      </c>
      <c r="D13" s="17">
        <f t="shared" ref="D13:H13" ca="1" si="9">C13+1</f>
        <v>6</v>
      </c>
      <c r="E13" s="17">
        <f t="shared" ca="1" si="9"/>
        <v>7</v>
      </c>
      <c r="F13" s="17">
        <f t="shared" ca="1" si="9"/>
        <v>8</v>
      </c>
      <c r="G13" s="17">
        <f t="shared" ca="1" si="9"/>
        <v>9</v>
      </c>
      <c r="H13" s="18">
        <f t="shared" ca="1" si="9"/>
        <v>10</v>
      </c>
      <c r="I13"/>
      <c r="J13" s="16">
        <f ca="1">P12+1</f>
        <v>8</v>
      </c>
      <c r="K13" s="17">
        <f ca="1">J13+1</f>
        <v>9</v>
      </c>
      <c r="L13" s="17">
        <f t="shared" ref="L13:P13" ca="1" si="10">K13+1</f>
        <v>10</v>
      </c>
      <c r="M13" s="17">
        <f t="shared" ca="1" si="10"/>
        <v>11</v>
      </c>
      <c r="N13" s="17">
        <f t="shared" ca="1" si="10"/>
        <v>12</v>
      </c>
      <c r="O13" s="17">
        <f t="shared" ca="1" si="10"/>
        <v>13</v>
      </c>
      <c r="P13" s="18">
        <f t="shared" ca="1" si="10"/>
        <v>14</v>
      </c>
      <c r="Q13"/>
      <c r="R13"/>
    </row>
    <row r="14" spans="1:19" ht="29.25" customHeight="1" x14ac:dyDescent="0.3">
      <c r="A14"/>
      <c r="B14" s="16">
        <f t="shared" ref="B14:B15" ca="1" si="11">H13+1</f>
        <v>11</v>
      </c>
      <c r="C14" s="17">
        <f t="shared" ref="C14:H14" ca="1" si="12">B14+1</f>
        <v>12</v>
      </c>
      <c r="D14" s="17">
        <f t="shared" ca="1" si="12"/>
        <v>13</v>
      </c>
      <c r="E14" s="17">
        <f t="shared" ca="1" si="12"/>
        <v>14</v>
      </c>
      <c r="F14" s="17">
        <f t="shared" ca="1" si="12"/>
        <v>15</v>
      </c>
      <c r="G14" s="17">
        <f t="shared" ca="1" si="12"/>
        <v>16</v>
      </c>
      <c r="H14" s="18">
        <f t="shared" ca="1" si="12"/>
        <v>17</v>
      </c>
      <c r="I14"/>
      <c r="J14" s="16">
        <f t="shared" ref="J14:J15" ca="1" si="13">P13+1</f>
        <v>15</v>
      </c>
      <c r="K14" s="17">
        <f t="shared" ref="K14:P14" ca="1" si="14">J14+1</f>
        <v>16</v>
      </c>
      <c r="L14" s="17">
        <f t="shared" ca="1" si="14"/>
        <v>17</v>
      </c>
      <c r="M14" s="17">
        <f t="shared" ca="1" si="14"/>
        <v>18</v>
      </c>
      <c r="N14" s="17">
        <f t="shared" ca="1" si="14"/>
        <v>19</v>
      </c>
      <c r="O14" s="17">
        <f t="shared" ca="1" si="14"/>
        <v>20</v>
      </c>
      <c r="P14" s="18">
        <f t="shared" ca="1" si="14"/>
        <v>21</v>
      </c>
      <c r="Q14"/>
      <c r="R14"/>
    </row>
    <row r="15" spans="1:19" ht="29.25" customHeight="1" x14ac:dyDescent="0.3">
      <c r="A15"/>
      <c r="B15" s="16">
        <f t="shared" ca="1" si="11"/>
        <v>18</v>
      </c>
      <c r="C15" s="17">
        <f t="shared" ref="C15:H15" ca="1" si="15">B15+1</f>
        <v>19</v>
      </c>
      <c r="D15" s="17">
        <f t="shared" ca="1" si="15"/>
        <v>20</v>
      </c>
      <c r="E15" s="17">
        <f t="shared" ca="1" si="15"/>
        <v>21</v>
      </c>
      <c r="F15" s="17">
        <f t="shared" ca="1" si="15"/>
        <v>22</v>
      </c>
      <c r="G15" s="17">
        <f t="shared" ca="1" si="15"/>
        <v>23</v>
      </c>
      <c r="H15" s="18">
        <f t="shared" ca="1" si="15"/>
        <v>24</v>
      </c>
      <c r="I15"/>
      <c r="J15" s="16">
        <f t="shared" ca="1" si="13"/>
        <v>22</v>
      </c>
      <c r="K15" s="17">
        <f t="shared" ref="K15:P15" ca="1" si="16">J15+1</f>
        <v>23</v>
      </c>
      <c r="L15" s="17">
        <f t="shared" ca="1" si="16"/>
        <v>24</v>
      </c>
      <c r="M15" s="17">
        <f t="shared" ca="1" si="16"/>
        <v>25</v>
      </c>
      <c r="N15" s="17">
        <f t="shared" ca="1" si="16"/>
        <v>26</v>
      </c>
      <c r="O15" s="17">
        <f t="shared" ca="1" si="16"/>
        <v>27</v>
      </c>
      <c r="P15" s="18">
        <f t="shared" ca="1" si="16"/>
        <v>28</v>
      </c>
      <c r="Q15"/>
      <c r="R15"/>
    </row>
    <row r="16" spans="1:19" ht="29.25" customHeight="1" x14ac:dyDescent="0.3">
      <c r="A16"/>
      <c r="B16" s="16">
        <f ca="1">IFERROR(IF(H15+1&gt;$D$10,"",H15+1),"")</f>
        <v>25</v>
      </c>
      <c r="C16" s="17">
        <f ca="1">IFERROR(IF(B16+1&gt;$D$10,"",B16+1),"")</f>
        <v>26</v>
      </c>
      <c r="D16" s="17">
        <f t="shared" ref="D16:H16" ca="1" si="17">IFERROR(IF(C16+1&gt;$D$10,"",C16+1),"")</f>
        <v>27</v>
      </c>
      <c r="E16" s="17">
        <f t="shared" ca="1" si="17"/>
        <v>28</v>
      </c>
      <c r="F16" s="17">
        <f t="shared" ca="1" si="17"/>
        <v>29</v>
      </c>
      <c r="G16" s="17">
        <f t="shared" ca="1" si="17"/>
        <v>30</v>
      </c>
      <c r="H16" s="18">
        <f t="shared" ca="1" si="17"/>
        <v>31</v>
      </c>
      <c r="I16"/>
      <c r="J16" s="16">
        <f ca="1">IFERROR(IF(P15+1&gt;$L$10,"",P15+1),"")</f>
        <v>29</v>
      </c>
      <c r="K16" s="17">
        <f ca="1">IFERROR(IF(J16+1&gt;$L$10,"",J16+1),"")</f>
        <v>30</v>
      </c>
      <c r="L16" s="17" t="str">
        <f t="shared" ref="L16:P16" ca="1" si="18">IFERROR(IF(K16+1&gt;$L$10,"",K16+1),"")</f>
        <v/>
      </c>
      <c r="M16" s="17" t="str">
        <f t="shared" ca="1" si="18"/>
        <v/>
      </c>
      <c r="N16" s="17" t="str">
        <f t="shared" ca="1" si="18"/>
        <v/>
      </c>
      <c r="O16" s="17" t="str">
        <f t="shared" ca="1" si="18"/>
        <v/>
      </c>
      <c r="P16" s="18" t="str">
        <f t="shared" ca="1" si="18"/>
        <v/>
      </c>
      <c r="Q16"/>
      <c r="R16"/>
    </row>
    <row r="17" spans="1:18" ht="29.25" customHeight="1" x14ac:dyDescent="0.3">
      <c r="A17"/>
      <c r="B17" s="19" t="str">
        <f ca="1">IFERROR(IF(H16+1&gt;$D$10,"",H16+1),"")</f>
        <v/>
      </c>
      <c r="C17" s="20" t="str">
        <f ca="1">IFERROR(IF(B17+1&gt;$D$10,"",B17+1),"")</f>
        <v/>
      </c>
      <c r="D17" s="20" t="str">
        <f t="shared" ref="D17:H17" ca="1" si="19">IFERROR(IF(C17+1&gt;$D$10,"",C17+1),"")</f>
        <v/>
      </c>
      <c r="E17" s="20" t="str">
        <f t="shared" ca="1" si="19"/>
        <v/>
      </c>
      <c r="F17" s="20" t="str">
        <f t="shared" ca="1" si="19"/>
        <v/>
      </c>
      <c r="G17" s="20" t="str">
        <f t="shared" ca="1" si="19"/>
        <v/>
      </c>
      <c r="H17" s="21" t="str">
        <f t="shared" ca="1" si="19"/>
        <v/>
      </c>
      <c r="I17"/>
      <c r="J17" s="19" t="str">
        <f ca="1">IFERROR(IF(P16+1&gt;$L$10,"",P16+1),"")</f>
        <v/>
      </c>
      <c r="K17" s="20" t="str">
        <f ca="1">IFERROR(IF(J17+1&gt;$L$10,"",J17+1),"")</f>
        <v/>
      </c>
      <c r="L17" s="20" t="str">
        <f t="shared" ref="L17:P17" ca="1" si="20">IFERROR(IF(K17+1&gt;$L$10,"",K17+1),"")</f>
        <v/>
      </c>
      <c r="M17" s="20" t="str">
        <f t="shared" ca="1" si="20"/>
        <v/>
      </c>
      <c r="N17" s="20" t="str">
        <f t="shared" ca="1" si="20"/>
        <v/>
      </c>
      <c r="O17" s="20" t="str">
        <f t="shared" ca="1" si="20"/>
        <v/>
      </c>
      <c r="P17" s="21" t="str">
        <f t="shared" ca="1" si="20"/>
        <v/>
      </c>
      <c r="Q17"/>
      <c r="R17"/>
    </row>
  </sheetData>
  <mergeCells count="6">
    <mergeCell ref="S4:S9"/>
    <mergeCell ref="B1:P1"/>
    <mergeCell ref="B2:C2"/>
    <mergeCell ref="J2:K2"/>
    <mergeCell ref="B10:C10"/>
    <mergeCell ref="J10:K10"/>
  </mergeCells>
  <dataValidations xWindow="98" yWindow="315" count="20">
    <dataValidation allowBlank="1" showInputMessage="1" showErrorMessage="1" prompt="Na ovom radnom listu načinite kalendar semestra. Unesite godinu u ćeliju R4, datum početka u ćeliju R6 i datum završetka u ćeliju R8. Četveromjesečni kalendar ažurira se automatski" sqref="A1" xr:uid="{00000000-0002-0000-0300-000000000000}"/>
    <dataValidation allowBlank="1" showInputMessage="1" showErrorMessage="1" prompt="U ćeliju ispod ove unesite godinu" sqref="R3" xr:uid="{00000000-0002-0000-0300-000001000000}"/>
    <dataValidation allowBlank="1" showInputMessage="1" showErrorMessage="1" prompt="U ovu ćeliju unesite godinu" sqref="R4" xr:uid="{00000000-0002-0000-0300-000002000000}"/>
    <dataValidation allowBlank="1" showInputMessage="1" showErrorMessage="1" prompt="U ćeliju ispod ove unesite datum početka" sqref="R5" xr:uid="{00000000-0002-0000-0300-000003000000}"/>
    <dataValidation allowBlank="1" showInputMessage="1" showErrorMessage="1" prompt="U ovu ćeliju unesite datum početka." sqref="R6" xr:uid="{00000000-0002-0000-0300-000004000000}"/>
    <dataValidation allowBlank="1" showInputMessage="1" showErrorMessage="1" prompt="U ćeliju ispod ove unesite datum završetka" sqref="R7" xr:uid="{00000000-0002-0000-0300-000005000000}"/>
    <dataValidation allowBlank="1" showInputMessage="1" showErrorMessage="1" prompt="U ovu ćeliju unesite datum završetka" sqref="R8" xr:uid="{00000000-0002-0000-0300-000006000000}"/>
    <dataValidation allowBlank="1" showInputMessage="1" showErrorMessage="1" prompt="Kalendar za ovaj mjesec nalazi se u ćelijama od B3 do H9, ispod ove ćelije. Sljedeći se mjesec nalazi u ćelijama od J3 do P9. Treći se mjesec nalazi u ćelijama od B11 do H17, a četvrti u ćelijama od J11 do P17" sqref="B2:C2" xr:uid="{00000000-0002-0000-0300-000007000000}"/>
    <dataValidation allowBlank="1" showInputMessage="1" showErrorMessage="1" prompt="Ćelije od B3 do H3 sadrže nazive dana u tjednu za mjesec iznad njih. Ova ćelija sadrži početni dan tjedna" sqref="B3 J3 B11 J11" xr:uid="{00000000-0002-0000-0300-000008000000}"/>
    <dataValidation allowBlank="1" showInputMessage="1" showErrorMessage="1" prompt="Dani kalendara za pripadni mjesec automatski se ažuriraju u ćelijama od B4 do H9. Datumi s rokovima bit će istaknuti RGB bojom s vrijednostima R = 222 G = 56 B = 0  " sqref="B4" xr:uid="{00000000-0002-0000-0300-000009000000}"/>
    <dataValidation allowBlank="1" showInputMessage="1" showErrorMessage="1" prompt="Kalendar za ovaj mjesec nalazi se u ćelijama ispod ove. Ćelije od J3 do P3 sadrže nazive dana u tjednu za ovaj kalendar" sqref="J2:K2" xr:uid="{00000000-0002-0000-0300-00000A000000}"/>
    <dataValidation allowBlank="1" showInputMessage="1" showErrorMessage="1" prompt="Dani kalendara za pripadni mjesec automatski se ažuriraju u ćelijama od J4 do P9. Datumi s rokovima bit će istaknuti RGB bojom s vrijednostima R = 222 G = 56 B = 0  " sqref="J4" xr:uid="{00000000-0002-0000-0300-00000C000000}"/>
    <dataValidation allowBlank="1" showInputMessage="1" showErrorMessage="1" prompt="Kalendar za ovaj mjesec nalazi se u ćelijama ispod ove. Ćelije od B11 do H11 sadrže nazive dana u tjednu za ovaj kalendar" sqref="B10:C10" xr:uid="{00000000-0002-0000-0300-00000D000000}"/>
    <dataValidation allowBlank="1" showInputMessage="1" showErrorMessage="1" prompt="Dani kalendara za pripadni mjesec automatski se ažuriraju u ćelijama od B12 do H17. Datumi s rokovima bit će istaknuti RGB bojom s vrijednostima R = 222 G = 56 B = 0  " sqref="B12" xr:uid="{00000000-0002-0000-0300-00000E000000}"/>
    <dataValidation allowBlank="1" showInputMessage="1" showErrorMessage="1" prompt="Kalendar za ovaj mjesec nalazi se u ćelijama ispod ove. Ćelije od J11 do P11 sadrže nazive dana u tjednu za ovaj kalendar_x000a_" sqref="J10:K10" xr:uid="{00000000-0002-0000-0300-00000F000000}"/>
    <dataValidation allowBlank="1" showInputMessage="1" showErrorMessage="1" prompt="Dani kalendara za pripadni mjesec automatski se ažuriraju u ćelijama od J12 do P17. Datumi s rokovima bit će istaknuti RGB bojom s vrijednostima R = 222 G = 56 B = 0  " sqref="J12" xr:uid="{00000000-0002-0000-0300-000010000000}"/>
    <dataValidation allowBlank="1" showInputMessage="1" showErrorMessage="1" prompt="SAVJET ZA KALENDAR SEMESTRA: _x000a__x000a_Unesite godinu, datum početka i datum završetka da biste vidjeli četveromjesečni raspored._x000a__x000a_Dani s rokovima prikazuju se bojom R = 222, G = 56, B = 0" sqref="S4:S9" xr:uid="{00000000-0002-0000-0300-000011000000}"/>
    <dataValidation allowBlank="1" showInputMessage="1" showErrorMessage="1" prompt="U ovoj se ćeliji nalazi formula za generiranje pojedinih dana mjeseca. Nemojte brisati ovaj sadržaj" sqref="D2 L2 D10 L10" xr:uid="{00000000-0002-0000-0300-000012000000}"/>
    <dataValidation allowBlank="1" showInputMessage="1" showErrorMessage="1" prompt="U ovoj se ćeliji nalazi formula za generiranje tjedana u mjesecu. Nemojte brisati ovaj sadržaj" sqref="E2 M2 E10 M10" xr:uid="{00000000-0002-0000-0300-000013000000}"/>
    <dataValidation allowBlank="1" showInputMessage="1" showErrorMessage="1" prompt="U ovoj se ćeliji nalazi naslov ovog radnog lista. U ćelijama ispod nje nalazi se četveromjesečni kalendar. Savjet se nalazi u ćeliji S4" sqref="B1:P1" xr:uid="{00000000-0002-0000-0300-000014000000}"/>
  </dataValidation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ignoredErrors>
    <ignoredError sqref="I4:J4 B4:H4 K4:P4 B12:H12 J12:P12" emptyCellReferenc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6" id="{AF716392-6C16-49A1-B40C-1257678D6450}">
            <xm:f>(B12&lt;&gt;"")*(DATEVALUE(B12&amp;" "&amp;$B$10&amp;", "&amp;$R$4)&gt;=$R$6)*(DATEVALUE(B12&amp;" "&amp;$B$10&amp;", "&amp;$R$4)&lt;=$R$8)*(MATCH(DATEVALUE(B12&amp;" "&amp;$B$10&amp;", "&amp;$R$4),Rokovi!$G:$G,0)&gt;0)</xm:f>
            <x14:dxf>
              <font>
                <b/>
                <i/>
                <color theme="4"/>
              </font>
            </x14:dxf>
          </x14:cfRule>
          <xm:sqref>B12:H17</xm:sqref>
        </x14:conditionalFormatting>
        <x14:conditionalFormatting xmlns:xm="http://schemas.microsoft.com/office/excel/2006/main">
          <x14:cfRule type="expression" priority="108" id="{83BB8D5E-7B5C-4566-A802-24F8F2D1A463}">
            <xm:f>(J12&lt;&gt;"")*(DATEVALUE(J12&amp;" "&amp;$J$10&amp;", "&amp;$R$4)&gt;=$R$6)*(DATEVALUE(J12&amp;" "&amp;$J$10&amp;", "&amp;$R$4)&lt;=$R$8)*(MATCH(DATEVALUE(J12&amp;" "&amp;$J$10&amp;", "&amp;$R$4),Rokovi!$G:$G,0)&gt;0)</xm:f>
            <x14:dxf>
              <font>
                <b/>
                <i/>
                <color theme="4"/>
              </font>
            </x14:dxf>
          </x14:cfRule>
          <xm:sqref>J12:P17</xm:sqref>
        </x14:conditionalFormatting>
        <x14:conditionalFormatting xmlns:xm="http://schemas.microsoft.com/office/excel/2006/main">
          <x14:cfRule type="expression" priority="110" id="{6A42FF6F-2BB9-43AE-A8E1-70BD9879AB95}">
            <xm:f>(B4&lt;&gt;"")*(DATEVALUE(B4&amp;" "&amp;$B$2&amp;", "&amp;$R$4)&gt;=$R$6)*(DATEVALUE(B4&amp;" "&amp;$B$2&amp;", "&amp;$R$4)&lt;=$R$8)*(MATCH(DATEVALUE(B4&amp;" "&amp;$B$2&amp;", "&amp;$R$4),Rokovi!$G:$G,0))</xm:f>
            <x14:dxf>
              <font>
                <b/>
                <i/>
                <color theme="4"/>
              </font>
            </x14:dxf>
          </x14:cfRule>
          <xm:sqref>B4:H9</xm:sqref>
        </x14:conditionalFormatting>
        <x14:conditionalFormatting xmlns:xm="http://schemas.microsoft.com/office/excel/2006/main">
          <x14:cfRule type="expression" priority="112" id="{25F2C936-614F-4406-9635-03B2F39A7B7A}">
            <xm:f>(J4&lt;&gt;"")*(DATEVALUE(J4&amp;" "&amp;$J$2&amp;", "&amp;$R$4)&gt;=$R$6)*(DATEVALUE(J4&amp;" "&amp;$J$2&amp;", "&amp;$R$4)&lt;=$R$8)*(MATCH(DATEVALUE(J4&amp;" "&amp;$J$2&amp;", "&amp;$R$4),Rokovi!$G:$G,0)&gt;0)</xm:f>
            <x14:dxf>
              <font>
                <b/>
                <i/>
                <color theme="4"/>
              </font>
            </x14:dxf>
          </x14:cfRule>
          <xm:sqref>J4:P9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24</vt:i4>
      </vt:variant>
    </vt:vector>
  </HeadingPairs>
  <TitlesOfParts>
    <vt:vector size="28" baseType="lpstr">
      <vt:lpstr>Popis predavanja</vt:lpstr>
      <vt:lpstr>Rokovi</vt:lpstr>
      <vt:lpstr>Tjedni raspored</vt:lpstr>
      <vt:lpstr>Kalendar semestra</vt:lpstr>
      <vt:lpstr>DaniUTjednu</vt:lpstr>
      <vt:lpstr>GodinaRasporeda</vt:lpstr>
      <vt:lpstr>'Popis predavanja'!Ispis_naslova</vt:lpstr>
      <vt:lpstr>Rokovi!Ispis_naslova</vt:lpstr>
      <vt:lpstr>'Tjedni raspored'!Ispis_naslova</vt:lpstr>
      <vt:lpstr>KrajRasporeda</vt:lpstr>
      <vt:lpstr>Naslov1</vt:lpstr>
      <vt:lpstr>Naslov2</vt:lpstr>
      <vt:lpstr>Naslov3</vt:lpstr>
      <vt:lpstr>PočetakRasporeda</vt:lpstr>
      <vt:lpstr>'Kalendar semestra'!Podrucje_ispisa</vt:lpstr>
      <vt:lpstr>'Popis predavanja'!Podrucje_ispisa</vt:lpstr>
      <vt:lpstr>Rokovi!Podrucje_ispisa</vt:lpstr>
      <vt:lpstr>'Tjedni raspored'!Podrucje_ispisa</vt:lpstr>
      <vt:lpstr>Područje_ispisa_rasporeda</vt:lpstr>
      <vt:lpstr>PodručjeNazivaStupca1..H9.4</vt:lpstr>
      <vt:lpstr>PodručjeNazivaStupca2..P9.4</vt:lpstr>
      <vt:lpstr>PodručjeNazivaStupca3..H17.4</vt:lpstr>
      <vt:lpstr>PodručjeNazivaStupca4..P17.4</vt:lpstr>
      <vt:lpstr>PodručjeNazivaStupca5..R4.4</vt:lpstr>
      <vt:lpstr>PodručjeNazivaStupca6..R6.4</vt:lpstr>
      <vt:lpstr>PodručjeNazivaStupca7..R8.4</vt:lpstr>
      <vt:lpstr>PopisPredavanja</vt:lpstr>
      <vt:lpstr>RasporedSemestra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dcterms:created xsi:type="dcterms:W3CDTF">2018-03-21T08:11:08Z</dcterms:created>
  <dcterms:modified xsi:type="dcterms:W3CDTF">2019-05-10T07:50:07Z</dcterms:modified>
  <cp:version/>
</cp:coreProperties>
</file>