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16_WordTech_Accessible_Templates_WAC_B5\04_PreDTP_Done\hr-HR\"/>
    </mc:Choice>
  </mc:AlternateContent>
  <bookViews>
    <workbookView xWindow="0" yWindow="0" windowWidth="28800" windowHeight="12000"/>
  </bookViews>
  <sheets>
    <sheet name="Dobit i gubitak" sheetId="1" r:id="rId1"/>
    <sheet name="Prihod" sheetId="3" r:id="rId2"/>
    <sheet name="Operativni troškovi" sheetId="2" r:id="rId3"/>
  </sheets>
  <definedNames>
    <definedName name="_xlnm.Print_Titles" localSheetId="0">'Dobit i gubitak'!$4:$4</definedName>
    <definedName name="_xlnm.Print_Titles" localSheetId="2">'Operativni troškovi'!$3:$3</definedName>
    <definedName name="_xlnm.Print_Titles" localSheetId="1">Prihod!$3:$3</definedName>
    <definedName name="NetoPrihod">'Dobit i gubitak'!$O$9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E10" i="3"/>
  <c r="F10" i="3"/>
  <c r="G10" i="3"/>
  <c r="H10" i="3"/>
  <c r="I10" i="3"/>
  <c r="J10" i="3"/>
  <c r="K10" i="3"/>
  <c r="L10" i="3"/>
  <c r="M10" i="3"/>
  <c r="N10" i="3"/>
  <c r="C10" i="3"/>
  <c r="F12" i="3" l="1"/>
  <c r="G12" i="3"/>
  <c r="G5" i="1" s="1"/>
  <c r="J12" i="3"/>
  <c r="K12" i="3"/>
  <c r="K5" i="1" s="1"/>
  <c r="N12" i="3"/>
  <c r="C12" i="3"/>
  <c r="C5" i="1" s="1"/>
  <c r="E17" i="2"/>
  <c r="F17" i="2"/>
  <c r="G17" i="2"/>
  <c r="H17" i="2"/>
  <c r="I17" i="2"/>
  <c r="J17" i="2"/>
  <c r="K17" i="2"/>
  <c r="L17" i="2"/>
  <c r="M17" i="2"/>
  <c r="N17" i="2"/>
  <c r="O17" i="2"/>
  <c r="D17" i="2"/>
  <c r="C17" i="2"/>
  <c r="O12" i="3"/>
  <c r="D12" i="3"/>
  <c r="E12" i="3"/>
  <c r="E5" i="1" s="1"/>
  <c r="H12" i="3"/>
  <c r="I12" i="3"/>
  <c r="I5" i="1" s="1"/>
  <c r="L12" i="3"/>
  <c r="M12" i="3"/>
  <c r="M5" i="1" s="1"/>
  <c r="L5" i="1"/>
  <c r="D5" i="1"/>
  <c r="B1" i="3"/>
  <c r="C2" i="2"/>
  <c r="B1" i="2"/>
  <c r="C2" i="3"/>
  <c r="H5" i="1" l="1"/>
  <c r="N5" i="1"/>
  <c r="N7" i="1" s="1"/>
  <c r="J5" i="1"/>
  <c r="J7" i="1" s="1"/>
  <c r="F5" i="1"/>
  <c r="F7" i="1" s="1"/>
  <c r="M7" i="1"/>
  <c r="L7" i="1"/>
  <c r="I7" i="1"/>
  <c r="H7" i="1"/>
  <c r="E7" i="1"/>
  <c r="D7" i="1"/>
  <c r="O11" i="3"/>
  <c r="O9" i="3"/>
  <c r="O8" i="3"/>
  <c r="O7" i="3"/>
  <c r="O6" i="3"/>
  <c r="O5" i="3"/>
  <c r="O4" i="3"/>
  <c r="O10" i="3" s="1"/>
  <c r="O16" i="2"/>
  <c r="O15" i="2"/>
  <c r="O14" i="2"/>
  <c r="O13" i="2"/>
  <c r="O12" i="2"/>
  <c r="O11" i="2"/>
  <c r="O10" i="2"/>
  <c r="O9" i="2"/>
  <c r="O8" i="2"/>
  <c r="O7" i="2"/>
  <c r="O6" i="2"/>
  <c r="O5" i="2"/>
  <c r="O4" i="2"/>
  <c r="C7" i="1" l="1"/>
  <c r="G7" i="1"/>
  <c r="K7" i="1"/>
  <c r="O5" i="1"/>
  <c r="D9" i="1"/>
  <c r="M9" i="1"/>
  <c r="L9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<sst xmlns="http://schemas.openxmlformats.org/spreadsheetml/2006/main" count="76" uniqueCount="51">
  <si>
    <t>GODINA</t>
  </si>
  <si>
    <t>U ovoj je ćeliji linijski grafikon koji pokazuje bruto dobit i ukupne operativne troškove. Unesite podatke u tablicu u nastavku.</t>
  </si>
  <si>
    <t>Prihod od operacija</t>
  </si>
  <si>
    <t>Prihod od kamata (trošak)</t>
  </si>
  <si>
    <t>Prihod prije oporezivanja</t>
  </si>
  <si>
    <t>Trošak poreza na prihod</t>
  </si>
  <si>
    <t>Neto prihod</t>
  </si>
  <si>
    <t>RAČUN DOBITI I GUBITKA</t>
  </si>
  <si>
    <t>NAZIV TVRTKE</t>
  </si>
  <si>
    <t>SIJ</t>
  </si>
  <si>
    <t>VELJ</t>
  </si>
  <si>
    <t>OŽU</t>
  </si>
  <si>
    <t>TRA</t>
  </si>
  <si>
    <t>SVI</t>
  </si>
  <si>
    <t>LIP</t>
  </si>
  <si>
    <t>SRP</t>
  </si>
  <si>
    <t>KOL</t>
  </si>
  <si>
    <t>RUJ</t>
  </si>
  <si>
    <t>NETO PRIHOD</t>
  </si>
  <si>
    <t>LIS</t>
  </si>
  <si>
    <t>STU</t>
  </si>
  <si>
    <t>PRO</t>
  </si>
  <si>
    <t>YTD</t>
  </si>
  <si>
    <t>Prihod</t>
  </si>
  <si>
    <t>Prodaja</t>
  </si>
  <si>
    <t>Vraćena prodana roba (smanjenje)</t>
  </si>
  <si>
    <t>Prodajni popusti (smanjenje)</t>
  </si>
  <si>
    <t>Drugi prihod 1</t>
  </si>
  <si>
    <t>Drugi prihod 2</t>
  </si>
  <si>
    <t>Drugi prihod 3</t>
  </si>
  <si>
    <t>Neto prodaja</t>
  </si>
  <si>
    <t>Trošak prodane robe</t>
  </si>
  <si>
    <t>Bruto dobit</t>
  </si>
  <si>
    <t>RAČUN DOBITI I GUBITKA – PRIHOD</t>
  </si>
  <si>
    <t>Operativni troškovi</t>
  </si>
  <si>
    <t>Plaće i nadnice</t>
  </si>
  <si>
    <t>Amortizacija</t>
  </si>
  <si>
    <t>Najam</t>
  </si>
  <si>
    <t>Uredski pribor</t>
  </si>
  <si>
    <t>Režije</t>
  </si>
  <si>
    <t>Telefon</t>
  </si>
  <si>
    <t>Osiguranje</t>
  </si>
  <si>
    <t>Putovanja</t>
  </si>
  <si>
    <t>Održavanje</t>
  </si>
  <si>
    <t>Oglašavanje</t>
  </si>
  <si>
    <t>Ostalo 1</t>
  </si>
  <si>
    <t>Ostalo 2</t>
  </si>
  <si>
    <t>Ostalo 3</t>
  </si>
  <si>
    <t>Ukupni operativni troškovi</t>
  </si>
  <si>
    <t>RAČUN DOBITI I GUBITKA - OPERATIVNI TROŠKOVI</t>
  </si>
  <si>
    <t>VLJ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</si>
</sst>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n&quot;;\-#,##0\ &quot;kn&quot;"/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&quot;$&quot;#,##0_);\(&quot;$&quot;#,##0\)"/>
    <numFmt numFmtId="165" formatCode="_ * #,##0_ ;_ * \-#,##0_ ;_ * &quot;-&quot;_ ;_ @_ "/>
    <numFmt numFmtId="166" formatCode="#,##0\ &quot;kn&quot;"/>
  </numFmts>
  <fonts count="15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5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6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164" fontId="0" fillId="2" borderId="0" xfId="0" applyNumberFormat="1" applyFont="1" applyFill="1" applyBorder="1" applyAlignment="1">
      <alignment vertical="center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5" fontId="12" fillId="2" borderId="0" xfId="8" applyFont="1" applyFill="1" applyAlignment="1">
      <alignment vertical="center" wrapTex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5" fontId="0" fillId="6" borderId="0" xfId="8" applyNumberFormat="1" applyFont="1" applyFill="1" applyBorder="1" applyAlignment="1">
      <alignment vertical="center" wrapText="1"/>
    </xf>
    <xf numFmtId="7" fontId="0" fillId="6" borderId="0" xfId="8" applyNumberFormat="1" applyFont="1" applyFill="1" applyBorder="1" applyAlignment="1">
      <alignment vertical="center" wrapText="1"/>
    </xf>
    <xf numFmtId="7" fontId="11" fillId="3" borderId="0" xfId="1" applyNumberFormat="1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vertical="center" wrapText="1"/>
    </xf>
    <xf numFmtId="5" fontId="12" fillId="2" borderId="0" xfId="0" applyNumberFormat="1" applyFont="1" applyFill="1" applyAlignment="1">
      <alignment vertical="center" wrapText="1"/>
    </xf>
    <xf numFmtId="5" fontId="0" fillId="2" borderId="0" xfId="0" applyNumberFormat="1" applyFont="1" applyFill="1" applyBorder="1" applyAlignment="1">
      <alignment vertical="center"/>
    </xf>
    <xf numFmtId="0" fontId="0" fillId="2" borderId="0" xfId="0" applyAlignment="1">
      <alignment horizontal="left" vertical="center" indent="1"/>
    </xf>
    <xf numFmtId="7" fontId="0" fillId="6" borderId="0" xfId="0" applyNumberFormat="1" applyFont="1" applyFill="1" applyBorder="1" applyAlignment="1">
      <alignment vertical="center" wrapText="1"/>
    </xf>
    <xf numFmtId="5" fontId="0" fillId="2" borderId="0" xfId="8" applyFont="1" applyFill="1" applyBorder="1" applyAlignment="1">
      <alignment vertical="center" wrapText="1"/>
    </xf>
    <xf numFmtId="37" fontId="0" fillId="2" borderId="0" xfId="8" applyNumberFormat="1" applyFont="1" applyFill="1" applyBorder="1" applyAlignment="1">
      <alignment vertical="center" wrapText="1"/>
    </xf>
    <xf numFmtId="37" fontId="0" fillId="6" borderId="0" xfId="8" applyNumberFormat="1" applyFont="1" applyFill="1" applyBorder="1" applyAlignment="1">
      <alignment vertical="center" wrapText="1"/>
    </xf>
    <xf numFmtId="0" fontId="3" fillId="2" borderId="0" xfId="0" applyNumberFormat="1" applyFont="1" applyFill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6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</cellXfs>
  <cellStyles count="11">
    <cellStyle name="Bilješka" xfId="10" builtinId="10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ormalno" xfId="0" builtinId="0" customBuiltin="1"/>
    <cellStyle name="Postotak" xfId="9" builtinId="5" customBuiltin="1"/>
    <cellStyle name="Valuta" xfId="1" builtinId="4" customBuiltin="1"/>
    <cellStyle name="Valuta [0]" xfId="8" builtinId="7" customBuiltin="1"/>
    <cellStyle name="Zarez [0]" xfId="7" builtinId="6" customBuiltin="1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4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n&quot;;\-#,##0\ &quot;kn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5" formatCode="#,##0\ _k_n;\-#,##0\ _k_n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5" formatCode="#,##0\ _k_n;\-#,##0\ _k_n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5" formatCode="#,##0\ _k_n;\-#,##0\ _k_n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5" formatCode="#,##0\ _k_n;\-#,##0\ _k_n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1" formatCode="#,##0.00\ &quot;kn&quot;;\-#,##0.00\ &quot;kn&quot;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Dobit i gubitak" defaultPivotStyle="PivotStyleLight16">
    <tableStyle name="Troškovi" pivot="0" count="7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ColumnStripe" dxfId="67"/>
      <tableStyleElement type="secondColumnStripe" dxfId="66"/>
    </tableStyle>
    <tableStyle name="Dobit i gubitak" pivot="0" count="7">
      <tableStyleElement type="wholeTable" dxfId="65"/>
      <tableStyleElement type="headerRow" dxfId="64"/>
      <tableStyleElement type="totalRow" dxfId="63"/>
      <tableStyleElement type="firstColumn" dxfId="62"/>
      <tableStyleElement type="lastColumn" dxfId="61"/>
      <tableStyleElement type="firstColumnStripe" dxfId="60"/>
      <tableStyleElement type="secondColumnStripe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Prihod!$B$12</c:f>
              <c:strCache>
                <c:ptCount val="1"/>
                <c:pt idx="0">
                  <c:v>Bruto dobit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Prihod!$C$12:$N$12</c:f>
              <c:numCache>
                <c:formatCode>"kn"#,##0.00_);\("kn"#,##0.00\)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'Operativni troškovi'!$B$17</c:f>
              <c:strCache>
                <c:ptCount val="1"/>
                <c:pt idx="0">
                  <c:v>Ukupni operativni troškovi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'Operativni troškovi'!$C$17:$N$17</c:f>
              <c:numCache>
                <c:formatCode>"kn"#,##0_);\("kn"#,##0\)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kn&quot;#,##0.00_);\(&quot;kn&quot;#,##0.0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2</xdr:row>
      <xdr:rowOff>85725</xdr:rowOff>
    </xdr:from>
    <xdr:to>
      <xdr:col>14</xdr:col>
      <xdr:colOff>1533524</xdr:colOff>
      <xdr:row>2</xdr:row>
      <xdr:rowOff>1285875</xdr:rowOff>
    </xdr:to>
    <xdr:graphicFrame macro="">
      <xdr:nvGraphicFramePr>
        <xdr:cNvPr id="3" name="Grafikon 2" descr="Linijski grafikon koji pokazuje bruto profit i ukupne operativne troško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Prihod" displayName="Prihod" ref="B3:O10" totalsRowCount="1" headerRowDxfId="58" totalsRowDxfId="57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ihod" totalsRowLabel="Neto prodaja" totalsRowDxfId="56"/>
    <tableColumn id="2" name="SIJ" totalsRowFunction="custom" dataDxfId="55" totalsRowDxfId="54" dataCellStyle="Valuta [0]">
      <totalsRowFormula>IF(SUM(C4:C9)=0,"",SUM(C4:C9))</totalsRowFormula>
    </tableColumn>
    <tableColumn id="3" name="VLJ" totalsRowFunction="custom" dataDxfId="53" totalsRowDxfId="52" dataCellStyle="Valuta [0]">
      <totalsRowFormula>IF(SUM(D4:D9)=0,"",SUM(D4:D9))</totalsRowFormula>
    </tableColumn>
    <tableColumn id="4" name="OŽU" totalsRowFunction="custom" dataDxfId="51" totalsRowDxfId="50" dataCellStyle="Valuta [0]">
      <totalsRowFormula>IF(SUM(E4:E9)=0,"",SUM(E4:E9))</totalsRowFormula>
    </tableColumn>
    <tableColumn id="5" name="TRA" totalsRowFunction="custom" dataDxfId="49" totalsRowDxfId="48" dataCellStyle="Valuta [0]">
      <totalsRowFormula>IF(SUM(F4:F9)=0,"",SUM(F4:F9))</totalsRowFormula>
    </tableColumn>
    <tableColumn id="6" name="SVI" totalsRowFunction="custom" dataDxfId="47" totalsRowDxfId="46" dataCellStyle="Valuta [0]">
      <totalsRowFormula>IF(SUM(G4:G9)=0,"",SUM(G4:G9))</totalsRowFormula>
    </tableColumn>
    <tableColumn id="7" name="LIP" totalsRowFunction="custom" dataDxfId="45" totalsRowDxfId="44" dataCellStyle="Valuta [0]">
      <totalsRowFormula>IF(SUM(H4:H9)=0,"",SUM(H4:H9))</totalsRowFormula>
    </tableColumn>
    <tableColumn id="8" name="SRP" totalsRowFunction="custom" dataDxfId="43" totalsRowDxfId="42" dataCellStyle="Valuta [0]">
      <totalsRowFormula>IF(SUM(I4:I9)=0,"",SUM(I4:I9))</totalsRowFormula>
    </tableColumn>
    <tableColumn id="9" name="KOL" totalsRowFunction="custom" dataDxfId="41" totalsRowDxfId="40" dataCellStyle="Valuta [0]">
      <totalsRowFormula>IF(SUM(J4:J9)=0,"",SUM(J4:J9))</totalsRowFormula>
    </tableColumn>
    <tableColumn id="10" name="RUJ" totalsRowFunction="custom" dataDxfId="39" totalsRowDxfId="38">
      <totalsRowFormula>IF(SUM(K4:K9)=0,"",SUM(K4:K9))</totalsRowFormula>
    </tableColumn>
    <tableColumn id="11" name="LIS" totalsRowFunction="custom" dataDxfId="37" totalsRowDxfId="36">
      <totalsRowFormula>IF(SUM(L4:L9)=0,"",SUM(L4:L9))</totalsRowFormula>
    </tableColumn>
    <tableColumn id="12" name="STU" totalsRowFunction="custom" dataDxfId="35" totalsRowDxfId="34">
      <totalsRowFormula>IF(SUM(M4:M9)=0,"",SUM(M4:M9))</totalsRowFormula>
    </tableColumn>
    <tableColumn id="13" name="PRO" totalsRowFunction="custom" dataDxfId="33" totalsRowDxfId="32">
      <totalsRowFormula>IF(SUM(N4:N9)=0,"",SUM(N4:N9))</totalsRowFormula>
    </tableColumn>
    <tableColumn id="14" name="YTD" totalsRowFunction="sum" dataDxfId="31" totalsRowDxfId="30" dataCellStyle="Valuta [0]">
      <calculatedColumnFormula>SUM(C4:N4)</calculatedColumnFormula>
    </tableColumn>
  </tableColumns>
  <tableStyleInfo name="Dobit i gubitak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rihod za svaki mjesec. Automatski se izračunava iznos od početka godine do današnjeg datuma"/>
    </ext>
  </extLst>
</table>
</file>

<file path=xl/tables/table2.xml><?xml version="1.0" encoding="utf-8"?>
<table xmlns="http://schemas.openxmlformats.org/spreadsheetml/2006/main" id="3" name="Troškovi" displayName="Troškovi" ref="B3:O17" totalsRowCount="1" headerRowDxfId="29" totalsRowDxfId="28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perativni troškovi" totalsRowLabel="Ukupni operativni troškovi" dataDxfId="27" totalsRowDxfId="26" dataCellStyle="Normalno"/>
    <tableColumn id="2" name="SIJ" totalsRowFunction="custom" dataDxfId="25" totalsRowDxfId="24" dataCellStyle="Valuta [0]">
      <totalsRowFormula>IF(SUM(C4:C16)=0,"",SUM(C4:C16))</totalsRowFormula>
    </tableColumn>
    <tableColumn id="3" name="VELJ" totalsRowFunction="custom" dataDxfId="23" totalsRowDxfId="22" dataCellStyle="Valuta [0]">
      <totalsRowFormula>IF(SUM(D4:D16)=0,"",SUM(D4:D16))</totalsRowFormula>
    </tableColumn>
    <tableColumn id="4" name="OŽU" totalsRowFunction="custom" dataDxfId="21" totalsRowDxfId="20" dataCellStyle="Valuta [0]">
      <totalsRowFormula>IF(SUM(E4:E16)=0,"",SUM(E4:E16))</totalsRowFormula>
    </tableColumn>
    <tableColumn id="5" name="TRA" totalsRowFunction="custom" dataDxfId="19" totalsRowDxfId="18" dataCellStyle="Valuta [0]">
      <totalsRowFormula>IF(SUM(F4:F16)=0,"",SUM(F4:F16))</totalsRowFormula>
    </tableColumn>
    <tableColumn id="6" name="SVI" totalsRowFunction="custom" dataDxfId="17" totalsRowDxfId="16" dataCellStyle="Valuta [0]">
      <totalsRowFormula>IF(SUM(G4:G16)=0,"",SUM(G4:G16))</totalsRowFormula>
    </tableColumn>
    <tableColumn id="7" name="LIP" totalsRowFunction="custom" dataDxfId="15" totalsRowDxfId="14" dataCellStyle="Valuta [0]">
      <totalsRowFormula>IF(SUM(H4:H16)=0,"",SUM(H4:H16))</totalsRowFormula>
    </tableColumn>
    <tableColumn id="8" name="SRP" totalsRowFunction="custom" dataDxfId="13" totalsRowDxfId="12" dataCellStyle="Valuta [0]">
      <totalsRowFormula>IF(SUM(I4:I16)=0,"",SUM(I4:I16))</totalsRowFormula>
    </tableColumn>
    <tableColumn id="9" name="KOL" totalsRowFunction="custom" dataDxfId="11" totalsRowDxfId="10" dataCellStyle="Valuta [0]">
      <totalsRowFormula>IF(SUM(J4:J16)=0,"",SUM(J4:J16))</totalsRowFormula>
    </tableColumn>
    <tableColumn id="10" name="RUJ" totalsRowFunction="custom" dataDxfId="9" totalsRowDxfId="8" dataCellStyle="Valuta [0]">
      <totalsRowFormula>IF(SUM(K4:K16)=0,"",SUM(K4:K16))</totalsRowFormula>
    </tableColumn>
    <tableColumn id="11" name="LIS" totalsRowFunction="custom" dataDxfId="7" totalsRowDxfId="6" dataCellStyle="Valuta [0]">
      <totalsRowFormula>IF(SUM(L4:L16)=0,"",SUM(L4:L16))</totalsRowFormula>
    </tableColumn>
    <tableColumn id="12" name="STU" totalsRowFunction="custom" dataDxfId="5" totalsRowDxfId="4" dataCellStyle="Valuta [0]">
      <totalsRowFormula>IF(SUM(M4:M16)=0,"",SUM(M4:M16))</totalsRowFormula>
    </tableColumn>
    <tableColumn id="13" name="PRO" totalsRowFunction="custom" dataDxfId="3" totalsRowDxfId="2" dataCellStyle="Valuta [0]">
      <totalsRowFormula>IF(SUM(N4:N16)=0,"",SUM(N4:N16))</totalsRowFormula>
    </tableColumn>
    <tableColumn id="14" name="YTD" totalsRowFunction="sum" dataDxfId="1" totalsRowDxfId="0" dataCellStyle="Valuta [0]">
      <calculatedColumnFormula>SUM(C4:N4)</calculatedColumnFormula>
    </tableColumn>
  </tableColumns>
  <tableStyleInfo name="Troškovi" showFirstColumn="0" showLastColumn="0" showRowStripes="1" showColumnStripes="0"/>
  <extLst>
    <ext xmlns:x14="http://schemas.microsoft.com/office/spreadsheetml/2009/9/main" uri="{504A1905-F514-4f6f-8877-14C23A59335A}">
      <x14:table altTextSummary="U ovu tablicu za svaki mjesec unesite operativne troškove. Automatski se izračunava iznos od početka godine do današnjeg datuma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30.75" customWidth="1"/>
    <col min="3" max="3" width="13.75" customWidth="1"/>
    <col min="4" max="4" width="13.125" customWidth="1"/>
    <col min="5" max="5" width="13.625" customWidth="1"/>
    <col min="6" max="6" width="13.5" customWidth="1"/>
    <col min="7" max="7" width="13.75" customWidth="1"/>
    <col min="8" max="8" width="13.25" customWidth="1"/>
    <col min="9" max="9" width="13.375" customWidth="1"/>
    <col min="10" max="10" width="14.125" customWidth="1"/>
    <col min="11" max="14" width="12.25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43" t="s">
        <v>0</v>
      </c>
      <c r="C1" s="44" t="s">
        <v>7</v>
      </c>
      <c r="D1" s="44"/>
      <c r="E1" s="44"/>
      <c r="F1" s="44"/>
      <c r="G1" s="44"/>
      <c r="H1" s="44"/>
      <c r="I1" s="44"/>
      <c r="J1" s="44"/>
      <c r="K1" s="44"/>
      <c r="L1" s="41" t="s">
        <v>18</v>
      </c>
      <c r="M1" s="41"/>
      <c r="N1" s="41"/>
      <c r="O1" s="41"/>
    </row>
    <row r="2" spans="1:15" ht="65.099999999999994" customHeight="1" x14ac:dyDescent="0.3">
      <c r="A2" s="1"/>
      <c r="B2" s="43"/>
      <c r="C2" s="40" t="s">
        <v>8</v>
      </c>
      <c r="D2" s="40"/>
      <c r="E2" s="40"/>
      <c r="F2" s="40"/>
      <c r="G2" s="40"/>
      <c r="H2" s="40"/>
      <c r="I2" s="40"/>
      <c r="J2" s="40"/>
      <c r="K2" s="40"/>
      <c r="L2" s="42">
        <f>NetoPrihod</f>
        <v>72450.139999999985</v>
      </c>
      <c r="M2" s="42"/>
      <c r="N2" s="42"/>
      <c r="O2" s="42"/>
    </row>
    <row r="3" spans="1:15" ht="105" customHeight="1" x14ac:dyDescent="0.3">
      <c r="A3" s="1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23" customFormat="1" ht="39.950000000000003" customHeight="1" thickBot="1" x14ac:dyDescent="0.35">
      <c r="A4" s="4"/>
      <c r="B4" s="22"/>
      <c r="C4" s="45" t="s">
        <v>9</v>
      </c>
      <c r="D4" s="45" t="s">
        <v>50</v>
      </c>
      <c r="E4" s="45" t="s">
        <v>11</v>
      </c>
      <c r="F4" s="45" t="s">
        <v>12</v>
      </c>
      <c r="G4" s="45" t="s">
        <v>13</v>
      </c>
      <c r="H4" s="45" t="s">
        <v>14</v>
      </c>
      <c r="I4" s="45" t="s">
        <v>15</v>
      </c>
      <c r="J4" s="45" t="s">
        <v>16</v>
      </c>
      <c r="K4" s="45" t="s">
        <v>17</v>
      </c>
      <c r="L4" s="45" t="s">
        <v>19</v>
      </c>
      <c r="M4" s="45" t="s">
        <v>20</v>
      </c>
      <c r="N4" s="45" t="s">
        <v>21</v>
      </c>
      <c r="O4" s="45" t="s">
        <v>22</v>
      </c>
    </row>
    <row r="5" spans="1:15" ht="30" customHeight="1" x14ac:dyDescent="0.3">
      <c r="A5" s="1"/>
      <c r="B5" s="5" t="s">
        <v>2</v>
      </c>
      <c r="C5" s="21">
        <f>IFERROR(Prihod!C12-Troškovi[[#Totals],[SIJ]],"")</f>
        <v>14159</v>
      </c>
      <c r="D5" s="21">
        <f>IFERROR(Prihod!D12-Troškovi[[#Totals],[VELJ]],"")</f>
        <v>24980.75</v>
      </c>
      <c r="E5" s="21">
        <f>IFERROR(Prihod!E12-Troškovi[[#Totals],[OŽU]],"")</f>
        <v>15642.18</v>
      </c>
      <c r="F5" s="21">
        <f>IFERROR(Prihod!F12-Troškovi[[#Totals],[TRA]],"")</f>
        <v>-17559.510000000002</v>
      </c>
      <c r="G5" s="21">
        <f>IFERROR(Prihod!G12-Troškovi[[#Totals],[SVI]],"")</f>
        <v>17043.969999999998</v>
      </c>
      <c r="H5" s="21">
        <f>IFERROR(Prihod!H12-Troškovi[[#Totals],[LIP]],"")</f>
        <v>19215.589999999997</v>
      </c>
      <c r="I5" s="21">
        <f>IFERROR(Prihod!I12-Troškovi[[#Totals],[SRP]],"")</f>
        <v>19082.359999999997</v>
      </c>
      <c r="J5" s="21" t="str">
        <f>IFERROR(Prihod!J12-Troškovi[[#Totals],[KOL]],"")</f>
        <v/>
      </c>
      <c r="K5" s="21" t="str">
        <f>IFERROR(Prihod!K12-Troškovi[[#Totals],[RUJ]],"")</f>
        <v/>
      </c>
      <c r="L5" s="21" t="str">
        <f>IFERROR(Prihod!L12-Troškovi[[#Totals],[LIS]],"")</f>
        <v/>
      </c>
      <c r="M5" s="21" t="str">
        <f>IFERROR(Prihod!M12-Troškovi[[#Totals],[STU]],"")</f>
        <v/>
      </c>
      <c r="N5" s="21" t="str">
        <f>IFERROR(Prihod!N12-Troškovi[[#Totals],[PRO]],"")</f>
        <v/>
      </c>
      <c r="O5" s="21">
        <f>IFERROR(Prihod!O12-Troškovi[[#Totals],[YTD]],"")</f>
        <v>134210.34000000003</v>
      </c>
    </row>
    <row r="6" spans="1:15" ht="30" customHeight="1" x14ac:dyDescent="0.3">
      <c r="A6" s="1"/>
      <c r="B6" s="2" t="s">
        <v>3</v>
      </c>
      <c r="C6" s="15">
        <v>-100</v>
      </c>
      <c r="D6" s="15">
        <v>-105</v>
      </c>
      <c r="E6" s="15">
        <v>-110.25</v>
      </c>
      <c r="F6" s="15">
        <v>-115.76</v>
      </c>
      <c r="G6" s="15">
        <v>-121.55</v>
      </c>
      <c r="H6" s="15">
        <v>-127.63</v>
      </c>
      <c r="I6" s="15">
        <v>-134.01</v>
      </c>
      <c r="J6" s="15"/>
      <c r="K6" s="15"/>
      <c r="L6" s="15"/>
      <c r="M6" s="15"/>
      <c r="N6" s="15"/>
      <c r="O6" s="16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7">
        <f>IFERROR(C5+C6,"")</f>
        <v>14059</v>
      </c>
      <c r="D7" s="17">
        <f t="shared" ref="D7:N7" si="1">IFERROR(D5+D6,"")</f>
        <v>24875.75</v>
      </c>
      <c r="E7" s="17">
        <f t="shared" si="1"/>
        <v>15531.93</v>
      </c>
      <c r="F7" s="17">
        <f t="shared" si="1"/>
        <v>-17675.27</v>
      </c>
      <c r="G7" s="17">
        <f t="shared" si="1"/>
        <v>16922.419999999998</v>
      </c>
      <c r="H7" s="17">
        <f t="shared" si="1"/>
        <v>19087.959999999995</v>
      </c>
      <c r="I7" s="17">
        <f t="shared" si="1"/>
        <v>18948.349999999999</v>
      </c>
      <c r="J7" s="17" t="str">
        <f t="shared" si="1"/>
        <v/>
      </c>
      <c r="K7" s="17" t="str">
        <f t="shared" si="1"/>
        <v/>
      </c>
      <c r="L7" s="17" t="str">
        <f t="shared" si="1"/>
        <v/>
      </c>
      <c r="M7" s="17" t="str">
        <f t="shared" si="1"/>
        <v/>
      </c>
      <c r="N7" s="17" t="str">
        <f t="shared" si="1"/>
        <v/>
      </c>
      <c r="O7" s="18">
        <f t="shared" si="0"/>
        <v>91750.139999999985</v>
      </c>
    </row>
    <row r="8" spans="1:15" ht="30" customHeight="1" x14ac:dyDescent="0.3">
      <c r="A8" s="1"/>
      <c r="B8" s="2" t="s">
        <v>5</v>
      </c>
      <c r="C8" s="15">
        <v>2400</v>
      </c>
      <c r="D8" s="15">
        <v>2500</v>
      </c>
      <c r="E8" s="15">
        <v>2600</v>
      </c>
      <c r="F8" s="15">
        <v>2700</v>
      </c>
      <c r="G8" s="15">
        <v>2900</v>
      </c>
      <c r="H8" s="15">
        <v>3000</v>
      </c>
      <c r="I8" s="15">
        <v>3200</v>
      </c>
      <c r="J8" s="15"/>
      <c r="K8" s="15"/>
      <c r="L8" s="15"/>
      <c r="M8" s="15"/>
      <c r="N8" s="15"/>
      <c r="O8" s="16">
        <f t="shared" si="0"/>
        <v>19300</v>
      </c>
    </row>
    <row r="9" spans="1:15" ht="30" customHeight="1" x14ac:dyDescent="0.3">
      <c r="A9" s="1"/>
      <c r="B9" s="6" t="s">
        <v>6</v>
      </c>
      <c r="C9" s="19">
        <f>IFERROR(C7-C8,"")</f>
        <v>11659</v>
      </c>
      <c r="D9" s="19">
        <f t="shared" ref="D9:O9" si="2">IFERROR(D7-D8,"")</f>
        <v>22375.75</v>
      </c>
      <c r="E9" s="19">
        <f t="shared" si="2"/>
        <v>12931.93</v>
      </c>
      <c r="F9" s="19">
        <f t="shared" si="2"/>
        <v>-20375.27</v>
      </c>
      <c r="G9" s="19">
        <f t="shared" si="2"/>
        <v>14022.419999999998</v>
      </c>
      <c r="H9" s="19">
        <f t="shared" si="2"/>
        <v>16087.959999999995</v>
      </c>
      <c r="I9" s="19">
        <f t="shared" si="2"/>
        <v>15748.349999999999</v>
      </c>
      <c r="J9" s="19" t="str">
        <f t="shared" si="2"/>
        <v/>
      </c>
      <c r="K9" s="19" t="str">
        <f t="shared" si="2"/>
        <v/>
      </c>
      <c r="L9" s="19" t="str">
        <f t="shared" si="2"/>
        <v/>
      </c>
      <c r="M9" s="19" t="str">
        <f t="shared" si="2"/>
        <v/>
      </c>
      <c r="N9" s="19" t="str">
        <f t="shared" si="2"/>
        <v/>
      </c>
      <c r="O9" s="20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Na ovom radnom listu stvorite račun dobiti i gubitka. U ćeliju B1 unesite godinu, a u ćeliju C2 naziv tvrtke. U ćeliji L2 automatski se izračunava neto prihod. Grafikon je u ćeliji B3" sqref="A1"/>
    <dataValidation allowBlank="1" showInputMessage="1" prompt="U ovoj se ćeliji nalazi naslov ovog radnog lista. U ćeliju ispod unesite naziv tvrtke" sqref="C1:K1"/>
    <dataValidation allowBlank="1" showInputMessage="1" showErrorMessage="1" prompt="U ćeliji ispod automatski se izračunava neto prihod" sqref="L1:O1"/>
    <dataValidation allowBlank="1" showInputMessage="1" showErrorMessage="1" prompt="U ćelijama desno automatski se izračunava prihod od operacija. U ćelije od C6 do O6 unesite prihod od kamata koji se tretira kao trošak" sqref="B5"/>
    <dataValidation allowBlank="1" showInputMessage="1" showErrorMessage="1" prompt="U ćelije desno unesite prihod od kamata koji se tretira kao trošak. U ćelijama od C7 do O7 automatski se izračunava prihod prije oporezivanja" sqref="B6"/>
    <dataValidation allowBlank="1" showInputMessage="1" showErrorMessage="1" prompt="U ćelijama desno automatski se izračunava prihod prije oporezivanja. U ćelije od C8 do O8 unesite trošak poreza na prihod" sqref="B7"/>
    <dataValidation allowBlank="1" showInputMessage="1" showErrorMessage="1" prompt="U ćelije desno unesite trošak poreza na prihod. U ćelijama od C9 do O9 automatski se izračunava neto prihod" sqref="B8"/>
    <dataValidation allowBlank="1" showInputMessage="1" showErrorMessage="1" prompt="U ćelijama desno automatski se izračunava neto prihod" sqref="B9"/>
    <dataValidation allowBlank="1" showInputMessage="1" showErrorMessage="1" prompt="U ovu ćeliju unesite godinu" sqref="B1"/>
    <dataValidation allowBlank="1" showInputMessage="1" showErrorMessage="1" prompt="U ovoj se ćeliji automatski izračunava neto prihod. U tablicu Prihodi unesite pojedinosti o prihodima, a u tablicu Troškovi operativne troškove" sqref="L2:O2"/>
    <dataValidation allowBlank="1" showInputMessage="1" showErrorMessage="1" prompt="U ovu ćeliju unesite naziv tvrtke U ćeliji desno automatski se izračunava neto prihod" sqref="C2:K2"/>
  </dataValidations>
  <printOptions horizontalCentered="1"/>
  <pageMargins left="0.25" right="0.25" top="0.75" bottom="0.75" header="0.3" footer="0.3"/>
  <pageSetup paperSize="9" scale="67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30.75" customWidth="1"/>
    <col min="3" max="3" width="13.75" customWidth="1"/>
    <col min="4" max="4" width="13.125" customWidth="1"/>
    <col min="5" max="5" width="13.625" customWidth="1"/>
    <col min="6" max="6" width="13.5" customWidth="1"/>
    <col min="7" max="7" width="13.75" customWidth="1"/>
    <col min="8" max="8" width="13.25" customWidth="1"/>
    <col min="9" max="9" width="13.375" customWidth="1"/>
    <col min="10" max="10" width="14.125" customWidth="1"/>
    <col min="11" max="14" width="12.25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38"/>
      <c r="B1" s="43" t="str">
        <f>'Operativni troškovi'!B1:B2</f>
        <v>GODINA</v>
      </c>
      <c r="C1" s="44" t="s">
        <v>33</v>
      </c>
      <c r="D1" s="44"/>
      <c r="E1" s="44"/>
      <c r="F1" s="44"/>
      <c r="G1" s="44"/>
      <c r="H1" s="44"/>
      <c r="I1" s="44"/>
      <c r="J1" s="44"/>
      <c r="K1" s="44"/>
      <c r="L1"/>
      <c r="M1"/>
      <c r="N1"/>
      <c r="O1"/>
    </row>
    <row r="2" spans="1:15" ht="65.099999999999994" customHeight="1" x14ac:dyDescent="0.3">
      <c r="A2" s="1"/>
      <c r="B2" s="43"/>
      <c r="C2" s="40" t="str">
        <f>'Dobit i gubitak'!C2:K2</f>
        <v>NAZIV TVRTKE</v>
      </c>
      <c r="D2" s="40"/>
      <c r="E2" s="40"/>
      <c r="F2" s="40"/>
      <c r="G2" s="40"/>
      <c r="H2" s="40"/>
      <c r="I2" s="40"/>
      <c r="J2" s="40"/>
      <c r="K2" s="40"/>
    </row>
    <row r="3" spans="1:15" ht="30" customHeight="1" x14ac:dyDescent="0.3">
      <c r="A3" s="4"/>
      <c r="B3" s="24" t="s">
        <v>23</v>
      </c>
      <c r="C3" s="25" t="s">
        <v>9</v>
      </c>
      <c r="D3" s="25" t="s">
        <v>50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19</v>
      </c>
      <c r="M3" s="25" t="s">
        <v>20</v>
      </c>
      <c r="N3" s="25" t="s">
        <v>21</v>
      </c>
      <c r="O3" s="25" t="s">
        <v>22</v>
      </c>
    </row>
    <row r="4" spans="1:15" ht="30" customHeight="1" x14ac:dyDescent="0.3">
      <c r="A4" s="1"/>
      <c r="B4" s="10" t="s">
        <v>24</v>
      </c>
      <c r="C4" s="35">
        <v>50000</v>
      </c>
      <c r="D4" s="35">
        <v>63098</v>
      </c>
      <c r="E4" s="35">
        <v>55125</v>
      </c>
      <c r="F4" s="35">
        <v>23881</v>
      </c>
      <c r="G4" s="35">
        <v>60775.31</v>
      </c>
      <c r="H4" s="35">
        <v>63814.080000000002</v>
      </c>
      <c r="I4" s="35">
        <v>67004.78</v>
      </c>
      <c r="J4" s="35">
        <v>89000</v>
      </c>
      <c r="K4" s="36"/>
      <c r="L4" s="36"/>
      <c r="M4" s="36"/>
      <c r="N4" s="36"/>
      <c r="O4" s="35">
        <f>SUM(C4:N4)</f>
        <v>472698.17000000004</v>
      </c>
    </row>
    <row r="5" spans="1:15" ht="30" customHeight="1" x14ac:dyDescent="0.3">
      <c r="A5" s="1"/>
      <c r="B5" s="10" t="s">
        <v>25</v>
      </c>
      <c r="C5" s="35">
        <v>0</v>
      </c>
      <c r="D5" s="35">
        <v>-500</v>
      </c>
      <c r="E5" s="35">
        <v>0</v>
      </c>
      <c r="F5" s="35">
        <v>0</v>
      </c>
      <c r="G5" s="35">
        <v>-234</v>
      </c>
      <c r="H5" s="35">
        <v>0</v>
      </c>
      <c r="I5" s="35">
        <v>0</v>
      </c>
      <c r="J5" s="35">
        <v>-300</v>
      </c>
      <c r="K5" s="36"/>
      <c r="L5" s="36"/>
      <c r="M5" s="36"/>
      <c r="N5" s="36"/>
      <c r="O5" s="35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35">
        <v>-5000</v>
      </c>
      <c r="D6" s="35">
        <v>-5250</v>
      </c>
      <c r="E6" s="35">
        <v>-5513</v>
      </c>
      <c r="F6" s="35">
        <v>-5788</v>
      </c>
      <c r="G6" s="35">
        <v>-6078</v>
      </c>
      <c r="H6" s="35">
        <v>-5324</v>
      </c>
      <c r="I6" s="35">
        <v>-6700</v>
      </c>
      <c r="J6" s="35">
        <v>-400</v>
      </c>
      <c r="K6" s="36"/>
      <c r="L6" s="36"/>
      <c r="M6" s="36"/>
      <c r="N6" s="36"/>
      <c r="O6" s="35">
        <f t="shared" si="0"/>
        <v>-40053</v>
      </c>
    </row>
    <row r="7" spans="1:15" ht="30" customHeight="1" x14ac:dyDescent="0.3">
      <c r="A7" s="1"/>
      <c r="B7" s="10" t="s">
        <v>27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2000</v>
      </c>
      <c r="K7" s="36"/>
      <c r="L7" s="36"/>
      <c r="M7" s="36"/>
      <c r="N7" s="36"/>
      <c r="O7" s="35">
        <f t="shared" si="0"/>
        <v>2000</v>
      </c>
    </row>
    <row r="8" spans="1:15" ht="30" customHeight="1" x14ac:dyDescent="0.3">
      <c r="A8" s="1"/>
      <c r="B8" s="10" t="s">
        <v>28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/>
      <c r="K8" s="36"/>
      <c r="L8" s="36"/>
      <c r="M8" s="36"/>
      <c r="N8" s="36"/>
      <c r="O8" s="35">
        <f t="shared" si="0"/>
        <v>0</v>
      </c>
    </row>
    <row r="9" spans="1:15" ht="30" customHeight="1" x14ac:dyDescent="0.3">
      <c r="A9" s="1"/>
      <c r="B9" s="10" t="s">
        <v>29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/>
      <c r="K9" s="36"/>
      <c r="L9" s="36"/>
      <c r="M9" s="36"/>
      <c r="N9" s="36"/>
      <c r="O9" s="35">
        <f t="shared" si="0"/>
        <v>0</v>
      </c>
    </row>
    <row r="10" spans="1:15" ht="30" customHeight="1" x14ac:dyDescent="0.3">
      <c r="A10" s="1"/>
      <c r="B10" s="10" t="s">
        <v>30</v>
      </c>
      <c r="C10" s="34">
        <f>IF(SUM(C4:C9)=0,"",SUM(C4:C9))</f>
        <v>45000</v>
      </c>
      <c r="D10" s="34">
        <f t="shared" ref="D10:N10" si="1">IF(SUM(D4:D9)=0,"",SUM(D4:D9))</f>
        <v>57348</v>
      </c>
      <c r="E10" s="34">
        <f t="shared" si="1"/>
        <v>49612</v>
      </c>
      <c r="F10" s="34">
        <f t="shared" si="1"/>
        <v>18093</v>
      </c>
      <c r="G10" s="34">
        <f t="shared" si="1"/>
        <v>54463.31</v>
      </c>
      <c r="H10" s="34">
        <f t="shared" si="1"/>
        <v>58490.080000000002</v>
      </c>
      <c r="I10" s="34">
        <f t="shared" si="1"/>
        <v>60304.78</v>
      </c>
      <c r="J10" s="34">
        <f t="shared" si="1"/>
        <v>90300</v>
      </c>
      <c r="K10" s="34" t="str">
        <f t="shared" si="1"/>
        <v/>
      </c>
      <c r="L10" s="34" t="str">
        <f t="shared" si="1"/>
        <v/>
      </c>
      <c r="M10" s="34" t="str">
        <f t="shared" si="1"/>
        <v/>
      </c>
      <c r="N10" s="34" t="str">
        <f t="shared" si="1"/>
        <v/>
      </c>
      <c r="O10" s="30">
        <f>SUBTOTAL(109,Prihod[YTD])</f>
        <v>433611.17000000004</v>
      </c>
    </row>
    <row r="11" spans="1:15" ht="30" customHeight="1" x14ac:dyDescent="0.3">
      <c r="A11" s="1"/>
      <c r="B11" s="9" t="s">
        <v>31</v>
      </c>
      <c r="C11" s="28">
        <v>20000</v>
      </c>
      <c r="D11" s="28">
        <v>21000</v>
      </c>
      <c r="E11" s="28">
        <v>22050</v>
      </c>
      <c r="F11" s="28">
        <v>23152.5</v>
      </c>
      <c r="G11" s="28">
        <v>24310.13</v>
      </c>
      <c r="H11" s="28">
        <v>25525.63</v>
      </c>
      <c r="I11" s="28">
        <v>26801.91</v>
      </c>
      <c r="J11" s="28">
        <v>48654</v>
      </c>
      <c r="K11" s="37"/>
      <c r="L11" s="37"/>
      <c r="M11" s="37"/>
      <c r="N11" s="37"/>
      <c r="O11" s="27">
        <f t="shared" si="0"/>
        <v>211494.17</v>
      </c>
    </row>
    <row r="12" spans="1:15" ht="30" customHeight="1" x14ac:dyDescent="0.3">
      <c r="B12" s="3" t="s">
        <v>32</v>
      </c>
      <c r="C12" s="29">
        <f>IFERROR(C10-C11,"")</f>
        <v>25000</v>
      </c>
      <c r="D12" s="29">
        <f t="shared" ref="D12:N12" si="2">IFERROR(D10-D11,"")</f>
        <v>36348</v>
      </c>
      <c r="E12" s="29">
        <f t="shared" si="2"/>
        <v>27562</v>
      </c>
      <c r="F12" s="29">
        <f t="shared" si="2"/>
        <v>-5059.5</v>
      </c>
      <c r="G12" s="29">
        <f t="shared" si="2"/>
        <v>30153.179999999997</v>
      </c>
      <c r="H12" s="29">
        <f t="shared" si="2"/>
        <v>32964.449999999997</v>
      </c>
      <c r="I12" s="29">
        <f t="shared" si="2"/>
        <v>33502.869999999995</v>
      </c>
      <c r="J12" s="29">
        <f t="shared" si="2"/>
        <v>41646</v>
      </c>
      <c r="K12" s="29" t="str">
        <f t="shared" si="2"/>
        <v/>
      </c>
      <c r="L12" s="29" t="str">
        <f t="shared" si="2"/>
        <v/>
      </c>
      <c r="M12" s="29" t="str">
        <f t="shared" si="2"/>
        <v/>
      </c>
      <c r="N12" s="29" t="str">
        <f t="shared" si="2"/>
        <v/>
      </c>
      <c r="O12" s="29">
        <f>IFERROR(O10-O11,"")</f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Na ovom radnom listu u tablicu Prihodi unesite prihode iz raznih izvora. Automatski se izračunava bruto dobit" sqref="A1"/>
    <dataValidation allowBlank="1" showInputMessage="1" prompt="U ovoj se ćeliji nalazi naslov ovog radnog lista. U ćeliji ispod automatski se ažurira naziv tvrtke" sqref="C1:K1"/>
    <dataValidation allowBlank="1" showInputMessage="1" showErrorMessage="1" prompt="U ovaj stupac ispod ovog zaglavlja unesite ovomjesečni prihod" sqref="C3:N3"/>
    <dataValidation allowBlank="1" showInputMessage="1" showErrorMessage="1" prompt="U ćelijama desno automatski se izračunava bruto dobit" sqref="B12"/>
    <dataValidation allowBlank="1" showInputMessage="1" showErrorMessage="1" prompt="U ćelije desno unesite troškove prodane robe. U retku ispod automatski se izračunava bruto dobit" sqref="B11"/>
    <dataValidation allowBlank="1" showInputMessage="1" showErrorMessage="1" prompt="U ovom stupcu ispod ovog zaglavlja automatski se izračunava iznos od početka godine do današnjeg datuma. Bruto dobiti su ispod tablice pod stavkom Troškovi prodane robe" sqref="O3"/>
    <dataValidation allowBlank="1" showInputMessage="1" showErrorMessage="1" prompt="U ovaj stupac ispod ovog zaglavlja unesite ili prilagodite stavke prihoda. Pod svaki mjesec u ovom retku desno unesite iznose prihoda" sqref="B3"/>
    <dataValidation allowBlank="1" showInputMessage="1" showErrorMessage="1" prompt="U ovoj se ćeliji automatski ažurira godina, a u ćeliji C2 naziv tvrtke" sqref="B1:B2"/>
    <dataValidation allowBlank="1" showInputMessage="1" showErrorMessage="1" prompt="U ovoj se ćeliji automatski ažurira naziv tvrtke. U tablicu u nastavku unesite pojedinosti o prihodu" sqref="C2:K2"/>
  </dataValidations>
  <printOptions horizontalCentered="1"/>
  <pageMargins left="0.25" right="0.25" top="0.75" bottom="0.75" header="0.3" footer="0.3"/>
  <pageSetup paperSize="9" scale="66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8"/>
  <sheetViews>
    <sheetView showGridLines="0" workbookViewId="0"/>
  </sheetViews>
  <sheetFormatPr defaultRowHeight="30" customHeight="1" x14ac:dyDescent="0.3"/>
  <cols>
    <col min="1" max="1" width="1.875" customWidth="1"/>
    <col min="2" max="2" width="30.75" customWidth="1"/>
    <col min="3" max="3" width="13.75" customWidth="1"/>
    <col min="4" max="4" width="13.125" customWidth="1"/>
    <col min="5" max="5" width="13.625" customWidth="1"/>
    <col min="6" max="6" width="13.5" customWidth="1"/>
    <col min="7" max="7" width="13.75" customWidth="1"/>
    <col min="8" max="8" width="13.25" customWidth="1"/>
    <col min="9" max="9" width="13.375" customWidth="1"/>
    <col min="10" max="10" width="14.125" customWidth="1"/>
    <col min="11" max="14" width="12.25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43" t="str">
        <f>'Dobit i gubitak'!B1:B2</f>
        <v>GODINA</v>
      </c>
      <c r="C1" s="44" t="s">
        <v>49</v>
      </c>
      <c r="D1" s="44"/>
      <c r="E1" s="44"/>
      <c r="F1" s="44"/>
      <c r="G1" s="44"/>
      <c r="H1" s="44"/>
      <c r="I1" s="44"/>
      <c r="J1" s="44"/>
      <c r="K1" s="44"/>
      <c r="L1"/>
      <c r="M1"/>
      <c r="N1"/>
      <c r="O1"/>
    </row>
    <row r="2" spans="1:15" ht="65.099999999999994" customHeight="1" x14ac:dyDescent="0.3">
      <c r="A2" s="1"/>
      <c r="B2" s="43"/>
      <c r="C2" s="40" t="str">
        <f>'Dobit i gubitak'!C2:K2</f>
        <v>NAZIV TVRTKE</v>
      </c>
      <c r="D2" s="40"/>
      <c r="E2" s="40"/>
      <c r="F2" s="40"/>
      <c r="G2" s="40"/>
      <c r="H2" s="40"/>
      <c r="I2" s="40"/>
      <c r="J2" s="40"/>
      <c r="K2" s="40"/>
    </row>
    <row r="3" spans="1:15" ht="30" customHeight="1" x14ac:dyDescent="0.3">
      <c r="A3" s="4"/>
      <c r="B3" s="23" t="s">
        <v>34</v>
      </c>
      <c r="C3" s="26" t="s">
        <v>9</v>
      </c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19</v>
      </c>
      <c r="M3" s="26" t="s">
        <v>20</v>
      </c>
      <c r="N3" s="26" t="s">
        <v>21</v>
      </c>
      <c r="O3" s="26" t="s">
        <v>22</v>
      </c>
    </row>
    <row r="4" spans="1:15" ht="30" customHeight="1" x14ac:dyDescent="0.3">
      <c r="A4" s="1"/>
      <c r="B4" s="33" t="s">
        <v>35</v>
      </c>
      <c r="C4" s="12">
        <v>7500</v>
      </c>
      <c r="D4" s="12">
        <v>7875</v>
      </c>
      <c r="E4" s="12">
        <v>8268.75</v>
      </c>
      <c r="F4" s="12">
        <v>8682.19</v>
      </c>
      <c r="G4" s="12">
        <v>9116.2999999999993</v>
      </c>
      <c r="H4" s="12">
        <v>9572.11</v>
      </c>
      <c r="I4" s="12">
        <v>10050.719999999999</v>
      </c>
      <c r="J4" s="12"/>
      <c r="K4" s="12"/>
      <c r="L4" s="12"/>
      <c r="M4" s="12"/>
      <c r="N4" s="12"/>
      <c r="O4" s="13">
        <f t="shared" ref="O4:O16" si="0">SUM(C4:N4)</f>
        <v>61065.070000000007</v>
      </c>
    </row>
    <row r="5" spans="1:15" ht="30" customHeight="1" x14ac:dyDescent="0.3">
      <c r="A5" s="1"/>
      <c r="B5" s="33" t="s">
        <v>36</v>
      </c>
      <c r="C5" s="12">
        <v>500</v>
      </c>
      <c r="D5" s="12">
        <v>525</v>
      </c>
      <c r="E5" s="12">
        <v>551.25</v>
      </c>
      <c r="F5" s="12">
        <v>578.80999999999995</v>
      </c>
      <c r="G5" s="12">
        <v>607.75</v>
      </c>
      <c r="H5" s="12">
        <v>638.14</v>
      </c>
      <c r="I5" s="12">
        <v>670.05</v>
      </c>
      <c r="J5" s="12"/>
      <c r="K5" s="12"/>
      <c r="L5" s="12"/>
      <c r="M5" s="12"/>
      <c r="N5" s="12"/>
      <c r="O5" s="13">
        <f t="shared" si="0"/>
        <v>4071</v>
      </c>
    </row>
    <row r="6" spans="1:15" ht="30" customHeight="1" x14ac:dyDescent="0.3">
      <c r="A6" s="1"/>
      <c r="B6" s="33" t="s">
        <v>37</v>
      </c>
      <c r="C6" s="12">
        <v>1500</v>
      </c>
      <c r="D6" s="12">
        <v>1575</v>
      </c>
      <c r="E6" s="12">
        <v>1653.75</v>
      </c>
      <c r="F6" s="12">
        <v>1736.44</v>
      </c>
      <c r="G6" s="12">
        <v>1823.26</v>
      </c>
      <c r="H6" s="12">
        <v>1914.42</v>
      </c>
      <c r="I6" s="12">
        <v>2010.14</v>
      </c>
      <c r="J6" s="12"/>
      <c r="K6" s="12"/>
      <c r="L6" s="12"/>
      <c r="M6" s="12"/>
      <c r="N6" s="12"/>
      <c r="O6" s="13">
        <f>SUM(C6:N6)</f>
        <v>12213.01</v>
      </c>
    </row>
    <row r="7" spans="1:15" ht="30" customHeight="1" x14ac:dyDescent="0.3">
      <c r="A7" s="1"/>
      <c r="B7" s="33" t="s">
        <v>38</v>
      </c>
      <c r="C7" s="12">
        <v>475</v>
      </c>
      <c r="D7" s="12">
        <v>498.75</v>
      </c>
      <c r="E7" s="12">
        <v>523.69000000000005</v>
      </c>
      <c r="F7" s="12">
        <v>549.87</v>
      </c>
      <c r="G7" s="12">
        <v>577.37</v>
      </c>
      <c r="H7" s="12">
        <v>606.23</v>
      </c>
      <c r="I7" s="12">
        <v>636.54999999999995</v>
      </c>
      <c r="J7" s="12"/>
      <c r="K7" s="12"/>
      <c r="L7" s="12"/>
      <c r="M7" s="12"/>
      <c r="N7" s="12"/>
      <c r="O7" s="13">
        <f t="shared" si="0"/>
        <v>3867.46</v>
      </c>
    </row>
    <row r="8" spans="1:15" ht="30" customHeight="1" x14ac:dyDescent="0.3">
      <c r="A8" s="1"/>
      <c r="B8" s="33" t="s">
        <v>39</v>
      </c>
      <c r="C8" s="12">
        <v>123</v>
      </c>
      <c r="D8" s="12">
        <v>123</v>
      </c>
      <c r="E8" s="12">
        <v>123</v>
      </c>
      <c r="F8" s="12">
        <v>123</v>
      </c>
      <c r="G8" s="12">
        <v>123</v>
      </c>
      <c r="H8" s="12">
        <v>123</v>
      </c>
      <c r="I8" s="12">
        <v>123</v>
      </c>
      <c r="J8" s="12"/>
      <c r="K8" s="12"/>
      <c r="L8" s="12"/>
      <c r="M8" s="12"/>
      <c r="N8" s="12"/>
      <c r="O8" s="13">
        <f t="shared" si="0"/>
        <v>861</v>
      </c>
    </row>
    <row r="9" spans="1:15" ht="30" customHeight="1" x14ac:dyDescent="0.3">
      <c r="A9" s="1"/>
      <c r="B9" s="33" t="s">
        <v>40</v>
      </c>
      <c r="C9" s="12">
        <v>68</v>
      </c>
      <c r="D9" s="12">
        <v>68</v>
      </c>
      <c r="E9" s="12">
        <v>68</v>
      </c>
      <c r="F9" s="12">
        <v>68</v>
      </c>
      <c r="G9" s="12">
        <v>68</v>
      </c>
      <c r="H9" s="12">
        <v>68</v>
      </c>
      <c r="I9" s="12">
        <v>68</v>
      </c>
      <c r="J9" s="12"/>
      <c r="K9" s="12"/>
      <c r="L9" s="12"/>
      <c r="M9" s="12"/>
      <c r="N9" s="12"/>
      <c r="O9" s="13">
        <f t="shared" si="0"/>
        <v>476</v>
      </c>
    </row>
    <row r="10" spans="1:15" ht="30" customHeight="1" x14ac:dyDescent="0.3">
      <c r="A10" s="1"/>
      <c r="B10" s="33" t="s">
        <v>41</v>
      </c>
      <c r="C10" s="12">
        <v>125</v>
      </c>
      <c r="D10" s="12">
        <v>125</v>
      </c>
      <c r="E10" s="12">
        <v>125</v>
      </c>
      <c r="F10" s="12">
        <v>125</v>
      </c>
      <c r="G10" s="12">
        <v>125</v>
      </c>
      <c r="H10" s="12">
        <v>125</v>
      </c>
      <c r="I10" s="12">
        <v>125</v>
      </c>
      <c r="J10" s="12"/>
      <c r="K10" s="12"/>
      <c r="L10" s="12"/>
      <c r="M10" s="12"/>
      <c r="N10" s="12"/>
      <c r="O10" s="13">
        <f t="shared" si="0"/>
        <v>875</v>
      </c>
    </row>
    <row r="11" spans="1:15" ht="30" customHeight="1" x14ac:dyDescent="0.3">
      <c r="A11" s="1"/>
      <c r="B11" s="33" t="s">
        <v>42</v>
      </c>
      <c r="C11" s="12">
        <v>250</v>
      </c>
      <c r="D11" s="12">
        <v>262.5</v>
      </c>
      <c r="E11" s="12">
        <v>275.63</v>
      </c>
      <c r="F11" s="12">
        <v>289.41000000000003</v>
      </c>
      <c r="G11" s="12">
        <v>303.88</v>
      </c>
      <c r="H11" s="12">
        <v>319.07</v>
      </c>
      <c r="I11" s="12">
        <v>335.02</v>
      </c>
      <c r="J11" s="12"/>
      <c r="K11" s="12"/>
      <c r="L11" s="12"/>
      <c r="M11" s="12"/>
      <c r="N11" s="12"/>
      <c r="O11" s="13">
        <f>SUM(C11:N11)</f>
        <v>2035.51</v>
      </c>
    </row>
    <row r="12" spans="1:15" ht="30" customHeight="1" x14ac:dyDescent="0.3">
      <c r="A12" s="1"/>
      <c r="B12" s="33" t="s">
        <v>43</v>
      </c>
      <c r="C12" s="12">
        <v>100</v>
      </c>
      <c r="D12" s="12">
        <v>105</v>
      </c>
      <c r="E12" s="12">
        <v>110.25</v>
      </c>
      <c r="F12" s="12">
        <v>115.76</v>
      </c>
      <c r="G12" s="12">
        <v>121.55</v>
      </c>
      <c r="H12" s="12">
        <v>127.63</v>
      </c>
      <c r="I12" s="12">
        <v>134.01</v>
      </c>
      <c r="J12" s="12"/>
      <c r="K12" s="12"/>
      <c r="L12" s="12"/>
      <c r="M12" s="12"/>
      <c r="N12" s="12"/>
      <c r="O12" s="13">
        <f t="shared" si="0"/>
        <v>814.19999999999993</v>
      </c>
    </row>
    <row r="13" spans="1:15" ht="30" customHeight="1" x14ac:dyDescent="0.3">
      <c r="A13" s="1"/>
      <c r="B13" s="33" t="s">
        <v>44</v>
      </c>
      <c r="C13" s="12">
        <v>200</v>
      </c>
      <c r="D13" s="12">
        <v>210</v>
      </c>
      <c r="E13" s="12">
        <v>220.5</v>
      </c>
      <c r="F13" s="12">
        <v>231.53</v>
      </c>
      <c r="G13" s="12">
        <v>243.1</v>
      </c>
      <c r="H13" s="12">
        <v>255.26</v>
      </c>
      <c r="I13" s="12">
        <v>268.02</v>
      </c>
      <c r="J13" s="12"/>
      <c r="K13" s="12"/>
      <c r="L13" s="12"/>
      <c r="M13" s="12"/>
      <c r="N13" s="12"/>
      <c r="O13" s="13">
        <f t="shared" si="0"/>
        <v>1628.4099999999999</v>
      </c>
    </row>
    <row r="14" spans="1:15" ht="30" customHeight="1" x14ac:dyDescent="0.3">
      <c r="A14" s="1"/>
      <c r="B14" s="33" t="s">
        <v>45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/>
      <c r="K14" s="12"/>
      <c r="L14" s="12"/>
      <c r="M14" s="12"/>
      <c r="N14" s="12"/>
      <c r="O14" s="13">
        <f t="shared" si="0"/>
        <v>0</v>
      </c>
    </row>
    <row r="15" spans="1:15" ht="30" customHeight="1" x14ac:dyDescent="0.3">
      <c r="A15" s="1"/>
      <c r="B15" s="33" t="s">
        <v>46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/>
      <c r="K15" s="12"/>
      <c r="L15" s="12"/>
      <c r="M15" s="12"/>
      <c r="N15" s="12"/>
      <c r="O15" s="13">
        <f t="shared" si="0"/>
        <v>0</v>
      </c>
    </row>
    <row r="16" spans="1:15" ht="30" customHeight="1" x14ac:dyDescent="0.3">
      <c r="A16" s="1"/>
      <c r="B16" s="33" t="s">
        <v>47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/>
      <c r="K16" s="12"/>
      <c r="L16" s="12"/>
      <c r="M16" s="12"/>
      <c r="N16" s="12"/>
      <c r="O16" s="13">
        <f t="shared" si="0"/>
        <v>0</v>
      </c>
    </row>
    <row r="17" spans="2:15" ht="30" customHeight="1" x14ac:dyDescent="0.3">
      <c r="B17" s="8" t="s">
        <v>48</v>
      </c>
      <c r="C17" s="32">
        <f>IF(SUM(C4:C16)=0,"",SUM(C4:C16))</f>
        <v>10841</v>
      </c>
      <c r="D17" s="32">
        <f t="shared" ref="D17" si="1">IF(SUM(D4:D16)=0,"",SUM(D4:D16))</f>
        <v>11367.25</v>
      </c>
      <c r="E17" s="32">
        <f t="shared" ref="E17" si="2">IF(SUM(E4:E16)=0,"",SUM(E4:E16))</f>
        <v>11919.82</v>
      </c>
      <c r="F17" s="32">
        <f t="shared" ref="F17" si="3">IF(SUM(F4:F16)=0,"",SUM(F4:F16))</f>
        <v>12500.010000000002</v>
      </c>
      <c r="G17" s="32">
        <f t="shared" ref="G17" si="4">IF(SUM(G4:G16)=0,"",SUM(G4:G16))</f>
        <v>13109.21</v>
      </c>
      <c r="H17" s="32">
        <f t="shared" ref="H17" si="5">IF(SUM(H4:H16)=0,"",SUM(H4:H16))</f>
        <v>13748.859999999999</v>
      </c>
      <c r="I17" s="32">
        <f t="shared" ref="I17" si="6">IF(SUM(I4:I16)=0,"",SUM(I4:I16))</f>
        <v>14420.509999999998</v>
      </c>
      <c r="J17" s="32" t="str">
        <f t="shared" ref="J17" si="7">IF(SUM(J4:J16)=0,"",SUM(J4:J16))</f>
        <v/>
      </c>
      <c r="K17" s="32" t="str">
        <f t="shared" ref="K17" si="8">IF(SUM(K4:K16)=0,"",SUM(K4:K16))</f>
        <v/>
      </c>
      <c r="L17" s="32" t="str">
        <f t="shared" ref="L17" si="9">IF(SUM(L4:L16)=0,"",SUM(L4:L16))</f>
        <v/>
      </c>
      <c r="M17" s="32" t="str">
        <f t="shared" ref="M17" si="10">IF(SUM(M4:M16)=0,"",SUM(M4:M16))</f>
        <v/>
      </c>
      <c r="N17" s="32" t="str">
        <f t="shared" ref="N17" si="11">IF(SUM(N4:N16)=0,"",SUM(N4:N16))</f>
        <v/>
      </c>
      <c r="O17" s="31">
        <f>SUBTOTAL(109,Troškovi[YTD])</f>
        <v>87906.66</v>
      </c>
    </row>
    <row r="18" spans="2:15" ht="30" customHeight="1" x14ac:dyDescent="0.3"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"/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U ovaj stupac ispod ovog zaglavlja unesite operativne troškove za ovaj mjesec" sqref="C3:N3"/>
    <dataValidation allowBlank="1" showInputMessage="1" showErrorMessage="1" prompt="U ovom stupcu ispod ovog zaglavlja automatski se izračunava iznos od početka godine do današnjeg datuma. U retku na kraju tablice nalaze se ukupni troškovi operacija" sqref="O3"/>
    <dataValidation allowBlank="1" showInputMessage="1" showErrorMessage="1" prompt="U ovaj stupac ispod ovog zaglavlja unesite ili prilagodite stavke operativnog troška" sqref="B3"/>
    <dataValidation allowBlank="1" showInputMessage="1" prompt="U ovoj se ćeliji nalazi naslov ovog radnog lista. U ćeliji ispod automatski se ažurira naziv tvrtke" sqref="C1:K1"/>
    <dataValidation allowBlank="1" showInputMessage="1" showErrorMessage="1" prompt="U tablicu Troškovi na ovom radnom listu unesite operativne troškove. Ukupni iznos izračunava se automatski" sqref="A1"/>
    <dataValidation allowBlank="1" showInputMessage="1" showErrorMessage="1" prompt="U ovoj se ćeliji automatski ažurira godina, a u ćeliji C2 naziv tvrtke" sqref="B1:B2"/>
    <dataValidation allowBlank="1" showInputMessage="1" showErrorMessage="1" prompt="U ovoj se ćeliji automatski ažurira naziv tvrtke. U tablicu u nastavku unesite pojedinosti o troškovima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Dobit i gubitak</vt:lpstr>
      <vt:lpstr>Prihod</vt:lpstr>
      <vt:lpstr>Operativni troškovi</vt:lpstr>
      <vt:lpstr>'Dobit i gubitak'!Ispis_naslova</vt:lpstr>
      <vt:lpstr>'Operativni troškovi'!Ispis_naslova</vt:lpstr>
      <vt:lpstr>Prihod!Ispis_naslova</vt:lpstr>
      <vt:lpstr>NetoPrihod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2018-04-25T06:03:57Z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