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5" windowWidth="11340" windowHeight="6795"/>
  </bookViews>
  <sheets>
    <sheet name="לוח שנה" sheetId="1" r:id="rId1"/>
  </sheets>
  <definedNames>
    <definedName name="AprSun1">DATEVALUE("1/4/"&amp;'לוח שנה'!$A$1)-WEEKDAY(DATEVALUE("1/4/"&amp;'לוח שנה'!$A$1))+1</definedName>
    <definedName name="AugSun1">DATEVALUE("1/8/"&amp;'לוח שנה'!$A$1)-WEEKDAY(DATEVALUE("1/8/"&amp;'לוח שנה'!$A$1))+1</definedName>
    <definedName name="DecSun1">DATEVALUE("1/12/"&amp;'לוח שנה'!$A$1)-WEEKDAY(DATEVALUE("1/12/"&amp;'לוח שנה'!$A$1))+1</definedName>
    <definedName name="FebSun1">DATEVALUE("1/2/"&amp;'לוח שנה'!$A$1)-WEEKDAY(DATEVALUE("1/2/"&amp;'לוח שנה'!$A$1))+1</definedName>
    <definedName name="JanSun1">DATEVALUE("1/1/"&amp;'לוח שנה'!$A$1)-WEEKDAY(DATEVALUE("1/1/"&amp;'לוח שנה'!$A$1))+1</definedName>
    <definedName name="JulSun1">DATEVALUE("1/7/"&amp;'לוח שנה'!$A$1)-WEEKDAY(DATEVALUE("1/7/"&amp;'לוח שנה'!$A$1))+1</definedName>
    <definedName name="JunSun1">DATEVALUE("1/6/"&amp;'לוח שנה'!$A$1)-WEEKDAY(DATEVALUE("1/6/"&amp;'לוח שנה'!$A$1))+1</definedName>
    <definedName name="MarSun1">DATEVALUE("1/3/"&amp;'לוח שנה'!$A$1)-WEEKDAY(DATEVALUE("1/3/"&amp;'לוח שנה'!$A$1))+1</definedName>
    <definedName name="MaySun1">DATEVALUE("1/5/"&amp;'לוח שנה'!$A$1)-WEEKDAY(DATEVALUE("1/5/"&amp;'לוח שנה'!$A$1))+1</definedName>
    <definedName name="NovSun1">DATEVALUE("1/11/"&amp;'לוח שנה'!$A$1)-WEEKDAY(DATEVALUE("1/11/"&amp;'לוח שנה'!$A$1))+1</definedName>
    <definedName name="OctSun1">DATEVALUE("1/10/"&amp;'לוח שנה'!$A$1)-WEEKDAY(DATEVALUE("1/10/"&amp;'לוח שנה'!$A$1))+1</definedName>
    <definedName name="_xlnm.Print_Area" localSheetId="0">'לוח שנה'!$A$1:$BA$66</definedName>
    <definedName name="SepSun1">DATEVALUE("1/9/"&amp;'לוח שנה'!$A$1)-WEEKDAY(DATEVALUE("1/9/"&amp;'לוח שנה'!$A$1))+1</definedName>
  </definedNames>
  <calcPr calcId="145621"/>
</workbook>
</file>

<file path=xl/calcChain.xml><?xml version="1.0" encoding="utf-8"?>
<calcChain xmlns="http://schemas.openxmlformats.org/spreadsheetml/2006/main">
  <c r="AA23" i="1" l="1"/>
  <c r="AB23" i="1"/>
  <c r="AC23" i="1"/>
  <c r="AD23" i="1"/>
  <c r="AE23" i="1"/>
  <c r="AF23" i="1"/>
  <c r="AG23" i="1"/>
  <c r="AA24" i="1"/>
  <c r="AB24" i="1"/>
  <c r="AC24" i="1"/>
  <c r="AD24" i="1"/>
  <c r="AE24" i="1"/>
  <c r="AF24" i="1"/>
  <c r="AG24" i="1"/>
  <c r="AA25" i="1"/>
  <c r="AB25" i="1"/>
  <c r="AC25" i="1"/>
  <c r="AD25" i="1"/>
  <c r="AE25" i="1"/>
  <c r="AF25" i="1"/>
  <c r="AG25" i="1"/>
  <c r="AA26" i="1"/>
  <c r="AB26" i="1"/>
  <c r="AC26" i="1"/>
  <c r="AD26" i="1"/>
  <c r="AE26" i="1"/>
  <c r="AF26" i="1"/>
  <c r="AG26" i="1"/>
  <c r="AA27" i="1"/>
  <c r="AB27" i="1"/>
  <c r="AC27" i="1"/>
  <c r="AD27" i="1"/>
  <c r="AE27" i="1"/>
  <c r="AF27" i="1"/>
  <c r="AG27" i="1"/>
  <c r="AG22" i="1"/>
  <c r="AF22" i="1"/>
  <c r="AE22" i="1"/>
  <c r="AD22" i="1"/>
  <c r="AC22" i="1"/>
  <c r="AB22" i="1"/>
  <c r="AA22" i="1"/>
  <c r="AG18" i="1"/>
  <c r="AF18" i="1"/>
  <c r="AE18" i="1"/>
  <c r="AD18" i="1"/>
  <c r="AC18" i="1"/>
  <c r="AB18" i="1"/>
  <c r="AA18" i="1"/>
  <c r="AG17" i="1"/>
  <c r="AF17" i="1"/>
  <c r="AE17" i="1"/>
  <c r="AD17" i="1"/>
  <c r="AC17" i="1"/>
  <c r="AB17" i="1"/>
  <c r="AA17" i="1"/>
  <c r="AG16" i="1"/>
  <c r="AF16" i="1"/>
  <c r="AE16" i="1"/>
  <c r="AD16" i="1"/>
  <c r="AC16" i="1"/>
  <c r="AB16" i="1"/>
  <c r="AA16" i="1"/>
  <c r="AG15" i="1"/>
  <c r="AF15" i="1"/>
  <c r="AE15" i="1"/>
  <c r="AD15" i="1"/>
  <c r="AC15" i="1"/>
  <c r="AB15" i="1"/>
  <c r="AA15" i="1"/>
  <c r="AG14" i="1"/>
  <c r="AF14" i="1"/>
  <c r="AE14" i="1"/>
  <c r="AD14" i="1"/>
  <c r="AC14" i="1"/>
  <c r="AB14" i="1"/>
  <c r="AA14" i="1"/>
  <c r="AG13" i="1"/>
  <c r="AF13" i="1"/>
  <c r="AE13" i="1"/>
  <c r="AD13" i="1"/>
  <c r="AC13" i="1"/>
  <c r="AB13" i="1"/>
  <c r="AA13" i="1"/>
  <c r="AG9" i="1"/>
  <c r="AF9" i="1"/>
  <c r="AE9" i="1"/>
  <c r="AD9" i="1"/>
  <c r="AC9" i="1"/>
  <c r="AB9" i="1"/>
  <c r="AA9" i="1"/>
  <c r="AG8" i="1"/>
  <c r="AF8" i="1"/>
  <c r="AE8" i="1"/>
  <c r="AD8" i="1"/>
  <c r="AC8" i="1"/>
  <c r="AB8" i="1"/>
  <c r="AA8" i="1"/>
  <c r="AG7" i="1"/>
  <c r="AF7" i="1"/>
  <c r="AE7" i="1"/>
  <c r="AD7" i="1"/>
  <c r="AC7" i="1"/>
  <c r="AB7" i="1"/>
  <c r="AA7" i="1"/>
  <c r="AG6" i="1"/>
  <c r="AF6" i="1"/>
  <c r="AE6" i="1"/>
  <c r="AD6" i="1"/>
  <c r="AC6" i="1"/>
  <c r="AB6" i="1"/>
  <c r="AA6" i="1"/>
  <c r="AG5" i="1"/>
  <c r="AF5" i="1"/>
  <c r="AE5" i="1"/>
  <c r="AD5" i="1"/>
  <c r="AC5" i="1"/>
  <c r="AB5" i="1"/>
  <c r="AA5" i="1"/>
  <c r="AG4" i="1"/>
  <c r="AF4" i="1"/>
  <c r="AE4" i="1"/>
  <c r="AD4" i="1"/>
  <c r="AC4" i="1"/>
  <c r="AB4" i="1"/>
  <c r="AA4" i="1"/>
  <c r="Y27" i="1"/>
  <c r="X27" i="1"/>
  <c r="W27" i="1"/>
  <c r="V27" i="1"/>
  <c r="U27" i="1"/>
  <c r="T27" i="1"/>
  <c r="S27" i="1"/>
  <c r="Y26" i="1"/>
  <c r="X26" i="1"/>
  <c r="W26" i="1"/>
  <c r="V26" i="1"/>
  <c r="U26" i="1"/>
  <c r="T26" i="1"/>
  <c r="S26" i="1"/>
  <c r="Y25" i="1"/>
  <c r="X25" i="1"/>
  <c r="W25" i="1"/>
  <c r="V25" i="1"/>
  <c r="U25" i="1"/>
  <c r="T25" i="1"/>
  <c r="S25" i="1"/>
  <c r="Y24" i="1"/>
  <c r="X24" i="1"/>
  <c r="W24" i="1"/>
  <c r="V24" i="1"/>
  <c r="U24" i="1"/>
  <c r="T24" i="1"/>
  <c r="S24" i="1"/>
  <c r="Y23" i="1"/>
  <c r="X23" i="1"/>
  <c r="W23" i="1"/>
  <c r="V23" i="1"/>
  <c r="U23" i="1"/>
  <c r="T23" i="1"/>
  <c r="S23" i="1"/>
  <c r="Y22" i="1"/>
  <c r="X22" i="1"/>
  <c r="W22" i="1"/>
  <c r="V22" i="1"/>
  <c r="U22" i="1"/>
  <c r="T22" i="1"/>
  <c r="S22" i="1"/>
  <c r="Y18" i="1"/>
  <c r="X18" i="1"/>
  <c r="W18" i="1"/>
  <c r="V18" i="1"/>
  <c r="U18" i="1"/>
  <c r="T18" i="1"/>
  <c r="S18" i="1"/>
  <c r="Y17" i="1"/>
  <c r="X17" i="1"/>
  <c r="W17" i="1"/>
  <c r="V17" i="1"/>
  <c r="U17" i="1"/>
  <c r="T17" i="1"/>
  <c r="S17" i="1"/>
  <c r="Y16" i="1"/>
  <c r="X16" i="1"/>
  <c r="W16" i="1"/>
  <c r="V16" i="1"/>
  <c r="U16" i="1"/>
  <c r="T16" i="1"/>
  <c r="S16" i="1"/>
  <c r="Y15" i="1"/>
  <c r="X15" i="1"/>
  <c r="W15" i="1"/>
  <c r="V15" i="1"/>
  <c r="U15" i="1"/>
  <c r="T15" i="1"/>
  <c r="S15" i="1"/>
  <c r="Y14" i="1"/>
  <c r="X14" i="1"/>
  <c r="W14" i="1"/>
  <c r="V14" i="1"/>
  <c r="U14" i="1"/>
  <c r="T14" i="1"/>
  <c r="S14" i="1"/>
  <c r="Y13" i="1"/>
  <c r="X13" i="1"/>
  <c r="W13" i="1"/>
  <c r="V13" i="1"/>
  <c r="U13" i="1"/>
  <c r="T13" i="1"/>
  <c r="S13" i="1"/>
  <c r="Y9" i="1"/>
  <c r="X9" i="1"/>
  <c r="W9" i="1"/>
  <c r="V9" i="1"/>
  <c r="U9" i="1"/>
  <c r="T9" i="1"/>
  <c r="S9" i="1"/>
  <c r="Y8" i="1"/>
  <c r="X8" i="1"/>
  <c r="W8" i="1"/>
  <c r="V8" i="1"/>
  <c r="U8" i="1"/>
  <c r="T8" i="1"/>
  <c r="S8" i="1"/>
  <c r="Y7" i="1"/>
  <c r="X7" i="1"/>
  <c r="W7" i="1"/>
  <c r="V7" i="1"/>
  <c r="U7" i="1"/>
  <c r="T7" i="1"/>
  <c r="S7" i="1"/>
  <c r="Y6" i="1"/>
  <c r="X6" i="1"/>
  <c r="W6" i="1"/>
  <c r="V6" i="1"/>
  <c r="U6" i="1"/>
  <c r="T6" i="1"/>
  <c r="S6" i="1"/>
  <c r="Y5" i="1"/>
  <c r="X5" i="1"/>
  <c r="W5" i="1"/>
  <c r="V5" i="1"/>
  <c r="U5" i="1"/>
  <c r="T5" i="1"/>
  <c r="S5" i="1"/>
  <c r="Y4" i="1"/>
  <c r="X4" i="1"/>
  <c r="W4" i="1"/>
  <c r="V4" i="1"/>
  <c r="U4" i="1"/>
  <c r="T4" i="1"/>
  <c r="S4" i="1"/>
  <c r="Q27" i="1"/>
  <c r="P27" i="1"/>
  <c r="O27" i="1"/>
  <c r="N27" i="1"/>
  <c r="M27" i="1"/>
  <c r="L27" i="1"/>
  <c r="K27" i="1"/>
  <c r="Q26" i="1"/>
  <c r="P26" i="1"/>
  <c r="O26" i="1"/>
  <c r="N26" i="1"/>
  <c r="M26" i="1"/>
  <c r="L26" i="1"/>
  <c r="K26" i="1"/>
  <c r="Q25" i="1"/>
  <c r="P25" i="1"/>
  <c r="O25" i="1"/>
  <c r="N25" i="1"/>
  <c r="M25" i="1"/>
  <c r="L25" i="1"/>
  <c r="K25" i="1"/>
  <c r="Q24" i="1"/>
  <c r="P24" i="1"/>
  <c r="O24" i="1"/>
  <c r="N24" i="1"/>
  <c r="M24" i="1"/>
  <c r="L24" i="1"/>
  <c r="K24" i="1"/>
  <c r="Q23" i="1"/>
  <c r="P23" i="1"/>
  <c r="O23" i="1"/>
  <c r="N23" i="1"/>
  <c r="M23" i="1"/>
  <c r="L23" i="1"/>
  <c r="K23" i="1"/>
  <c r="Q22" i="1"/>
  <c r="P22" i="1"/>
  <c r="O22" i="1"/>
  <c r="N22" i="1"/>
  <c r="M22" i="1"/>
  <c r="L22" i="1"/>
  <c r="K22" i="1"/>
  <c r="Q18" i="1"/>
  <c r="P18" i="1"/>
  <c r="O18" i="1"/>
  <c r="N18" i="1"/>
  <c r="M18" i="1"/>
  <c r="L18" i="1"/>
  <c r="K18" i="1"/>
  <c r="Q17" i="1"/>
  <c r="P17" i="1"/>
  <c r="O17" i="1"/>
  <c r="N17" i="1"/>
  <c r="M17" i="1"/>
  <c r="L17" i="1"/>
  <c r="K17" i="1"/>
  <c r="Q16" i="1"/>
  <c r="P16" i="1"/>
  <c r="O16" i="1"/>
  <c r="N16" i="1"/>
  <c r="M16" i="1"/>
  <c r="L16" i="1"/>
  <c r="K16" i="1"/>
  <c r="Q15" i="1"/>
  <c r="P15" i="1"/>
  <c r="O15" i="1"/>
  <c r="N15" i="1"/>
  <c r="M15" i="1"/>
  <c r="L15" i="1"/>
  <c r="K15" i="1"/>
  <c r="Q14" i="1"/>
  <c r="P14" i="1"/>
  <c r="O14" i="1"/>
  <c r="N14" i="1"/>
  <c r="M14" i="1"/>
  <c r="L14" i="1"/>
  <c r="K14" i="1"/>
  <c r="Q13" i="1"/>
  <c r="P13" i="1"/>
  <c r="O13" i="1"/>
  <c r="N13" i="1"/>
  <c r="M13" i="1"/>
  <c r="L13" i="1"/>
  <c r="K13" i="1"/>
  <c r="Q9" i="1"/>
  <c r="P9" i="1"/>
  <c r="O9" i="1"/>
  <c r="N9" i="1"/>
  <c r="M9" i="1"/>
  <c r="L9" i="1"/>
  <c r="K9" i="1"/>
  <c r="Q8" i="1"/>
  <c r="P8" i="1"/>
  <c r="O8" i="1"/>
  <c r="N8" i="1"/>
  <c r="M8" i="1"/>
  <c r="L8" i="1"/>
  <c r="K8" i="1"/>
  <c r="Q7" i="1"/>
  <c r="P7" i="1"/>
  <c r="O7" i="1"/>
  <c r="N7" i="1"/>
  <c r="M7" i="1"/>
  <c r="L7" i="1"/>
  <c r="K7" i="1"/>
  <c r="Q6" i="1"/>
  <c r="P6" i="1"/>
  <c r="O6" i="1"/>
  <c r="N6" i="1"/>
  <c r="M6" i="1"/>
  <c r="L6" i="1"/>
  <c r="K6" i="1"/>
  <c r="Q5" i="1"/>
  <c r="P5" i="1"/>
  <c r="O5" i="1"/>
  <c r="N5" i="1"/>
  <c r="M5" i="1"/>
  <c r="L5" i="1"/>
  <c r="K5" i="1"/>
  <c r="Q4" i="1"/>
  <c r="P4" i="1"/>
  <c r="O4" i="1"/>
  <c r="N4" i="1"/>
  <c r="M4" i="1"/>
  <c r="L4" i="1"/>
  <c r="K4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9" i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4" i="1"/>
  <c r="H4" i="1"/>
  <c r="G4" i="1"/>
  <c r="F4" i="1"/>
  <c r="E4" i="1"/>
  <c r="D4" i="1"/>
  <c r="C4" i="1"/>
</calcChain>
</file>

<file path=xl/sharedStrings.xml><?xml version="1.0" encoding="utf-8"?>
<sst xmlns="http://schemas.openxmlformats.org/spreadsheetml/2006/main" count="96" uniqueCount="19">
  <si>
    <t>ינואר</t>
  </si>
  <si>
    <t>פברואר</t>
  </si>
  <si>
    <t>מרץ</t>
  </si>
  <si>
    <t>אפריל</t>
  </si>
  <si>
    <t>מאי</t>
  </si>
  <si>
    <t>יוני</t>
  </si>
  <si>
    <t>יולי</t>
  </si>
  <si>
    <t>אוגוסט</t>
  </si>
  <si>
    <t>ספטמבר</t>
  </si>
  <si>
    <t>אוקטובר</t>
  </si>
  <si>
    <t>נובמבר</t>
  </si>
  <si>
    <t>דצמבר</t>
  </si>
  <si>
    <t>א</t>
  </si>
  <si>
    <t>ב</t>
  </si>
  <si>
    <t>ג</t>
  </si>
  <si>
    <t>ד</t>
  </si>
  <si>
    <t>ה</t>
  </si>
  <si>
    <t>ו</t>
  </si>
  <si>
    <t>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</si>
</sst>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F800]dddd\,\ mmmm\ dd\,\ yyyy"/>
    <numFmt numFmtId="165" formatCode="dd"/>
    <numFmt numFmtId="166" formatCode="d"/>
  </numFmts>
  <fonts count="4" x14ac:knownFonts="1">
    <font>
      <sz val="10"/>
      <name val="Arial"/>
    </font>
    <font>
      <sz val="8"/>
      <name val="Arial"/>
      <family val="2"/>
    </font>
    <font>
      <b/>
      <sz val="9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/>
    <xf numFmtId="164" fontId="3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/>
    <xf numFmtId="166" fontId="3" fillId="0" borderId="2" xfId="0" applyNumberFormat="1" applyFont="1" applyBorder="1"/>
    <xf numFmtId="0" fontId="3" fillId="0" borderId="0" xfId="0" applyFont="1" applyBorder="1"/>
    <xf numFmtId="166" fontId="3" fillId="0" borderId="6" xfId="0" applyNumberFormat="1" applyFont="1" applyBorder="1"/>
    <xf numFmtId="165" fontId="3" fillId="0" borderId="0" xfId="0" applyNumberFormat="1" applyFont="1"/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Spin" dx="15" fmlaLink="$A$1" max="9999" min="1900" page="10" val="2008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0</xdr:row>
          <xdr:rowOff>0</xdr:rowOff>
        </xdr:from>
        <xdr:to>
          <xdr:col>1</xdr:col>
          <xdr:colOff>152400</xdr:colOff>
          <xdr:row>0</xdr:row>
          <xdr:rowOff>190500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H33"/>
  <sheetViews>
    <sheetView showGridLines="0" rightToLeft="1" tabSelected="1" workbookViewId="0"/>
  </sheetViews>
  <sheetFormatPr defaultRowHeight="11.25" x14ac:dyDescent="0.15"/>
  <cols>
    <col min="1" max="1" width="6.7109375" style="2" customWidth="1"/>
    <col min="2" max="33" width="3.7109375" style="2" customWidth="1"/>
    <col min="34" max="34" width="9.140625" style="2" customWidth="1"/>
    <col min="35" max="16384" width="9.140625" style="2"/>
  </cols>
  <sheetData>
    <row r="1" spans="1:34" ht="15.95" customHeight="1" x14ac:dyDescent="0.15">
      <c r="A1" s="1">
        <v>2008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34" ht="15.95" customHeight="1" x14ac:dyDescent="0.15">
      <c r="C2" s="11" t="s">
        <v>0</v>
      </c>
      <c r="D2" s="12"/>
      <c r="E2" s="12"/>
      <c r="F2" s="12"/>
      <c r="G2" s="12"/>
      <c r="H2" s="12"/>
      <c r="I2" s="13"/>
      <c r="K2" s="11" t="s">
        <v>3</v>
      </c>
      <c r="L2" s="12"/>
      <c r="M2" s="12"/>
      <c r="N2" s="12"/>
      <c r="O2" s="12"/>
      <c r="P2" s="12"/>
      <c r="Q2" s="13"/>
      <c r="S2" s="11" t="s">
        <v>6</v>
      </c>
      <c r="T2" s="12"/>
      <c r="U2" s="12"/>
      <c r="V2" s="12"/>
      <c r="W2" s="12"/>
      <c r="X2" s="12"/>
      <c r="Y2" s="13"/>
      <c r="AA2" s="11" t="s">
        <v>9</v>
      </c>
      <c r="AB2" s="12"/>
      <c r="AC2" s="12"/>
      <c r="AD2" s="12"/>
      <c r="AE2" s="12"/>
      <c r="AF2" s="12"/>
      <c r="AG2" s="13"/>
    </row>
    <row r="3" spans="1:34" ht="15.95" customHeight="1" x14ac:dyDescent="0.15">
      <c r="B3" s="4"/>
      <c r="C3" s="5" t="s">
        <v>12</v>
      </c>
      <c r="D3" s="5" t="s">
        <v>13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K3" s="5" t="s">
        <v>12</v>
      </c>
      <c r="L3" s="5" t="s">
        <v>13</v>
      </c>
      <c r="M3" s="5" t="s">
        <v>14</v>
      </c>
      <c r="N3" s="5" t="s">
        <v>15</v>
      </c>
      <c r="O3" s="5" t="s">
        <v>16</v>
      </c>
      <c r="P3" s="5" t="s">
        <v>17</v>
      </c>
      <c r="Q3" s="5" t="s">
        <v>18</v>
      </c>
      <c r="S3" s="5" t="s">
        <v>12</v>
      </c>
      <c r="T3" s="5" t="s">
        <v>13</v>
      </c>
      <c r="U3" s="5" t="s">
        <v>14</v>
      </c>
      <c r="V3" s="5" t="s">
        <v>15</v>
      </c>
      <c r="W3" s="5" t="s">
        <v>16</v>
      </c>
      <c r="X3" s="5" t="s">
        <v>17</v>
      </c>
      <c r="Y3" s="5" t="s">
        <v>18</v>
      </c>
      <c r="AA3" s="5" t="s">
        <v>12</v>
      </c>
      <c r="AB3" s="5" t="s">
        <v>13</v>
      </c>
      <c r="AC3" s="5" t="s">
        <v>14</v>
      </c>
      <c r="AD3" s="5" t="s">
        <v>15</v>
      </c>
      <c r="AE3" s="5" t="s">
        <v>16</v>
      </c>
      <c r="AF3" s="5" t="s">
        <v>17</v>
      </c>
      <c r="AG3" s="5" t="s">
        <v>18</v>
      </c>
    </row>
    <row r="4" spans="1:34" ht="15.95" customHeight="1" x14ac:dyDescent="0.15">
      <c r="C4" s="6" t="str">
        <f>IF(AND(YEAR(JanSun1)=$A$1,MONTH(JanSun1)=1),JanSun1, "")</f>
        <v/>
      </c>
      <c r="D4" s="6" t="str">
        <f>IF(AND(YEAR(JanSun1+1)=$A$1,MONTH(JanSun1+1)=1),JanSun1+1, "")</f>
        <v/>
      </c>
      <c r="E4" s="6">
        <f>IF(AND(YEAR(JanSun1+2)=$A$1,MONTH(JanSun1+2)=1),JanSun1+2, "")</f>
        <v>39448</v>
      </c>
      <c r="F4" s="6">
        <f>IF(AND(YEAR(JanSun1+3)=$A$1,MONTH(JanSun1+3)=1),JanSun1+3, "")</f>
        <v>39449</v>
      </c>
      <c r="G4" s="6">
        <f>IF(AND(YEAR(JanSun1+4)=$A$1,MONTH(JanSun1+4)=1),JanSun1+4, "")</f>
        <v>39450</v>
      </c>
      <c r="H4" s="6">
        <f>IF(AND(YEAR(JanSun1+5)=$A$1,MONTH(JanSun1+5)=1),JanSun1+5, "")</f>
        <v>39451</v>
      </c>
      <c r="I4" s="6">
        <f>IF(AND(YEAR(JanSun1+6)=$A$1,MONTH(JanSun1+6)=1),JanSun1+6, "")</f>
        <v>39452</v>
      </c>
      <c r="K4" s="6" t="str">
        <f>IF(AND(YEAR(AprSun1)=$A$1,MONTH(AprSun1)=4),AprSun1, "")</f>
        <v/>
      </c>
      <c r="L4" s="6" t="str">
        <f>IF(AND(YEAR(AprSun1+1)=$A$1,MONTH(AprSun1+1)=4),AprSun1+1, "")</f>
        <v/>
      </c>
      <c r="M4" s="6" t="str">
        <f>IF(AND(YEAR(AprSun1+2)=$A$1,MONTH(AprSun1+2)=4),AprSun1+2, "")</f>
        <v/>
      </c>
      <c r="N4" s="6" t="str">
        <f>IF(AND(YEAR(AprSun1+3)=$A$1,MONTH(AprSun1+3)=4),AprSun1+3, "")</f>
        <v/>
      </c>
      <c r="O4" s="6" t="str">
        <f>IF(AND(YEAR(AprSun1+4)=$A$1,MONTH(AprSun1+4)=4),AprSun1+4, "")</f>
        <v/>
      </c>
      <c r="P4" s="6" t="str">
        <f>IF(AND(YEAR(AprSun1+5)=$A$1,MONTH(AprSun1+5)=4),AprSun1+5, "")</f>
        <v/>
      </c>
      <c r="Q4" s="6" t="str">
        <f>IF(AND(YEAR(AprSun1+6)=$A$1,MONTH(AprSun1+6)=4),AprSun1+6, "")</f>
        <v/>
      </c>
      <c r="S4" s="6" t="str">
        <f>IF(AND(YEAR(JulSun1)=$A$1,MONTH(JulSun1)=7),JulSun1, "")</f>
        <v/>
      </c>
      <c r="T4" s="6" t="str">
        <f>IF(AND(YEAR(JulSun1+1)=$A$1,MONTH(JulSun1+1)=7),JulSun1+1, "")</f>
        <v/>
      </c>
      <c r="U4" s="6" t="str">
        <f>IF(AND(YEAR(JulSun1+2)=$A$1,MONTH(JulSun1+2)=7),JulSun1+2, "")</f>
        <v/>
      </c>
      <c r="V4" s="6" t="str">
        <f>IF(AND(YEAR(JulSun1+3)=$A$1,MONTH(JulSun1+3)=7),JulSun1+3, "")</f>
        <v/>
      </c>
      <c r="W4" s="6" t="str">
        <f>IF(AND(YEAR(JulSun1+4)=$A$1,MONTH(JulSun1+4)=7),JulSun1+4, "")</f>
        <v/>
      </c>
      <c r="X4" s="6" t="str">
        <f>IF(AND(YEAR(JulSun1+5)=$A$1,MONTH(JulSun1+5)=7),JulSun1+5, "")</f>
        <v/>
      </c>
      <c r="Y4" s="6" t="str">
        <f>IF(AND(YEAR(JulSun1+6)=$A$1,MONTH(JulSun1+6)=7),JulSun1+6, "")</f>
        <v/>
      </c>
      <c r="AA4" s="6" t="str">
        <f>IF(AND(YEAR(OctSun1)=$A$1,MONTH(OctSun1)=10),OctSun1, "")</f>
        <v/>
      </c>
      <c r="AB4" s="6" t="str">
        <f>IF(AND(YEAR(OctSun1+1)=$A$1,MONTH(OctSun1+1)=10),OctSun1+1, "")</f>
        <v/>
      </c>
      <c r="AC4" s="6" t="str">
        <f>IF(AND(YEAR(OctSun1+2)=$A$1,MONTH(OctSun1+2)=10),OctSun1+2, "")</f>
        <v/>
      </c>
      <c r="AD4" s="6" t="str">
        <f>IF(AND(YEAR(OctSun1+3)=$A$1,MONTH(OctSun1+3)=10),OctSun1+3, "")</f>
        <v/>
      </c>
      <c r="AE4" s="6" t="str">
        <f>IF(AND(YEAR(OctSun1+4)=$A$1,MONTH(OctSun1+4)=10),OctSun1+4, "")</f>
        <v/>
      </c>
      <c r="AF4" s="6" t="str">
        <f>IF(AND(YEAR(OctSun1+5)=$A$1,MONTH(OctSun1+5)=10),OctSun1+5, "")</f>
        <v/>
      </c>
      <c r="AG4" s="6" t="str">
        <f>IF(AND(YEAR(OctSun1+6)=$A$1,MONTH(OctSun1+6)=10),OctSun1+6, "")</f>
        <v/>
      </c>
    </row>
    <row r="5" spans="1:34" ht="15.95" customHeight="1" x14ac:dyDescent="0.15">
      <c r="C5" s="6">
        <f>IF(AND(YEAR(JanSun1+7)=$A$1,MONTH(JanSun1+7)=1),JanSun1+7, "")</f>
        <v>39453</v>
      </c>
      <c r="D5" s="6">
        <f>IF(AND(YEAR(JanSun1+8)=$A$1,MONTH(JanSun1+8)=1),JanSun1+8, "")</f>
        <v>39454</v>
      </c>
      <c r="E5" s="6">
        <f>IF(AND(YEAR(JanSun1+9)=$A$1,MONTH(JanSun1+9)=1),JanSun1+9, "")</f>
        <v>39455</v>
      </c>
      <c r="F5" s="6">
        <f>IF(AND(YEAR(JanSun1+10)=$A$1,MONTH(JanSun1+10)=1),JanSun1+10, "")</f>
        <v>39456</v>
      </c>
      <c r="G5" s="6">
        <f>IF(AND(YEAR(JanSun1+11)=$A$1,MONTH(JanSun1+11)=1),JanSun1+11, "")</f>
        <v>39457</v>
      </c>
      <c r="H5" s="6">
        <f>IF(AND(YEAR(JanSun1+12)=$A$1,MONTH(JanSun1+12)=1),JanSun1+12, "")</f>
        <v>39458</v>
      </c>
      <c r="I5" s="6">
        <f>IF(AND(YEAR(JanSun1+13)=$A$1,MONTH(JanSun1+13)=1),JanSun1+13, "")</f>
        <v>39459</v>
      </c>
      <c r="K5" s="6" t="str">
        <f>IF(AND(YEAR(AprSun1+7)=$A$1,MONTH(AprSun1+7)=4),AprSun1+7, "")</f>
        <v/>
      </c>
      <c r="L5" s="6" t="str">
        <f>IF(AND(YEAR(AprSun1+8)=$A$1,MONTH(AprSun1+8)=4),AprSun1+8, "")</f>
        <v/>
      </c>
      <c r="M5" s="6" t="str">
        <f>IF(AND(YEAR(AprSun1+9)=$A$1,MONTH(AprSun1+9)=4),AprSun1+9, "")</f>
        <v/>
      </c>
      <c r="N5" s="6" t="str">
        <f>IF(AND(YEAR(AprSun1+10)=$A$1,MONTH(AprSun1+10)=4),AprSun1+10, "")</f>
        <v/>
      </c>
      <c r="O5" s="6" t="str">
        <f>IF(AND(YEAR(AprSun1+11)=$A$1,MONTH(AprSun1+11)=4),AprSun1+11, "")</f>
        <v/>
      </c>
      <c r="P5" s="6" t="str">
        <f>IF(AND(YEAR(AprSun1+12)=$A$1,MONTH(AprSun1+12)=4),AprSun1+12, "")</f>
        <v/>
      </c>
      <c r="Q5" s="6" t="str">
        <f>IF(AND(YEAR(AprSun1+13)=$A$1,MONTH(AprSun1+13)=4),AprSun1+13, "")</f>
        <v/>
      </c>
      <c r="S5" s="6" t="str">
        <f>IF(AND(YEAR(JulSun1+7)=$A$1,MONTH(JulSun1+7)=7),JulSun1+7, "")</f>
        <v/>
      </c>
      <c r="T5" s="6" t="str">
        <f>IF(AND(YEAR(JulSun1+8)=$A$1,MONTH(JulSun1+8)=7),JulSun1+8, "")</f>
        <v/>
      </c>
      <c r="U5" s="6" t="str">
        <f>IF(AND(YEAR(JulSun1+9)=$A$1,MONTH(JulSun1+9)=7),JulSun1+9, "")</f>
        <v/>
      </c>
      <c r="V5" s="6" t="str">
        <f>IF(AND(YEAR(JulSun1+10)=$A$1,MONTH(JulSun1+10)=7),JulSun1+10, "")</f>
        <v/>
      </c>
      <c r="W5" s="6" t="str">
        <f>IF(AND(YEAR(JulSun1+11)=$A$1,MONTH(JulSun1+11)=7),JulSun1+11, "")</f>
        <v/>
      </c>
      <c r="X5" s="6" t="str">
        <f>IF(AND(YEAR(JulSun1+12)=$A$1,MONTH(JulSun1+12)=7),JulSun1+12, "")</f>
        <v/>
      </c>
      <c r="Y5" s="6" t="str">
        <f>IF(AND(YEAR(JulSun1+13)=$A$1,MONTH(JulSun1+13)=7),JulSun1+13, "")</f>
        <v/>
      </c>
      <c r="AA5" s="6" t="str">
        <f>IF(AND(YEAR(OctSun1+7)=$A$1,MONTH(OctSun1+7)=10),OctSun1+7, "")</f>
        <v/>
      </c>
      <c r="AB5" s="6" t="str">
        <f>IF(AND(YEAR(OctSun1+8)=$A$1,MONTH(OctSun1+8)=10),OctSun1+8, "")</f>
        <v/>
      </c>
      <c r="AC5" s="6" t="str">
        <f>IF(AND(YEAR(OctSun1+9)=$A$1,MONTH(OctSun1+9)=10),OctSun1+9, "")</f>
        <v/>
      </c>
      <c r="AD5" s="6" t="str">
        <f>IF(AND(YEAR(OctSun1+10)=$A$1,MONTH(OctSun1+10)=10),OctSun1+10, "")</f>
        <v/>
      </c>
      <c r="AE5" s="6" t="str">
        <f>IF(AND(YEAR(OctSun1+11)=$A$1,MONTH(OctSun1+11)=10),OctSun1+11, "")</f>
        <v/>
      </c>
      <c r="AF5" s="6" t="str">
        <f>IF(AND(YEAR(OctSun1+12)=$A$1,MONTH(OctSun1+12)=10),OctSun1+12, "")</f>
        <v/>
      </c>
      <c r="AG5" s="6" t="str">
        <f>IF(AND(YEAR(OctSun1+13)=$A$1,MONTH(OctSun1+13)=10),OctSun1+13, "")</f>
        <v/>
      </c>
    </row>
    <row r="6" spans="1:34" ht="15.95" customHeight="1" x14ac:dyDescent="0.15">
      <c r="C6" s="6">
        <f>IF(AND(YEAR(JanSun1+14)=$A$1,MONTH(JanSun1+14)=1),JanSun1+14, "")</f>
        <v>39460</v>
      </c>
      <c r="D6" s="6">
        <f>IF(AND(YEAR(JanSun1+15)=$A$1,MONTH(JanSun1+15)=1),JanSun1+15, "")</f>
        <v>39461</v>
      </c>
      <c r="E6" s="6">
        <f>IF(AND(YEAR(JanSun1+16)=$A$1,MONTH(JanSun1+16)=1),JanSun1+16, "")</f>
        <v>39462</v>
      </c>
      <c r="F6" s="6">
        <f>IF(AND(YEAR(JanSun1+17)=$A$1,MONTH(JanSun1+17)=1),JanSun1+17, "")</f>
        <v>39463</v>
      </c>
      <c r="G6" s="6">
        <f>IF(AND(YEAR(JanSun1+18)=$A$1,MONTH(JanSun1+18)=1),JanSun1+18, "")</f>
        <v>39464</v>
      </c>
      <c r="H6" s="6">
        <f>IF(AND(YEAR(JanSun1+19)=$A$1,MONTH(JanSun1+19)=1),JanSun1+19, "")</f>
        <v>39465</v>
      </c>
      <c r="I6" s="6">
        <f>IF(AND(YEAR(JanSun1+20)=$A$1,MONTH(JanSun1+20)=1),JanSun1+20, "")</f>
        <v>39466</v>
      </c>
      <c r="K6" s="6" t="str">
        <f>IF(AND(YEAR(AprSun1+14)=$A$1,MONTH(AprSun1+14)=4),AprSun1+14, "")</f>
        <v/>
      </c>
      <c r="L6" s="6" t="str">
        <f>IF(AND(YEAR(AprSun1+15)=$A$1,MONTH(AprSun1+15)=4),AprSun1+15, "")</f>
        <v/>
      </c>
      <c r="M6" s="6" t="str">
        <f>IF(AND(YEAR(AprSun1+16)=$A$1,MONTH(AprSun1+16)=4),AprSun1+16, "")</f>
        <v/>
      </c>
      <c r="N6" s="6" t="str">
        <f>IF(AND(YEAR(AprSun1+17)=$A$1,MONTH(AprSun1+17)=4),AprSun1+17, "")</f>
        <v/>
      </c>
      <c r="O6" s="6" t="str">
        <f>IF(AND(YEAR(AprSun1+18)=$A$1,MONTH(AprSun1+18)=4),AprSun1+18, "")</f>
        <v/>
      </c>
      <c r="P6" s="6" t="str">
        <f>IF(AND(YEAR(AprSun1+19)=$A$1,MONTH(AprSun1+19)=4),AprSun1+19, "")</f>
        <v/>
      </c>
      <c r="Q6" s="6" t="str">
        <f>IF(AND(YEAR(AprSun1+20)=$A$1,MONTH(AprSun1+20)=4),AprSun1+20, "")</f>
        <v/>
      </c>
      <c r="S6" s="6" t="str">
        <f>IF(AND(YEAR(JulSun1+14)=$A$1,MONTH(JulSun1+14)=7),JulSun1+14, "")</f>
        <v/>
      </c>
      <c r="T6" s="6" t="str">
        <f>IF(AND(YEAR(JulSun1+15)=$A$1,MONTH(JulSun1+15)=7),JulSun1+15, "")</f>
        <v/>
      </c>
      <c r="U6" s="6" t="str">
        <f>IF(AND(YEAR(JulSun1+16)=$A$1,MONTH(JulSun1+16)=7),JulSun1+16, "")</f>
        <v/>
      </c>
      <c r="V6" s="6" t="str">
        <f>IF(AND(YEAR(JulSun1+17)=$A$1,MONTH(JulSun1+17)=7),JulSun1+17, "")</f>
        <v/>
      </c>
      <c r="W6" s="6" t="str">
        <f>IF(AND(YEAR(JulSun1+18)=$A$1,MONTH(JulSun1+18)=7),JulSun1+18, "")</f>
        <v/>
      </c>
      <c r="X6" s="6" t="str">
        <f>IF(AND(YEAR(JulSun1+19)=$A$1,MONTH(JulSun1+19)=7),JulSun1+19, "")</f>
        <v/>
      </c>
      <c r="Y6" s="6" t="str">
        <f>IF(AND(YEAR(JulSun1+20)=$A$1,MONTH(JulSun1+20)=7),JulSun1+20, "")</f>
        <v/>
      </c>
      <c r="AA6" s="6" t="str">
        <f>IF(AND(YEAR(OctSun1+14)=$A$1,MONTH(OctSun1+14)=10),OctSun1+14, "")</f>
        <v/>
      </c>
      <c r="AB6" s="6" t="str">
        <f>IF(AND(YEAR(OctSun1+15)=$A$1,MONTH(OctSun1+15)=10),OctSun1+15, "")</f>
        <v/>
      </c>
      <c r="AC6" s="6" t="str">
        <f>IF(AND(YEAR(OctSun1+16)=$A$1,MONTH(OctSun1+16)=10),OctSun1+16, "")</f>
        <v/>
      </c>
      <c r="AD6" s="6" t="str">
        <f>IF(AND(YEAR(OctSun1+17)=$A$1,MONTH(OctSun1+17)=10),OctSun1+17, "")</f>
        <v/>
      </c>
      <c r="AE6" s="6" t="str">
        <f>IF(AND(YEAR(OctSun1+18)=$A$1,MONTH(OctSun1+18)=10),OctSun1+18, "")</f>
        <v/>
      </c>
      <c r="AF6" s="6" t="str">
        <f>IF(AND(YEAR(OctSun1+19)=$A$1,MONTH(OctSun1+19)=10),OctSun1+19, "")</f>
        <v/>
      </c>
      <c r="AG6" s="6" t="str">
        <f>IF(AND(YEAR(OctSun1+20)=$A$1,MONTH(OctSun1+20)=10),OctSun1+20, "")</f>
        <v/>
      </c>
    </row>
    <row r="7" spans="1:34" ht="15.95" customHeight="1" x14ac:dyDescent="0.15">
      <c r="C7" s="6">
        <f>IF(AND(YEAR(JanSun1+21)=$A$1,MONTH(JanSun1+21)=1),JanSun1+21, "")</f>
        <v>39467</v>
      </c>
      <c r="D7" s="6">
        <f>IF(AND(YEAR(JanSun1+22)=$A$1,MONTH(JanSun1+22)=1),JanSun1+22, "")</f>
        <v>39468</v>
      </c>
      <c r="E7" s="6">
        <f>IF(AND(YEAR(JanSun1+23)=$A$1,MONTH(JanSun1+23)=1),JanSun1+23, "")</f>
        <v>39469</v>
      </c>
      <c r="F7" s="6">
        <f>IF(AND(YEAR(JanSun1+24)=$A$1,MONTH(JanSun1+24)=1),JanSun1+24, "")</f>
        <v>39470</v>
      </c>
      <c r="G7" s="6">
        <f>IF(AND(YEAR(JanSun1+25)=$A$1,MONTH(JanSun1+25)=1),JanSun1+25, "")</f>
        <v>39471</v>
      </c>
      <c r="H7" s="6">
        <f>IF(AND(YEAR(JanSun1+26)=$A$1,MONTH(JanSun1+26)=1),JanSun1+26, "")</f>
        <v>39472</v>
      </c>
      <c r="I7" s="6">
        <f>IF(AND(YEAR(JanSun1+27)=$A$1,MONTH(JanSun1+27)=1),JanSun1+27, "")</f>
        <v>39473</v>
      </c>
      <c r="K7" s="6" t="str">
        <f>IF(AND(YEAR(AprSun1+21)=$A$1,MONTH(AprSun1+21)=4),AprSun1+21, "")</f>
        <v/>
      </c>
      <c r="L7" s="6" t="str">
        <f>IF(AND(YEAR(AprSun1+22)=$A$1,MONTH(AprSun1+22)=4),AprSun1+22, "")</f>
        <v/>
      </c>
      <c r="M7" s="6" t="str">
        <f>IF(AND(YEAR(AprSun1+23)=$A$1,MONTH(AprSun1+23)=4),AprSun1+23, "")</f>
        <v/>
      </c>
      <c r="N7" s="6" t="str">
        <f>IF(AND(YEAR(AprSun1+24)=$A$1,MONTH(AprSun1+24)=4),AprSun1+24, "")</f>
        <v/>
      </c>
      <c r="O7" s="6" t="str">
        <f>IF(AND(YEAR(AprSun1+25)=$A$1,MONTH(AprSun1+25)=4),AprSun1+25, "")</f>
        <v/>
      </c>
      <c r="P7" s="6" t="str">
        <f>IF(AND(YEAR(AprSun1+26)=$A$1,MONTH(AprSun1+26)=4),AprSun1+26, "")</f>
        <v/>
      </c>
      <c r="Q7" s="6" t="str">
        <f>IF(AND(YEAR(AprSun1+27)=$A$1,MONTH(AprSun1+27)=4),AprSun1+27, "")</f>
        <v/>
      </c>
      <c r="S7" s="6" t="str">
        <f>IF(AND(YEAR(JulSun1+21)=$A$1,MONTH(JulSun1+21)=7),JulSun1+21, "")</f>
        <v/>
      </c>
      <c r="T7" s="6" t="str">
        <f>IF(AND(YEAR(JulSun1+22)=$A$1,MONTH(JulSun1+22)=7),JulSun1+22, "")</f>
        <v/>
      </c>
      <c r="U7" s="6" t="str">
        <f>IF(AND(YEAR(JulSun1+23)=$A$1,MONTH(JulSun1+23)=7),JulSun1+23, "")</f>
        <v/>
      </c>
      <c r="V7" s="6" t="str">
        <f>IF(AND(YEAR(JulSun1+24)=$A$1,MONTH(JulSun1+24)=7),JulSun1+24, "")</f>
        <v/>
      </c>
      <c r="W7" s="6" t="str">
        <f>IF(AND(YEAR(JulSun1+25)=$A$1,MONTH(JulSun1+25)=7),JulSun1+25, "")</f>
        <v/>
      </c>
      <c r="X7" s="6" t="str">
        <f>IF(AND(YEAR(JulSun1+26)=$A$1,MONTH(JulSun1+26)=7),JulSun1+26, "")</f>
        <v/>
      </c>
      <c r="Y7" s="6" t="str">
        <f>IF(AND(YEAR(JulSun1+27)=$A$1,MONTH(JulSun1+27)=7),JulSun1+27, "")</f>
        <v/>
      </c>
      <c r="AA7" s="6" t="str">
        <f>IF(AND(YEAR(OctSun1+21)=$A$1,MONTH(OctSun1+21)=10),OctSun1+21, "")</f>
        <v/>
      </c>
      <c r="AB7" s="6" t="str">
        <f>IF(AND(YEAR(OctSun1+22)=$A$1,MONTH(OctSun1+22)=10),OctSun1+22, "")</f>
        <v/>
      </c>
      <c r="AC7" s="6" t="str">
        <f>IF(AND(YEAR(OctSun1+23)=$A$1,MONTH(OctSun1+23)=10),OctSun1+23, "")</f>
        <v/>
      </c>
      <c r="AD7" s="6" t="str">
        <f>IF(AND(YEAR(OctSun1+24)=$A$1,MONTH(OctSun1+24)=10),OctSun1+24, "")</f>
        <v/>
      </c>
      <c r="AE7" s="6" t="str">
        <f>IF(AND(YEAR(OctSun1+25)=$A$1,MONTH(OctSun1+25)=10),OctSun1+25, "")</f>
        <v/>
      </c>
      <c r="AF7" s="6" t="str">
        <f>IF(AND(YEAR(OctSun1+26)=$A$1,MONTH(OctSun1+26)=10),OctSun1+26, "")</f>
        <v/>
      </c>
      <c r="AG7" s="6" t="str">
        <f>IF(AND(YEAR(OctSun1+27)=$A$1,MONTH(OctSun1+27)=10),OctSun1+27, "")</f>
        <v/>
      </c>
    </row>
    <row r="8" spans="1:34" ht="15.95" customHeight="1" x14ac:dyDescent="0.15">
      <c r="C8" s="6">
        <f>IF(AND(YEAR(JanSun1+28)=$A$1,MONTH(JanSun1+28)=1),JanSun1+28, "")</f>
        <v>39474</v>
      </c>
      <c r="D8" s="6">
        <f>IF(AND(YEAR(JanSun1+29)=$A$1,MONTH(JanSun1+29)=1),JanSun1+29, "")</f>
        <v>39475</v>
      </c>
      <c r="E8" s="6">
        <f>IF(AND(YEAR(JanSun1+30)=$A$1,MONTH(JanSun1+30)=1),JanSun1+30, "")</f>
        <v>39476</v>
      </c>
      <c r="F8" s="6">
        <f>IF(AND(YEAR(JanSun1+31)=$A$1,MONTH(JanSun1+31)=1),JanSun1+31, "")</f>
        <v>39477</v>
      </c>
      <c r="G8" s="6">
        <f>IF(AND(YEAR(JanSun1+32)=$A$1,MONTH(JanSun1+32)=1),JanSun1+32, "")</f>
        <v>39478</v>
      </c>
      <c r="H8" s="6" t="str">
        <f>IF(AND(YEAR(JanSun1+33)=$A$1,MONTH(JanSun1+33)=1),JanSun1+33, "")</f>
        <v/>
      </c>
      <c r="I8" s="6" t="str">
        <f>IF(AND(YEAR(JanSun1+34)=$A$1,MONTH(JanSun1+34)=1),JanSun1+34, "")</f>
        <v/>
      </c>
      <c r="K8" s="6" t="str">
        <f>IF(AND(YEAR(AprSun1+28)=$A$1,MONTH(AprSun1+28)=4),AprSun1+28, "")</f>
        <v/>
      </c>
      <c r="L8" s="6" t="str">
        <f>IF(AND(YEAR(AprSun1+29)=$A$1,MONTH(AprSun1+29)=4),AprSun1+29, "")</f>
        <v/>
      </c>
      <c r="M8" s="6" t="str">
        <f>IF(AND(YEAR(AprSun1+30)=$A$1,MONTH(AprSun1+30)=4),AprSun1+30, "")</f>
        <v/>
      </c>
      <c r="N8" s="6" t="str">
        <f>IF(AND(YEAR(AprSun1+31)=$A$1,MONTH(AprSun1+31)=4),AprSun1+31, "")</f>
        <v/>
      </c>
      <c r="O8" s="6" t="str">
        <f>IF(AND(YEAR(AprSun1+32)=$A$1,MONTH(AprSun1+32)=4),AprSun1+32, "")</f>
        <v/>
      </c>
      <c r="P8" s="6" t="str">
        <f>IF(AND(YEAR(AprSun1+33)=$A$1,MONTH(AprSun1+33)=4),AprSun1+33, "")</f>
        <v/>
      </c>
      <c r="Q8" s="6" t="str">
        <f>IF(AND(YEAR(AprSun1+34)=$A$1,MONTH(AprSun1+34)=4),AprSun1+34, "")</f>
        <v/>
      </c>
      <c r="S8" s="6" t="str">
        <f>IF(AND(YEAR(JulSun1+28)=$A$1,MONTH(JulSun1+28)=7),JulSun1+28, "")</f>
        <v/>
      </c>
      <c r="T8" s="6" t="str">
        <f>IF(AND(YEAR(JulSun1+29)=$A$1,MONTH(JulSun1+29)=7),JulSun1+29, "")</f>
        <v/>
      </c>
      <c r="U8" s="6" t="str">
        <f>IF(AND(YEAR(JulSun1+30)=$A$1,MONTH(JulSun1+30)=7),JulSun1+30, "")</f>
        <v/>
      </c>
      <c r="V8" s="6" t="str">
        <f>IF(AND(YEAR(JulSun1+31)=$A$1,MONTH(JulSun1+31)=7),JulSun1+31, "")</f>
        <v/>
      </c>
      <c r="W8" s="6" t="str">
        <f>IF(AND(YEAR(JulSun1+32)=$A$1,MONTH(JulSun1+32)=7),JulSun1+32, "")</f>
        <v/>
      </c>
      <c r="X8" s="6" t="str">
        <f>IF(AND(YEAR(JulSun1+33)=$A$1,MONTH(JulSun1+33)=7),JulSun1+33, "")</f>
        <v/>
      </c>
      <c r="Y8" s="6" t="str">
        <f>IF(AND(YEAR(JulSun1+34)=$A$1,MONTH(JulSun1+34)=7),JulSun1+34, "")</f>
        <v/>
      </c>
      <c r="AA8" s="6" t="str">
        <f>IF(AND(YEAR(OctSun1+28)=$A$1,MONTH(OctSun1+28)=10),OctSun1+28, "")</f>
        <v/>
      </c>
      <c r="AB8" s="6" t="str">
        <f>IF(AND(YEAR(OctSun1+29)=$A$1,MONTH(OctSun1+29)=10),OctSun1+29, "")</f>
        <v/>
      </c>
      <c r="AC8" s="6" t="str">
        <f>IF(AND(YEAR(OctSun1+30)=$A$1,MONTH(OctSun1+30)=10),OctSun1+30, "")</f>
        <v/>
      </c>
      <c r="AD8" s="6" t="str">
        <f>IF(AND(YEAR(OctSun1+31)=$A$1,MONTH(OctSun1+31)=10),OctSun1+31, "")</f>
        <v/>
      </c>
      <c r="AE8" s="6" t="str">
        <f>IF(AND(YEAR(OctSun1+32)=$A$1,MONTH(OctSun1+32)=10),OctSun1+32, "")</f>
        <v/>
      </c>
      <c r="AF8" s="6" t="str">
        <f>IF(AND(YEAR(OctSun1+33)=$A$1,MONTH(OctSun1+33)=10),OctSun1+33, "")</f>
        <v/>
      </c>
      <c r="AG8" s="6" t="str">
        <f>IF(AND(YEAR(OctSun1+34)=$A$1,MONTH(OctSun1+34)=10),OctSun1+34, "")</f>
        <v/>
      </c>
    </row>
    <row r="9" spans="1:34" ht="15.95" customHeight="1" x14ac:dyDescent="0.15">
      <c r="C9" s="7" t="str">
        <f>IF(AND(YEAR(JanSun1+35)=$A$1,MONTH(JanSun1+35)=1),JanSun1+35, "")</f>
        <v/>
      </c>
      <c r="D9" s="7" t="str">
        <f>IF(AND(YEAR(JanSun1+36)=$A$1,MONTH(JanSun1+36)=1),JanSun1+36, "")</f>
        <v/>
      </c>
      <c r="E9" s="7" t="str">
        <f>IF(AND(YEAR(JanSun1+37)=$A$1,MONTH(JanSun1+37)=1),JanSun1+37, "")</f>
        <v/>
      </c>
      <c r="F9" s="7" t="str">
        <f>IF(AND(YEAR(JanSun1+38)=$A$1,MONTH(JanSun1+38)=1),JanSun1+38, "")</f>
        <v/>
      </c>
      <c r="G9" s="7" t="str">
        <f>IF(AND(YEAR(JanSun1+39)=$A$1,MONTH(JanSun1+39)=1),JanSun1+39, "")</f>
        <v/>
      </c>
      <c r="H9" s="7" t="str">
        <f>IF(AND(YEAR(JanSun1+40)=$A$1,MONTH(JanSun1+40)=1),JanSun1+40, "")</f>
        <v/>
      </c>
      <c r="I9" s="7" t="str">
        <f>IF(AND(YEAR(JanSun1+41)=$A$1,MONTH(JanSun1+41)=1),JanSun1+41, "")</f>
        <v/>
      </c>
      <c r="K9" s="7" t="str">
        <f>IF(AND(YEAR(AprSun1+35)=$A$1,MONTH(AprSun1+35)=4),AprSun1+35, "")</f>
        <v/>
      </c>
      <c r="L9" s="7" t="str">
        <f>IF(AND(YEAR(AprSun1+36)=$A$1,MONTH(AprSun1+36)=4),AprSun1+36, "")</f>
        <v/>
      </c>
      <c r="M9" s="7" t="str">
        <f>IF(AND(YEAR(AprSun1+37)=$A$1,MONTH(AprSun1+37)=4),AprSun1+37, "")</f>
        <v/>
      </c>
      <c r="N9" s="7" t="str">
        <f>IF(AND(YEAR(AprSun1+38)=$A$1,MONTH(AprSun1+38)=4),AprSun1+38, "")</f>
        <v/>
      </c>
      <c r="O9" s="7" t="str">
        <f>IF(AND(YEAR(AprSun1+39)=$A$1,MONTH(AprSun1+39)=4),AprSun1+39, "")</f>
        <v/>
      </c>
      <c r="P9" s="7" t="str">
        <f>IF(AND(YEAR(AprSun1+40)=$A$1,MONTH(AprSun1+40)=4),AprSun1+40, "")</f>
        <v/>
      </c>
      <c r="Q9" s="7" t="str">
        <f>IF(AND(YEAR(AprSun1+41)=$A$1,MONTH(AprSun1+41)=4),AprSun1+41, "")</f>
        <v/>
      </c>
      <c r="S9" s="7" t="str">
        <f>IF(AND(YEAR(JulSun1+35)=$A$1,MONTH(JulSun1+35)=7),JulSun1+35, "")</f>
        <v/>
      </c>
      <c r="T9" s="7" t="str">
        <f>IF(AND(YEAR(JulSun1+36)=$A$1,MONTH(JulSun1+36)=7),JulSun1+36, "")</f>
        <v/>
      </c>
      <c r="U9" s="7" t="str">
        <f>IF(AND(YEAR(JulSun1+37)=$A$1,MONTH(JulSun1+37)=7),JulSun1+37, "")</f>
        <v/>
      </c>
      <c r="V9" s="7" t="str">
        <f>IF(AND(YEAR(JulSun1+38)=$A$1,MONTH(JulSun1+38)=7),JulSun1+38, "")</f>
        <v/>
      </c>
      <c r="W9" s="7" t="str">
        <f>IF(AND(YEAR(JulSun1+39)=$A$1,MONTH(JulSun1+39)=7),JulSun1+39, "")</f>
        <v/>
      </c>
      <c r="X9" s="7" t="str">
        <f>IF(AND(YEAR(JulSun1+40)=$A$1,MONTH(JulSun1+40)=7),JulSun1+40, "")</f>
        <v/>
      </c>
      <c r="Y9" s="7" t="str">
        <f>IF(AND(YEAR(JulSun1+41)=$A$1,MONTH(JulSun1+41)=7),JulSun1+41, "")</f>
        <v/>
      </c>
      <c r="AA9" s="7" t="str">
        <f>IF(AND(YEAR(OctSun1+35)=$A$1,MONTH(OctSun1+35)=10),OctSun1+35, "")</f>
        <v/>
      </c>
      <c r="AB9" s="7" t="str">
        <f>IF(AND(YEAR(OctSun1+36)=$A$1,MONTH(OctSun1+36)=10),OctSun1+36, "")</f>
        <v/>
      </c>
      <c r="AC9" s="7" t="str">
        <f>IF(AND(YEAR(OctSun1+37)=$A$1,MONTH(OctSun1+37)=10),OctSun1+37, "")</f>
        <v/>
      </c>
      <c r="AD9" s="7" t="str">
        <f>IF(AND(YEAR(OctSun1+38)=$A$1,MONTH(OctSun1+38)=10),OctSun1+38, "")</f>
        <v/>
      </c>
      <c r="AE9" s="7" t="str">
        <f>IF(AND(YEAR(OctSun1+39)=$A$1,MONTH(OctSun1+39)=10),OctSun1+39, "")</f>
        <v/>
      </c>
      <c r="AF9" s="7" t="str">
        <f>IF(AND(YEAR(OctSun1+40)=$A$1,MONTH(OctSun1+40)=10),OctSun1+40, "")</f>
        <v/>
      </c>
      <c r="AG9" s="7" t="str">
        <f>IF(AND(YEAR(OctSun1+41)=$A$1,MONTH(OctSun1+41)=10),OctSun1+41, "")</f>
        <v/>
      </c>
    </row>
    <row r="10" spans="1:34" ht="15.95" customHeight="1" x14ac:dyDescent="0.15">
      <c r="B10" s="8"/>
      <c r="C10" s="9"/>
      <c r="D10" s="9"/>
      <c r="E10" s="9"/>
      <c r="F10" s="9"/>
      <c r="G10" s="9"/>
      <c r="H10" s="9"/>
      <c r="I10" s="9"/>
      <c r="J10" s="8"/>
      <c r="K10" s="9"/>
      <c r="L10" s="9"/>
      <c r="M10" s="9"/>
      <c r="N10" s="9"/>
      <c r="O10" s="9"/>
      <c r="P10" s="9"/>
      <c r="Q10" s="9"/>
      <c r="R10" s="8"/>
      <c r="S10" s="9"/>
      <c r="T10" s="9"/>
      <c r="U10" s="9"/>
      <c r="V10" s="9"/>
      <c r="W10" s="9"/>
      <c r="X10" s="9"/>
      <c r="Y10" s="9"/>
      <c r="Z10" s="8"/>
      <c r="AA10" s="9"/>
      <c r="AB10" s="9"/>
      <c r="AC10" s="9"/>
      <c r="AD10" s="9"/>
      <c r="AE10" s="9"/>
      <c r="AF10" s="9"/>
      <c r="AG10" s="9"/>
      <c r="AH10" s="8"/>
    </row>
    <row r="11" spans="1:34" ht="15.95" customHeight="1" x14ac:dyDescent="0.15">
      <c r="C11" s="11" t="s">
        <v>1</v>
      </c>
      <c r="D11" s="12"/>
      <c r="E11" s="12"/>
      <c r="F11" s="12"/>
      <c r="G11" s="12"/>
      <c r="H11" s="12"/>
      <c r="I11" s="13"/>
      <c r="K11" s="11" t="s">
        <v>4</v>
      </c>
      <c r="L11" s="12"/>
      <c r="M11" s="12"/>
      <c r="N11" s="12"/>
      <c r="O11" s="12"/>
      <c r="P11" s="12"/>
      <c r="Q11" s="13"/>
      <c r="S11" s="11" t="s">
        <v>7</v>
      </c>
      <c r="T11" s="12"/>
      <c r="U11" s="12"/>
      <c r="V11" s="12"/>
      <c r="W11" s="12"/>
      <c r="X11" s="12"/>
      <c r="Y11" s="13"/>
      <c r="AA11" s="11" t="s">
        <v>10</v>
      </c>
      <c r="AB11" s="12"/>
      <c r="AC11" s="12"/>
      <c r="AD11" s="12"/>
      <c r="AE11" s="12"/>
      <c r="AF11" s="12"/>
      <c r="AG11" s="13"/>
    </row>
    <row r="12" spans="1:34" ht="15.95" customHeight="1" x14ac:dyDescent="0.15">
      <c r="B12" s="4"/>
      <c r="C12" s="5" t="s">
        <v>12</v>
      </c>
      <c r="D12" s="5" t="s">
        <v>13</v>
      </c>
      <c r="E12" s="5" t="s">
        <v>14</v>
      </c>
      <c r="F12" s="5" t="s">
        <v>15</v>
      </c>
      <c r="G12" s="5" t="s">
        <v>16</v>
      </c>
      <c r="H12" s="5" t="s">
        <v>17</v>
      </c>
      <c r="I12" s="5" t="s">
        <v>18</v>
      </c>
      <c r="K12" s="5" t="s">
        <v>12</v>
      </c>
      <c r="L12" s="5" t="s">
        <v>13</v>
      </c>
      <c r="M12" s="5" t="s">
        <v>14</v>
      </c>
      <c r="N12" s="5" t="s">
        <v>15</v>
      </c>
      <c r="O12" s="5" t="s">
        <v>16</v>
      </c>
      <c r="P12" s="5" t="s">
        <v>17</v>
      </c>
      <c r="Q12" s="5" t="s">
        <v>18</v>
      </c>
      <c r="S12" s="5" t="s">
        <v>12</v>
      </c>
      <c r="T12" s="5" t="s">
        <v>13</v>
      </c>
      <c r="U12" s="5" t="s">
        <v>14</v>
      </c>
      <c r="V12" s="5" t="s">
        <v>15</v>
      </c>
      <c r="W12" s="5" t="s">
        <v>16</v>
      </c>
      <c r="X12" s="5" t="s">
        <v>17</v>
      </c>
      <c r="Y12" s="5" t="s">
        <v>18</v>
      </c>
      <c r="AA12" s="5" t="s">
        <v>12</v>
      </c>
      <c r="AB12" s="5" t="s">
        <v>13</v>
      </c>
      <c r="AC12" s="5" t="s">
        <v>14</v>
      </c>
      <c r="AD12" s="5" t="s">
        <v>15</v>
      </c>
      <c r="AE12" s="5" t="s">
        <v>16</v>
      </c>
      <c r="AF12" s="5" t="s">
        <v>17</v>
      </c>
      <c r="AG12" s="5" t="s">
        <v>18</v>
      </c>
    </row>
    <row r="13" spans="1:34" ht="15.95" customHeight="1" x14ac:dyDescent="0.15">
      <c r="C13" s="6" t="str">
        <f>IF(AND(YEAR(FebSun1)=$A$1,MONTH(FebSun1)=2),FebSun1, "")</f>
        <v/>
      </c>
      <c r="D13" s="6" t="str">
        <f>IF(AND(YEAR(FebSun1+1)=$A$1,MONTH(FebSun1+1)=2),FebSun1+1, "")</f>
        <v/>
      </c>
      <c r="E13" s="6" t="str">
        <f>IF(AND(YEAR(FebSun1+2)=$A$1,MONTH(FebSun1+2)=2),FebSun1+2, "")</f>
        <v/>
      </c>
      <c r="F13" s="6" t="str">
        <f>IF(AND(YEAR(FebSun1+3)=$A$1,MONTH(FebSun1+3)=2),FebSun1+3, "")</f>
        <v/>
      </c>
      <c r="G13" s="6" t="str">
        <f>IF(AND(YEAR(FebSun1+4)=$A$1,MONTH(FebSun1+4)=2),FebSun1+4, "")</f>
        <v/>
      </c>
      <c r="H13" s="6" t="str">
        <f>IF(AND(YEAR(FebSun1+5)=$A$1,MONTH(FebSun1+5)=2),FebSun1+5, "")</f>
        <v/>
      </c>
      <c r="I13" s="6" t="str">
        <f>IF(AND(YEAR(FebSun1+6)=$A$1,MONTH(FebSun1+6)=2),FebSun1+6, "")</f>
        <v/>
      </c>
      <c r="K13" s="6" t="str">
        <f>IF(AND(YEAR(MaySun1)=$A$1,MONTH(MaySun1)=5),MaySun1, "")</f>
        <v/>
      </c>
      <c r="L13" s="6" t="str">
        <f>IF(AND(YEAR(MaySun1+1)=$A$1,MONTH(MaySun1+1)=5),MaySun1+1, "")</f>
        <v/>
      </c>
      <c r="M13" s="6" t="str">
        <f>IF(AND(YEAR(MaySun1+2)=$A$1,MONTH(MaySun1+2)=5),MaySun1+2, "")</f>
        <v/>
      </c>
      <c r="N13" s="6" t="str">
        <f>IF(AND(YEAR(MaySun1+3)=$A$1,MONTH(MaySun1+3)=5),MaySun1+3, "")</f>
        <v/>
      </c>
      <c r="O13" s="6" t="str">
        <f>IF(AND(YEAR(MaySun1+4)=$A$1,MONTH(MaySun1+4)=5),MaySun1+4, "")</f>
        <v/>
      </c>
      <c r="P13" s="6" t="str">
        <f>IF(AND(YEAR(MaySun1+5)=$A$1,MONTH(MaySun1+5)=5),MaySun1+5, "")</f>
        <v/>
      </c>
      <c r="Q13" s="6" t="str">
        <f>IF(AND(YEAR(MaySun1+6)=$A$1,MONTH(MaySun1+6)=5),MaySun1+6, "")</f>
        <v/>
      </c>
      <c r="S13" s="6" t="str">
        <f>IF(AND(YEAR(AugSun1)=$A$1,MONTH(AugSun1)=8),AugSun1, "")</f>
        <v/>
      </c>
      <c r="T13" s="6" t="str">
        <f>IF(AND(YEAR(AugSun1+1)=$A$1,MONTH(AugSun1+1)=8),AugSun1+1, "")</f>
        <v/>
      </c>
      <c r="U13" s="6" t="str">
        <f>IF(AND(YEAR(AugSun1+2)=$A$1,MONTH(AugSun1+2)=8),AugSun1+2, "")</f>
        <v/>
      </c>
      <c r="V13" s="6" t="str">
        <f>IF(AND(YEAR(AugSun1+3)=$A$1,MONTH(AugSun1+3)=8),AugSun1+3, "")</f>
        <v/>
      </c>
      <c r="W13" s="6" t="str">
        <f>IF(AND(YEAR(AugSun1+4)=$A$1,MONTH(AugSun1+4)=8),AugSun1+4, "")</f>
        <v/>
      </c>
      <c r="X13" s="6" t="str">
        <f>IF(AND(YEAR(AugSun1+5)=$A$1,MONTH(AugSun1+5)=8),AugSun1+5, "")</f>
        <v/>
      </c>
      <c r="Y13" s="6" t="str">
        <f>IF(AND(YEAR(AugSun1+6)=$A$1,MONTH(AugSun1+6)=8),AugSun1+6, "")</f>
        <v/>
      </c>
      <c r="AA13" s="6" t="str">
        <f>IF(AND(YEAR(NovSun1)=$A$1,MONTH(NovSun1)=11),NovSun1, "")</f>
        <v/>
      </c>
      <c r="AB13" s="6" t="str">
        <f>IF(AND(YEAR(NovSun1+1)=$A$1,MONTH(NovSun1+1)=11),NovSun1+1, "")</f>
        <v/>
      </c>
      <c r="AC13" s="6" t="str">
        <f>IF(AND(YEAR(NovSun1+2)=$A$1,MONTH(NovSun1+2)=11),NovSun1+2, "")</f>
        <v/>
      </c>
      <c r="AD13" s="6" t="str">
        <f>IF(AND(YEAR(NovSun1+3)=$A$1,MONTH(NovSun1+3)=11),NovSun1+3, "")</f>
        <v/>
      </c>
      <c r="AE13" s="6" t="str">
        <f>IF(AND(YEAR(NovSun1+4)=$A$1,MONTH(NovSun1+4)=11),NovSun1+4, "")</f>
        <v/>
      </c>
      <c r="AF13" s="6" t="str">
        <f>IF(AND(YEAR(NovSun1+5)=$A$1,MONTH(NovSun1+5)=11),NovSun1+5, "")</f>
        <v/>
      </c>
      <c r="AG13" s="6" t="str">
        <f>IF(AND(YEAR(NovSun1+6)=$A$1,MONTH(NovSun1+6)=11),NovSun1+6, "")</f>
        <v/>
      </c>
    </row>
    <row r="14" spans="1:34" ht="15.95" customHeight="1" x14ac:dyDescent="0.15">
      <c r="C14" s="6" t="str">
        <f>IF(AND(YEAR(FebSun1+7)=$A$1,MONTH(FebSun1+7)=2),FebSun1+7, "")</f>
        <v/>
      </c>
      <c r="D14" s="6" t="str">
        <f>IF(AND(YEAR(FebSun1+8)=$A$1,MONTH(FebSun1+8)=2),FebSun1+8, "")</f>
        <v/>
      </c>
      <c r="E14" s="6" t="str">
        <f>IF(AND(YEAR(FebSun1+9)=$A$1,MONTH(FebSun1+9)=2),FebSun1+9, "")</f>
        <v/>
      </c>
      <c r="F14" s="6" t="str">
        <f>IF(AND(YEAR(FebSun1+10)=$A$1,MONTH(FebSun1+10)=2),FebSun1+10, "")</f>
        <v/>
      </c>
      <c r="G14" s="6" t="str">
        <f>IF(AND(YEAR(FebSun1+11)=$A$1,MONTH(FebSun1+11)=2),FebSun1+11, "")</f>
        <v/>
      </c>
      <c r="H14" s="6" t="str">
        <f>IF(AND(YEAR(FebSun1+12)=$A$1,MONTH(FebSun1+12)=2),FebSun1+12, "")</f>
        <v/>
      </c>
      <c r="I14" s="6" t="str">
        <f>IF(AND(YEAR(FebSun1+13)=$A$1,MONTH(FebSun1+13)=2),FebSun1+13, "")</f>
        <v/>
      </c>
      <c r="K14" s="6" t="str">
        <f>IF(AND(YEAR(MaySun1+7)=$A$1,MONTH(MaySun1+7)=5),MaySun1+7, "")</f>
        <v/>
      </c>
      <c r="L14" s="6" t="str">
        <f>IF(AND(YEAR(MaySun1+8)=$A$1,MONTH(MaySun1+8)=5),MaySun1+8, "")</f>
        <v/>
      </c>
      <c r="M14" s="6" t="str">
        <f>IF(AND(YEAR(MaySun1+9)=$A$1,MONTH(MaySun1+9)=5),MaySun1+9, "")</f>
        <v/>
      </c>
      <c r="N14" s="6" t="str">
        <f>IF(AND(YEAR(MaySun1+10)=$A$1,MONTH(MaySun1+10)=5),MaySun1+10, "")</f>
        <v/>
      </c>
      <c r="O14" s="6" t="str">
        <f>IF(AND(YEAR(MaySun1+11)=$A$1,MONTH(MaySun1+11)=5),MaySun1+11, "")</f>
        <v/>
      </c>
      <c r="P14" s="6" t="str">
        <f>IF(AND(YEAR(MaySun1+12)=$A$1,MONTH(MaySun1+12)=5),MaySun1+12, "")</f>
        <v/>
      </c>
      <c r="Q14" s="6" t="str">
        <f>IF(AND(YEAR(MaySun1+13)=$A$1,MONTH(MaySun1+13)=5),MaySun1+13, "")</f>
        <v/>
      </c>
      <c r="S14" s="6" t="str">
        <f>IF(AND(YEAR(AugSun1+7)=$A$1,MONTH(AugSun1+7)=8),AugSun1+7, "")</f>
        <v/>
      </c>
      <c r="T14" s="6" t="str">
        <f>IF(AND(YEAR(AugSun1+8)=$A$1,MONTH(AugSun1+8)=8),AugSun1+8, "")</f>
        <v/>
      </c>
      <c r="U14" s="6" t="str">
        <f>IF(AND(YEAR(AugSun1+9)=$A$1,MONTH(AugSun1+9)=8),AugSun1+9, "")</f>
        <v/>
      </c>
      <c r="V14" s="6" t="str">
        <f>IF(AND(YEAR(AugSun1+10)=$A$1,MONTH(AugSun1+10)=8),AugSun1+10, "")</f>
        <v/>
      </c>
      <c r="W14" s="6" t="str">
        <f>IF(AND(YEAR(AugSun1+11)=$A$1,MONTH(AugSun1+11)=8),AugSun1+11, "")</f>
        <v/>
      </c>
      <c r="X14" s="6" t="str">
        <f>IF(AND(YEAR(AugSun1+12)=$A$1,MONTH(AugSun1+12)=8),AugSun1+12, "")</f>
        <v/>
      </c>
      <c r="Y14" s="6" t="str">
        <f>IF(AND(YEAR(AugSun1+13)=$A$1,MONTH(AugSun1+13)=8),AugSun1+13, "")</f>
        <v/>
      </c>
      <c r="AA14" s="6" t="str">
        <f>IF(AND(YEAR(NovSun1+7)=$A$1,MONTH(NovSun1+7)=11),NovSun1+7, "")</f>
        <v/>
      </c>
      <c r="AB14" s="6" t="str">
        <f>IF(AND(YEAR(NovSun1+8)=$A$1,MONTH(NovSun1+8)=11),NovSun1+8, "")</f>
        <v/>
      </c>
      <c r="AC14" s="6" t="str">
        <f>IF(AND(YEAR(NovSun1+9)=$A$1,MONTH(NovSun1+9)=11),NovSun1+9, "")</f>
        <v/>
      </c>
      <c r="AD14" s="6" t="str">
        <f>IF(AND(YEAR(NovSun1+10)=$A$1,MONTH(NovSun1+10)=11),NovSun1+10, "")</f>
        <v/>
      </c>
      <c r="AE14" s="6" t="str">
        <f>IF(AND(YEAR(NovSun1+11)=$A$1,MONTH(NovSun1+11)=11),NovSun1+11, "")</f>
        <v/>
      </c>
      <c r="AF14" s="6" t="str">
        <f>IF(AND(YEAR(NovSun1+12)=$A$1,MONTH(NovSun1+12)=11),NovSun1+12, "")</f>
        <v/>
      </c>
      <c r="AG14" s="6" t="str">
        <f>IF(AND(YEAR(NovSun1+13)=$A$1,MONTH(NovSun1+13)=11),NovSun1+13, "")</f>
        <v/>
      </c>
    </row>
    <row r="15" spans="1:34" ht="15.95" customHeight="1" x14ac:dyDescent="0.15">
      <c r="C15" s="6" t="str">
        <f>IF(AND(YEAR(FebSun1+14)=$A$1,MONTH(FebSun1+14)=2),FebSun1+14, "")</f>
        <v/>
      </c>
      <c r="D15" s="6" t="str">
        <f>IF(AND(YEAR(FebSun1+15)=$A$1,MONTH(FebSun1+15)=2),FebSun1+15, "")</f>
        <v/>
      </c>
      <c r="E15" s="6" t="str">
        <f>IF(AND(YEAR(FebSun1+16)=$A$1,MONTH(FebSun1+16)=2),FebSun1+16, "")</f>
        <v/>
      </c>
      <c r="F15" s="6" t="str">
        <f>IF(AND(YEAR(FebSun1+17)=$A$1,MONTH(FebSun1+17)=2),FebSun1+17, "")</f>
        <v/>
      </c>
      <c r="G15" s="6" t="str">
        <f>IF(AND(YEAR(FebSun1+18)=$A$1,MONTH(FebSun1+18)=2),FebSun1+18, "")</f>
        <v/>
      </c>
      <c r="H15" s="6" t="str">
        <f>IF(AND(YEAR(FebSun1+19)=$A$1,MONTH(FebSun1+19)=2),FebSun1+19, "")</f>
        <v/>
      </c>
      <c r="I15" s="6" t="str">
        <f>IF(AND(YEAR(FebSun1+20)=$A$1,MONTH(FebSun1+20)=2),FebSun1+20, "")</f>
        <v/>
      </c>
      <c r="K15" s="6" t="str">
        <f>IF(AND(YEAR(MaySun1+14)=$A$1,MONTH(MaySun1+14)=5),MaySun1+14, "")</f>
        <v/>
      </c>
      <c r="L15" s="6" t="str">
        <f>IF(AND(YEAR(MaySun1+15)=$A$1,MONTH(MaySun1+15)=5),MaySun1+15, "")</f>
        <v/>
      </c>
      <c r="M15" s="6" t="str">
        <f>IF(AND(YEAR(MaySun1+16)=$A$1,MONTH(MaySun1+16)=5),MaySun1+16, "")</f>
        <v/>
      </c>
      <c r="N15" s="6" t="str">
        <f>IF(AND(YEAR(MaySun1+17)=$A$1,MONTH(MaySun1+17)=5),MaySun1+17, "")</f>
        <v/>
      </c>
      <c r="O15" s="6" t="str">
        <f>IF(AND(YEAR(MaySun1+18)=$A$1,MONTH(MaySun1+18)=5),MaySun1+18, "")</f>
        <v/>
      </c>
      <c r="P15" s="6" t="str">
        <f>IF(AND(YEAR(MaySun1+19)=$A$1,MONTH(MaySun1+19)=5),MaySun1+19, "")</f>
        <v/>
      </c>
      <c r="Q15" s="6" t="str">
        <f>IF(AND(YEAR(MaySun1+20)=$A$1,MONTH(MaySun1+20)=5),MaySun1+20, "")</f>
        <v/>
      </c>
      <c r="S15" s="6" t="str">
        <f>IF(AND(YEAR(AugSun1+14)=$A$1,MONTH(AugSun1+14)=8),AugSun1+14, "")</f>
        <v/>
      </c>
      <c r="T15" s="6" t="str">
        <f>IF(AND(YEAR(AugSun1+15)=$A$1,MONTH(AugSun1+15)=8),AugSun1+15, "")</f>
        <v/>
      </c>
      <c r="U15" s="6" t="str">
        <f>IF(AND(YEAR(AugSun1+16)=$A$1,MONTH(AugSun1+16)=8),AugSun1+16, "")</f>
        <v/>
      </c>
      <c r="V15" s="6" t="str">
        <f>IF(AND(YEAR(AugSun1+17)=$A$1,MONTH(AugSun1+17)=8),AugSun1+17, "")</f>
        <v/>
      </c>
      <c r="W15" s="6" t="str">
        <f>IF(AND(YEAR(AugSun1+18)=$A$1,MONTH(AugSun1+18)=8),AugSun1+18, "")</f>
        <v/>
      </c>
      <c r="X15" s="6" t="str">
        <f>IF(AND(YEAR(AugSun1+19)=$A$1,MONTH(AugSun1+19)=8),AugSun1+19, "")</f>
        <v/>
      </c>
      <c r="Y15" s="6" t="str">
        <f>IF(AND(YEAR(AugSun1+20)=$A$1,MONTH(AugSun1+20)=8),AugSun1+20, "")</f>
        <v/>
      </c>
      <c r="AA15" s="6" t="str">
        <f>IF(AND(YEAR(NovSun1+14)=$A$1,MONTH(NovSun1+14)=11),NovSun1+14, "")</f>
        <v/>
      </c>
      <c r="AB15" s="6" t="str">
        <f>IF(AND(YEAR(NovSun1+15)=$A$1,MONTH(NovSun1+15)=11),NovSun1+15, "")</f>
        <v/>
      </c>
      <c r="AC15" s="6" t="str">
        <f>IF(AND(YEAR(NovSun1+16)=$A$1,MONTH(NovSun1+16)=11),NovSun1+16, "")</f>
        <v/>
      </c>
      <c r="AD15" s="6" t="str">
        <f>IF(AND(YEAR(NovSun1+17)=$A$1,MONTH(NovSun1+17)=11),NovSun1+17, "")</f>
        <v/>
      </c>
      <c r="AE15" s="6" t="str">
        <f>IF(AND(YEAR(NovSun1+18)=$A$1,MONTH(NovSun1+18)=11),NovSun1+18, "")</f>
        <v/>
      </c>
      <c r="AF15" s="6" t="str">
        <f>IF(AND(YEAR(NovSun1+19)=$A$1,MONTH(NovSun1+19)=11),NovSun1+19, "")</f>
        <v/>
      </c>
      <c r="AG15" s="6" t="str">
        <f>IF(AND(YEAR(NovSun1+20)=$A$1,MONTH(NovSun1+20)=11),NovSun1+20, "")</f>
        <v/>
      </c>
    </row>
    <row r="16" spans="1:34" ht="15.95" customHeight="1" x14ac:dyDescent="0.15">
      <c r="C16" s="6" t="str">
        <f>IF(AND(YEAR(FebSun1+21)=$A$1,MONTH(FebSun1+21)=2),FebSun1+21, "")</f>
        <v/>
      </c>
      <c r="D16" s="6" t="str">
        <f>IF(AND(YEAR(FebSun1+22)=$A$1,MONTH(FebSun1+22)=2),FebSun1+22, "")</f>
        <v/>
      </c>
      <c r="E16" s="6" t="str">
        <f>IF(AND(YEAR(FebSun1+23)=$A$1,MONTH(FebSun1+23)=2),FebSun1+23, "")</f>
        <v/>
      </c>
      <c r="F16" s="6" t="str">
        <f>IF(AND(YEAR(FebSun1+24)=$A$1,MONTH(FebSun1+24)=2),FebSun1+24, "")</f>
        <v/>
      </c>
      <c r="G16" s="6" t="str">
        <f>IF(AND(YEAR(FebSun1+25)=$A$1,MONTH(FebSun1+25)=2),FebSun1+25, "")</f>
        <v/>
      </c>
      <c r="H16" s="6" t="str">
        <f>IF(AND(YEAR(FebSun1+26)=$A$1,MONTH(FebSun1+26)=2),FebSun1+26, "")</f>
        <v/>
      </c>
      <c r="I16" s="6" t="str">
        <f>IF(AND(YEAR(FebSun1+27)=$A$1,MONTH(FebSun1+27)=2),FebSun1+27, "")</f>
        <v/>
      </c>
      <c r="K16" s="6" t="str">
        <f>IF(AND(YEAR(MaySun1+21)=$A$1,MONTH(MaySun1+21)=5),MaySun1+21, "")</f>
        <v/>
      </c>
      <c r="L16" s="6" t="str">
        <f>IF(AND(YEAR(MaySun1+22)=$A$1,MONTH(MaySun1+22)=5),MaySun1+22, "")</f>
        <v/>
      </c>
      <c r="M16" s="6" t="str">
        <f>IF(AND(YEAR(MaySun1+23)=$A$1,MONTH(MaySun1+23)=5),MaySun1+23, "")</f>
        <v/>
      </c>
      <c r="N16" s="6" t="str">
        <f>IF(AND(YEAR(MaySun1+24)=$A$1,MONTH(MaySun1+24)=5),MaySun1+24, "")</f>
        <v/>
      </c>
      <c r="O16" s="6" t="str">
        <f>IF(AND(YEAR(MaySun1+25)=$A$1,MONTH(MaySun1+25)=5),MaySun1+25, "")</f>
        <v/>
      </c>
      <c r="P16" s="6" t="str">
        <f>IF(AND(YEAR(MaySun1+26)=$A$1,MONTH(MaySun1+26)=5),MaySun1+26, "")</f>
        <v/>
      </c>
      <c r="Q16" s="6" t="str">
        <f>IF(AND(YEAR(MaySun1+27)=$A$1,MONTH(MaySun1+27)=5),MaySun1+27, "")</f>
        <v/>
      </c>
      <c r="S16" s="6" t="str">
        <f>IF(AND(YEAR(AugSun1+21)=$A$1,MONTH(AugSun1+21)=8),AugSun1+21, "")</f>
        <v/>
      </c>
      <c r="T16" s="6" t="str">
        <f>IF(AND(YEAR(AugSun1+22)=$A$1,MONTH(AugSun1+22)=8),AugSun1+22, "")</f>
        <v/>
      </c>
      <c r="U16" s="6" t="str">
        <f>IF(AND(YEAR(AugSun1+23)=$A$1,MONTH(AugSun1+23)=8),AugSun1+23, "")</f>
        <v/>
      </c>
      <c r="V16" s="6" t="str">
        <f>IF(AND(YEAR(AugSun1+24)=$A$1,MONTH(AugSun1+24)=8),AugSun1+24, "")</f>
        <v/>
      </c>
      <c r="W16" s="6" t="str">
        <f>IF(AND(YEAR(AugSun1+25)=$A$1,MONTH(AugSun1+25)=8),AugSun1+25, "")</f>
        <v/>
      </c>
      <c r="X16" s="6" t="str">
        <f>IF(AND(YEAR(AugSun1+26)=$A$1,MONTH(AugSun1+26)=8),AugSun1+26, "")</f>
        <v/>
      </c>
      <c r="Y16" s="6" t="str">
        <f>IF(AND(YEAR(AugSun1+27)=$A$1,MONTH(AugSun1+27)=8),AugSun1+27, "")</f>
        <v/>
      </c>
      <c r="AA16" s="6" t="str">
        <f>IF(AND(YEAR(NovSun1+21)=$A$1,MONTH(NovSun1+21)=11),NovSun1+21, "")</f>
        <v/>
      </c>
      <c r="AB16" s="6" t="str">
        <f>IF(AND(YEAR(NovSun1+22)=$A$1,MONTH(NovSun1+22)=11),NovSun1+22, "")</f>
        <v/>
      </c>
      <c r="AC16" s="6" t="str">
        <f>IF(AND(YEAR(NovSun1+23)=$A$1,MONTH(NovSun1+23)=11),NovSun1+23, "")</f>
        <v/>
      </c>
      <c r="AD16" s="6" t="str">
        <f>IF(AND(YEAR(NovSun1+24)=$A$1,MONTH(NovSun1+24)=11),NovSun1+24, "")</f>
        <v/>
      </c>
      <c r="AE16" s="6" t="str">
        <f>IF(AND(YEAR(NovSun1+25)=$A$1,MONTH(NovSun1+25)=11),NovSun1+25, "")</f>
        <v/>
      </c>
      <c r="AF16" s="6" t="str">
        <f>IF(AND(YEAR(NovSun1+26)=$A$1,MONTH(NovSun1+26)=11),NovSun1+26, "")</f>
        <v/>
      </c>
      <c r="AG16" s="6" t="str">
        <f>IF(AND(YEAR(NovSun1+27)=$A$1,MONTH(NovSun1+27)=11),NovSun1+27, "")</f>
        <v/>
      </c>
    </row>
    <row r="17" spans="2:34" ht="15.95" customHeight="1" x14ac:dyDescent="0.15">
      <c r="C17" s="6" t="str">
        <f>IF(AND(YEAR(FebSun1+28)=$A$1,MONTH(FebSun1+28)=2),FebSun1+28, "")</f>
        <v/>
      </c>
      <c r="D17" s="6" t="str">
        <f>IF(AND(YEAR(FebSun1+29)=$A$1,MONTH(FebSun1+29)=2),FebSun1+29, "")</f>
        <v/>
      </c>
      <c r="E17" s="6" t="str">
        <f>IF(AND(YEAR(FebSun1+30)=$A$1,MONTH(FebSun1+30)=2),FebSun1+30, "")</f>
        <v/>
      </c>
      <c r="F17" s="6" t="str">
        <f>IF(AND(YEAR(FebSun1+31)=$A$1,MONTH(FebSun1+31)=2),FebSun1+31, "")</f>
        <v/>
      </c>
      <c r="G17" s="6" t="str">
        <f>IF(AND(YEAR(FebSun1+32)=$A$1,MONTH(FebSun1+32)=2),FebSun1+32, "")</f>
        <v/>
      </c>
      <c r="H17" s="6">
        <f>IF(AND(YEAR(FebSun1+33)=$A$1,MONTH(FebSun1+33)=2),FebSun1+33, "")</f>
        <v>39479</v>
      </c>
      <c r="I17" s="6">
        <f>IF(AND(YEAR(FebSun1+34)=$A$1,MONTH(FebSun1+34)=2),FebSun1+34, "")</f>
        <v>39480</v>
      </c>
      <c r="K17" s="6" t="str">
        <f>IF(AND(YEAR(MaySun1+28)=$A$1,MONTH(MaySun1+28)=5),MaySun1+28, "")</f>
        <v/>
      </c>
      <c r="L17" s="6" t="str">
        <f>IF(AND(YEAR(MaySun1+29)=$A$1,MONTH(MaySun1+29)=5),MaySun1+29, "")</f>
        <v/>
      </c>
      <c r="M17" s="6" t="str">
        <f>IF(AND(YEAR(MaySun1+30)=$A$1,MONTH(MaySun1+30)=5),MaySun1+30, "")</f>
        <v/>
      </c>
      <c r="N17" s="6" t="str">
        <f>IF(AND(YEAR(MaySun1+31)=$A$1,MONTH(MaySun1+31)=5),MaySun1+31, "")</f>
        <v/>
      </c>
      <c r="O17" s="6" t="str">
        <f>IF(AND(YEAR(MaySun1+32)=$A$1,MONTH(MaySun1+32)=5),MaySun1+32, "")</f>
        <v/>
      </c>
      <c r="P17" s="6" t="str">
        <f>IF(AND(YEAR(MaySun1+33)=$A$1,MONTH(MaySun1+33)=5),MaySun1+33, "")</f>
        <v/>
      </c>
      <c r="Q17" s="6" t="str">
        <f>IF(AND(YEAR(MaySun1+34)=$A$1,MONTH(MaySun1+34)=5),MaySun1+34, "")</f>
        <v/>
      </c>
      <c r="S17" s="6" t="str">
        <f>IF(AND(YEAR(AugSun1+28)=$A$1,MONTH(AugSun1+28)=8),AugSun1+28, "")</f>
        <v/>
      </c>
      <c r="T17" s="6" t="str">
        <f>IF(AND(YEAR(AugSun1+29)=$A$1,MONTH(AugSun1+29)=8),AugSun1+29, "")</f>
        <v/>
      </c>
      <c r="U17" s="6" t="str">
        <f>IF(AND(YEAR(AugSun1+30)=$A$1,MONTH(AugSun1+30)=8),AugSun1+30, "")</f>
        <v/>
      </c>
      <c r="V17" s="6" t="str">
        <f>IF(AND(YEAR(AugSun1+31)=$A$1,MONTH(AugSun1+31)=8),AugSun1+31, "")</f>
        <v/>
      </c>
      <c r="W17" s="6" t="str">
        <f>IF(AND(YEAR(AugSun1+32)=$A$1,MONTH(AugSun1+32)=8),AugSun1+32, "")</f>
        <v/>
      </c>
      <c r="X17" s="6" t="str">
        <f>IF(AND(YEAR(AugSun1+33)=$A$1,MONTH(AugSun1+33)=8),AugSun1+33, "")</f>
        <v/>
      </c>
      <c r="Y17" s="6" t="str">
        <f>IF(AND(YEAR(AugSun1+34)=$A$1,MONTH(AugSun1+34)=8),AugSun1+34, "")</f>
        <v/>
      </c>
      <c r="AA17" s="6" t="str">
        <f>IF(AND(YEAR(NovSun1+28)=$A$1,MONTH(NovSun1+28)=11),NovSun1+28, "")</f>
        <v/>
      </c>
      <c r="AB17" s="6" t="str">
        <f>IF(AND(YEAR(NovSun1+29)=$A$1,MONTH(NovSun1+29)=11),NovSun1+29, "")</f>
        <v/>
      </c>
      <c r="AC17" s="6" t="str">
        <f>IF(AND(YEAR(NovSun1+30)=$A$1,MONTH(NovSun1+30)=11),NovSun1+30, "")</f>
        <v/>
      </c>
      <c r="AD17" s="6" t="str">
        <f>IF(AND(YEAR(NovSun1+31)=$A$1,MONTH(NovSun1+31)=11),NovSun1+31, "")</f>
        <v/>
      </c>
      <c r="AE17" s="6" t="str">
        <f>IF(AND(YEAR(NovSun1+32)=$A$1,MONTH(NovSun1+32)=11),NovSun1+32, "")</f>
        <v/>
      </c>
      <c r="AF17" s="6" t="str">
        <f>IF(AND(YEAR(NovSun1+33)=$A$1,MONTH(NovSun1+33)=11),NovSun1+33, "")</f>
        <v/>
      </c>
      <c r="AG17" s="6" t="str">
        <f>IF(AND(YEAR(NovSun1+34)=$A$1,MONTH(NovSun1+34)=11),NovSun1+34, "")</f>
        <v/>
      </c>
    </row>
    <row r="18" spans="2:34" ht="15.95" customHeight="1" x14ac:dyDescent="0.15">
      <c r="C18" s="7">
        <f>IF(AND(YEAR(FebSun1+35)=$A$1,MONTH(FebSun1+35)=2),FebSun1+35, "")</f>
        <v>39481</v>
      </c>
      <c r="D18" s="7">
        <f>IF(AND(YEAR(FebSun1+36)=$A$1,MONTH(FebSun1+36)=2),FebSun1+36, "")</f>
        <v>39482</v>
      </c>
      <c r="E18" s="7">
        <f>IF(AND(YEAR(FebSun1+37)=$A$1,MONTH(FebSun1+37)=2),FebSun1+37, "")</f>
        <v>39483</v>
      </c>
      <c r="F18" s="7">
        <f>IF(AND(YEAR(FebSun1+38)=$A$1,MONTH(FebSun1+38)=2),FebSun1+38, "")</f>
        <v>39484</v>
      </c>
      <c r="G18" s="7">
        <f>IF(AND(YEAR(FebSun1+39)=$A$1,MONTH(FebSun1+39)=2),FebSun1+39, "")</f>
        <v>39485</v>
      </c>
      <c r="H18" s="7">
        <f>IF(AND(YEAR(FebSun1+40)=$A$1,MONTH(FebSun1+40)=2),FebSun1+40, "")</f>
        <v>39486</v>
      </c>
      <c r="I18" s="7">
        <f>IF(AND(YEAR(FebSun1+41)=$A$1,MONTH(FebSun1+41)=2),FebSun1+41, "")</f>
        <v>39487</v>
      </c>
      <c r="K18" s="7" t="str">
        <f>IF(AND(YEAR(MaySun1+35)=$A$1,MONTH(MaySun1+35)=5),MaySun1+35, "")</f>
        <v/>
      </c>
      <c r="L18" s="7" t="str">
        <f>IF(AND(YEAR(MaySun1+36)=$A$1,MONTH(MaySun1+36)=5),MaySun1+36, "")</f>
        <v/>
      </c>
      <c r="M18" s="7" t="str">
        <f>IF(AND(YEAR(MaySun1+37)=$A$1,MONTH(MaySun1+37)=5),MaySun1+37, "")</f>
        <v/>
      </c>
      <c r="N18" s="7" t="str">
        <f>IF(AND(YEAR(MaySun1+38)=$A$1,MONTH(MaySun1+38)=5),MaySun1+38, "")</f>
        <v/>
      </c>
      <c r="O18" s="7" t="str">
        <f>IF(AND(YEAR(MaySun1+39)=$A$1,MONTH(MaySun1+39)=5),MaySun1+39, "")</f>
        <v/>
      </c>
      <c r="P18" s="7" t="str">
        <f>IF(AND(YEAR(MaySun1+40)=$A$1,MONTH(MaySun1+40)=5),MaySun1+40, "")</f>
        <v/>
      </c>
      <c r="Q18" s="7" t="str">
        <f>IF(AND(YEAR(MaySun1+41)=$A$1,MONTH(MaySun1+41)=5),MaySun1+41, "")</f>
        <v/>
      </c>
      <c r="S18" s="7" t="str">
        <f>IF(AND(YEAR(AugSun1+35)=$A$1,MONTH(AugSun1+35)=8),AugSun1+35, "")</f>
        <v/>
      </c>
      <c r="T18" s="7" t="str">
        <f>IF(AND(YEAR(AugSun1+36)=$A$1,MONTH(AugSun1+36)=8),AugSun1+36, "")</f>
        <v/>
      </c>
      <c r="U18" s="7" t="str">
        <f>IF(AND(YEAR(AugSun1+37)=$A$1,MONTH(AugSun1+37)=8),AugSun1+37, "")</f>
        <v/>
      </c>
      <c r="V18" s="7" t="str">
        <f>IF(AND(YEAR(AugSun1+38)=$A$1,MONTH(AugSun1+38)=8),AugSun1+38, "")</f>
        <v/>
      </c>
      <c r="W18" s="7" t="str">
        <f>IF(AND(YEAR(AugSun1+39)=$A$1,MONTH(AugSun1+39)=8),AugSun1+39, "")</f>
        <v/>
      </c>
      <c r="X18" s="7" t="str">
        <f>IF(AND(YEAR(AugSun1+40)=$A$1,MONTH(AugSun1+40)=8),AugSun1+40, "")</f>
        <v/>
      </c>
      <c r="Y18" s="7" t="str">
        <f>IF(AND(YEAR(AugSun1+41)=$A$1,MONTH(AugSun1+41)=8),AugSun1+41, "")</f>
        <v/>
      </c>
      <c r="AA18" s="7" t="str">
        <f>IF(AND(YEAR(NovSun1+35)=$A$1,MONTH(NovSun1+35)=11),NovSun1+35, "")</f>
        <v/>
      </c>
      <c r="AB18" s="7" t="str">
        <f>IF(AND(YEAR(NovSun1+36)=$A$1,MONTH(NovSun1+36)=11),NovSun1+36, "")</f>
        <v/>
      </c>
      <c r="AC18" s="7" t="str">
        <f>IF(AND(YEAR(NovSun1+37)=$A$1,MONTH(NovSun1+37)=11),NovSun1+37, "")</f>
        <v/>
      </c>
      <c r="AD18" s="7" t="str">
        <f>IF(AND(YEAR(NovSun1+38)=$A$1,MONTH(NovSun1+38)=11),NovSun1+38, "")</f>
        <v/>
      </c>
      <c r="AE18" s="7" t="str">
        <f>IF(AND(YEAR(NovSun1+39)=$A$1,MONTH(NovSun1+39)=11),NovSun1+39, "")</f>
        <v/>
      </c>
      <c r="AF18" s="7" t="str">
        <f>IF(AND(YEAR(NovSun1+40)=$A$1,MONTH(NovSun1+40)=11),NovSun1+40, "")</f>
        <v/>
      </c>
      <c r="AG18" s="7" t="str">
        <f>IF(AND(YEAR(NovSun1+41)=$A$1,MONTH(NovSun1+41)=11),NovSun1+41, "")</f>
        <v/>
      </c>
    </row>
    <row r="19" spans="2:34" ht="15.95" customHeight="1" x14ac:dyDescent="0.15">
      <c r="B19" s="8"/>
      <c r="C19" s="9"/>
      <c r="D19" s="9"/>
      <c r="E19" s="9"/>
      <c r="F19" s="9"/>
      <c r="G19" s="9"/>
      <c r="H19" s="9"/>
      <c r="I19" s="9"/>
      <c r="J19" s="8"/>
      <c r="K19" s="9"/>
      <c r="L19" s="9"/>
      <c r="M19" s="9"/>
      <c r="N19" s="9"/>
      <c r="O19" s="9"/>
      <c r="P19" s="9"/>
      <c r="Q19" s="9"/>
      <c r="R19" s="8"/>
      <c r="S19" s="9"/>
      <c r="T19" s="9"/>
      <c r="U19" s="9"/>
      <c r="V19" s="9"/>
      <c r="W19" s="9"/>
      <c r="X19" s="9"/>
      <c r="Y19" s="9"/>
      <c r="Z19" s="8"/>
      <c r="AA19" s="9"/>
      <c r="AB19" s="9"/>
      <c r="AC19" s="9"/>
      <c r="AD19" s="9"/>
      <c r="AE19" s="9"/>
      <c r="AF19" s="9"/>
      <c r="AG19" s="9"/>
      <c r="AH19" s="8"/>
    </row>
    <row r="20" spans="2:34" ht="15.95" customHeight="1" x14ac:dyDescent="0.15">
      <c r="C20" s="11" t="s">
        <v>2</v>
      </c>
      <c r="D20" s="12"/>
      <c r="E20" s="12"/>
      <c r="F20" s="12"/>
      <c r="G20" s="12"/>
      <c r="H20" s="12"/>
      <c r="I20" s="13"/>
      <c r="K20" s="11" t="s">
        <v>5</v>
      </c>
      <c r="L20" s="12"/>
      <c r="M20" s="12"/>
      <c r="N20" s="12"/>
      <c r="O20" s="12"/>
      <c r="P20" s="12"/>
      <c r="Q20" s="13"/>
      <c r="S20" s="11" t="s">
        <v>8</v>
      </c>
      <c r="T20" s="12"/>
      <c r="U20" s="12"/>
      <c r="V20" s="12"/>
      <c r="W20" s="12"/>
      <c r="X20" s="12"/>
      <c r="Y20" s="13"/>
      <c r="AA20" s="11" t="s">
        <v>11</v>
      </c>
      <c r="AB20" s="12"/>
      <c r="AC20" s="12"/>
      <c r="AD20" s="12"/>
      <c r="AE20" s="12"/>
      <c r="AF20" s="12"/>
      <c r="AG20" s="13"/>
    </row>
    <row r="21" spans="2:34" ht="15.95" customHeight="1" x14ac:dyDescent="0.15">
      <c r="B21" s="4"/>
      <c r="C21" s="5" t="s">
        <v>12</v>
      </c>
      <c r="D21" s="5" t="s">
        <v>13</v>
      </c>
      <c r="E21" s="5" t="s">
        <v>14</v>
      </c>
      <c r="F21" s="5" t="s">
        <v>15</v>
      </c>
      <c r="G21" s="5" t="s">
        <v>16</v>
      </c>
      <c r="H21" s="5" t="s">
        <v>17</v>
      </c>
      <c r="I21" s="5" t="s">
        <v>18</v>
      </c>
      <c r="K21" s="5" t="s">
        <v>12</v>
      </c>
      <c r="L21" s="5" t="s">
        <v>13</v>
      </c>
      <c r="M21" s="5" t="s">
        <v>14</v>
      </c>
      <c r="N21" s="5" t="s">
        <v>15</v>
      </c>
      <c r="O21" s="5" t="s">
        <v>16</v>
      </c>
      <c r="P21" s="5" t="s">
        <v>17</v>
      </c>
      <c r="Q21" s="5" t="s">
        <v>18</v>
      </c>
      <c r="S21" s="5" t="s">
        <v>12</v>
      </c>
      <c r="T21" s="5" t="s">
        <v>13</v>
      </c>
      <c r="U21" s="5" t="s">
        <v>14</v>
      </c>
      <c r="V21" s="5" t="s">
        <v>15</v>
      </c>
      <c r="W21" s="5" t="s">
        <v>16</v>
      </c>
      <c r="X21" s="5" t="s">
        <v>17</v>
      </c>
      <c r="Y21" s="5" t="s">
        <v>18</v>
      </c>
      <c r="AA21" s="5" t="s">
        <v>12</v>
      </c>
      <c r="AB21" s="5" t="s">
        <v>13</v>
      </c>
      <c r="AC21" s="5" t="s">
        <v>14</v>
      </c>
      <c r="AD21" s="5" t="s">
        <v>15</v>
      </c>
      <c r="AE21" s="5" t="s">
        <v>16</v>
      </c>
      <c r="AF21" s="5" t="s">
        <v>17</v>
      </c>
      <c r="AG21" s="5" t="s">
        <v>18</v>
      </c>
    </row>
    <row r="22" spans="2:34" ht="15.95" customHeight="1" x14ac:dyDescent="0.15">
      <c r="C22" s="6" t="str">
        <f>IF(AND(YEAR(MarSun1)=$A$1,MONTH(MarSun1)=3),MarSun1, "")</f>
        <v/>
      </c>
      <c r="D22" s="6" t="str">
        <f>IF(AND(YEAR(MarSun1+1)=$A$1,MONTH(MarSun1+1)=3),MarSun1+1, "")</f>
        <v/>
      </c>
      <c r="E22" s="6" t="str">
        <f>IF(AND(YEAR(MarSun1+2)=$A$1,MONTH(MarSun1+2)=3),MarSun1+2, "")</f>
        <v/>
      </c>
      <c r="F22" s="6" t="str">
        <f>IF(AND(YEAR(MarSun1+3)=$A$1,MONTH(MarSun1+3)=3),MarSun1+3, "")</f>
        <v/>
      </c>
      <c r="G22" s="6" t="str">
        <f>IF(AND(YEAR(MarSun1+4)=$A$1,MONTH(MarSun1+4)=3),MarSun1+4, "")</f>
        <v/>
      </c>
      <c r="H22" s="6" t="str">
        <f>IF(AND(YEAR(MarSun1+5)=$A$1,MONTH(MarSun1+5)=3),MarSun1+5, "")</f>
        <v/>
      </c>
      <c r="I22" s="6" t="str">
        <f>IF(AND(YEAR(MarSun1+6)=$A$1,MONTH(MarSun1+6)=3),MarSun1+6, "")</f>
        <v/>
      </c>
      <c r="K22" s="6" t="str">
        <f>IF(AND(YEAR(JunSun1)=$A$1,MONTH(JunSun1)=6),JunSun1, "")</f>
        <v/>
      </c>
      <c r="L22" s="6" t="str">
        <f>IF(AND(YEAR(JunSun1+1)=$A$1,MONTH(JunSun1+1)=6),JunSun1+1, "")</f>
        <v/>
      </c>
      <c r="M22" s="6" t="str">
        <f>IF(AND(YEAR(JunSun1+2)=$A$1,MONTH(JunSun1+2)=6),JunSun1+2, "")</f>
        <v/>
      </c>
      <c r="N22" s="6" t="str">
        <f>IF(AND(YEAR(JunSun1+3)=$A$1,MONTH(JunSun1+3)=6),JunSun1+3, "")</f>
        <v/>
      </c>
      <c r="O22" s="6" t="str">
        <f>IF(AND(YEAR(JunSun1+4)=$A$1,MONTH(JunSun1+4)=6),JunSun1+4, "")</f>
        <v/>
      </c>
      <c r="P22" s="6" t="str">
        <f>IF(AND(YEAR(JunSun1+5)=$A$1,MONTH(JunSun1+5)=6),JunSun1+5, "")</f>
        <v/>
      </c>
      <c r="Q22" s="6" t="str">
        <f>IF(AND(YEAR(JunSun1+6)=$A$1,MONTH(JunSun1+6)=6),JunSun1+6, "")</f>
        <v/>
      </c>
      <c r="S22" s="6" t="str">
        <f>IF(AND(YEAR(SepSun1)=$A$1,MONTH(SepSun1)=9),SepSun1, "")</f>
        <v/>
      </c>
      <c r="T22" s="6" t="str">
        <f>IF(AND(YEAR(SepSun1+1)=$A$1,MONTH(SepSun1+1)=9),SepSun1+1, "")</f>
        <v/>
      </c>
      <c r="U22" s="6" t="str">
        <f>IF(AND(YEAR(SepSun1+2)=$A$1,MONTH(SepSun1+2)=9),SepSun1+2, "")</f>
        <v/>
      </c>
      <c r="V22" s="6" t="str">
        <f>IF(AND(YEAR(SepSun1+3)=$A$1,MONTH(SepSun1+3)=9),SepSun1+3, "")</f>
        <v/>
      </c>
      <c r="W22" s="6" t="str">
        <f>IF(AND(YEAR(SepSun1+4)=$A$1,MONTH(SepSun1+4)=9),SepSun1+4, "")</f>
        <v/>
      </c>
      <c r="X22" s="6" t="str">
        <f>IF(AND(YEAR(SepSun1+5)=$A$1,MONTH(SepSun1+5)=9),SepSun1+5, "")</f>
        <v/>
      </c>
      <c r="Y22" s="6" t="str">
        <f>IF(AND(YEAR(SepSun1+6)=$A$1,MONTH(SepSun1+6)=9),SepSun1+6, "")</f>
        <v/>
      </c>
      <c r="AA22" s="6" t="str">
        <f>IF(AND(YEAR(DecSun1)=$A$1,MONTH(DecSun1)=12),DecSun1, "")</f>
        <v/>
      </c>
      <c r="AB22" s="6" t="str">
        <f>IF(AND(YEAR(DecSun1+1)=$A$1,MONTH(DecSun1+1)=12),DecSun1+1, "")</f>
        <v/>
      </c>
      <c r="AC22" s="6" t="str">
        <f>IF(AND(YEAR(DecSun1+2)=$A$1,MONTH(DecSun1+2)=12),DecSun1+2, "")</f>
        <v/>
      </c>
      <c r="AD22" s="6" t="str">
        <f>IF(AND(YEAR(DecSun1+3)=$A$1,MONTH(DecSun1+3)=12),DecSun1+3, "")</f>
        <v/>
      </c>
      <c r="AE22" s="6" t="str">
        <f>IF(AND(YEAR(DecSun1+4)=$A$1,MONTH(DecSun1+4)=12),DecSun1+4, "")</f>
        <v/>
      </c>
      <c r="AF22" s="6" t="str">
        <f>IF(AND(YEAR(DecSun1+5)=$A$1,MONTH(DecSun1+5)=12),DecSun1+5, "")</f>
        <v/>
      </c>
      <c r="AG22" s="6" t="str">
        <f>IF(AND(YEAR(DecSun1+6)=$A$1,MONTH(DecSun1+6)=12),DecSun1+6, "")</f>
        <v/>
      </c>
    </row>
    <row r="23" spans="2:34" ht="15.95" customHeight="1" x14ac:dyDescent="0.15">
      <c r="C23" s="6" t="str">
        <f>IF(AND(YEAR(MarSun1+7)=$A$1,MONTH(MarSun1+7)=3),MarSun1+7, "")</f>
        <v/>
      </c>
      <c r="D23" s="6" t="str">
        <f>IF(AND(YEAR(MarSun1+8)=$A$1,MONTH(MarSun1+8)=3),MarSun1+8, "")</f>
        <v/>
      </c>
      <c r="E23" s="6" t="str">
        <f>IF(AND(YEAR(MarSun1+9)=$A$1,MONTH(MarSun1+9)=3),MarSun1+9, "")</f>
        <v/>
      </c>
      <c r="F23" s="6" t="str">
        <f>IF(AND(YEAR(MarSun1+10)=$A$1,MONTH(MarSun1+10)=3),MarSun1+10, "")</f>
        <v/>
      </c>
      <c r="G23" s="6" t="str">
        <f>IF(AND(YEAR(MarSun1+11)=$A$1,MONTH(MarSun1+11)=3),MarSun1+11, "")</f>
        <v/>
      </c>
      <c r="H23" s="6" t="str">
        <f>IF(AND(YEAR(MarSun1+12)=$A$1,MONTH(MarSun1+12)=3),MarSun1+12, "")</f>
        <v/>
      </c>
      <c r="I23" s="6" t="str">
        <f>IF(AND(YEAR(MarSun1+13)=$A$1,MONTH(MarSun1+13)=3),MarSun1+13, "")</f>
        <v/>
      </c>
      <c r="K23" s="6" t="str">
        <f>IF(AND(YEAR(JunSun1+7)=$A$1,MONTH(JunSun1+7)=6),JunSun1+7, "")</f>
        <v/>
      </c>
      <c r="L23" s="6" t="str">
        <f>IF(AND(YEAR(JunSun1+8)=$A$1,MONTH(JunSun1+8)=6),JunSun1+8, "")</f>
        <v/>
      </c>
      <c r="M23" s="6" t="str">
        <f>IF(AND(YEAR(JunSun1+9)=$A$1,MONTH(JunSun1+9)=6),JunSun1+9, "")</f>
        <v/>
      </c>
      <c r="N23" s="6" t="str">
        <f>IF(AND(YEAR(JunSun1+10)=$A$1,MONTH(JunSun1+10)=6),JunSun1+10, "")</f>
        <v/>
      </c>
      <c r="O23" s="6" t="str">
        <f>IF(AND(YEAR(JunSun1+11)=$A$1,MONTH(JunSun1+11)=6),JunSun1+11, "")</f>
        <v/>
      </c>
      <c r="P23" s="6" t="str">
        <f>IF(AND(YEAR(JunSun1+12)=$A$1,MONTH(JunSun1+12)=6),JunSun1+12, "")</f>
        <v/>
      </c>
      <c r="Q23" s="6" t="str">
        <f>IF(AND(YEAR(JunSun1+13)=$A$1,MONTH(JunSun1+13)=6),JunSun1+13, "")</f>
        <v/>
      </c>
      <c r="S23" s="6" t="str">
        <f>IF(AND(YEAR(SepSun1+7)=$A$1,MONTH(SepSun1+7)=9),SepSun1+7, "")</f>
        <v/>
      </c>
      <c r="T23" s="6" t="str">
        <f>IF(AND(YEAR(SepSun1+8)=$A$1,MONTH(SepSun1+8)=9),SepSun1+8, "")</f>
        <v/>
      </c>
      <c r="U23" s="6" t="str">
        <f>IF(AND(YEAR(SepSun1+9)=$A$1,MONTH(SepSun1+9)=9),SepSun1+9, "")</f>
        <v/>
      </c>
      <c r="V23" s="6" t="str">
        <f>IF(AND(YEAR(SepSun1+10)=$A$1,MONTH(SepSun1+10)=9),SepSun1+10, "")</f>
        <v/>
      </c>
      <c r="W23" s="6" t="str">
        <f>IF(AND(YEAR(SepSun1+11)=$A$1,MONTH(SepSun1+11)=9),SepSun1+11, "")</f>
        <v/>
      </c>
      <c r="X23" s="6" t="str">
        <f>IF(AND(YEAR(SepSun1+12)=$A$1,MONTH(SepSun1+12)=9),SepSun1+12, "")</f>
        <v/>
      </c>
      <c r="Y23" s="6" t="str">
        <f>IF(AND(YEAR(SepSun1+13)=$A$1,MONTH(SepSun1+13)=9),SepSun1+13, "")</f>
        <v/>
      </c>
      <c r="AA23" s="6" t="str">
        <f>IF(AND(YEAR(DecSun1+7)=$A$1,MONTH(DecSun1+7)=12),DecSun1+7, "")</f>
        <v/>
      </c>
      <c r="AB23" s="6" t="str">
        <f>IF(AND(YEAR(DecSun1+8)=$A$1,MONTH(DecSun1+8)=12),DecSun1+8, "")</f>
        <v/>
      </c>
      <c r="AC23" s="6" t="str">
        <f>IF(AND(YEAR(DecSun1+9)=$A$1,MONTH(DecSun1+9)=12),DecSun1+9, "")</f>
        <v/>
      </c>
      <c r="AD23" s="6" t="str">
        <f>IF(AND(YEAR(DecSun1+10)=$A$1,MONTH(DecSun1+10)=12),DecSun1+10, "")</f>
        <v/>
      </c>
      <c r="AE23" s="6" t="str">
        <f>IF(AND(YEAR(DecSun1+11)=$A$1,MONTH(DecSun1+11)=12),DecSun1+11, "")</f>
        <v/>
      </c>
      <c r="AF23" s="6" t="str">
        <f>IF(AND(YEAR(DecSun1+12)=$A$1,MONTH(DecSun1+12)=12),DecSun1+12, "")</f>
        <v/>
      </c>
      <c r="AG23" s="6" t="str">
        <f>IF(AND(YEAR(DecSun1+13)=$A$1,MONTH(DecSun1+13)=12),DecSun1+13, "")</f>
        <v/>
      </c>
    </row>
    <row r="24" spans="2:34" ht="15.95" customHeight="1" x14ac:dyDescent="0.15">
      <c r="C24" s="6" t="str">
        <f>IF(AND(YEAR(MarSun1+14)=$A$1,MONTH(MarSun1+14)=3),MarSun1+14, "")</f>
        <v/>
      </c>
      <c r="D24" s="6" t="str">
        <f>IF(AND(YEAR(MarSun1+15)=$A$1,MONTH(MarSun1+15)=3),MarSun1+15, "")</f>
        <v/>
      </c>
      <c r="E24" s="6" t="str">
        <f>IF(AND(YEAR(MarSun1+16)=$A$1,MONTH(MarSun1+16)=3),MarSun1+16, "")</f>
        <v/>
      </c>
      <c r="F24" s="6" t="str">
        <f>IF(AND(YEAR(MarSun1+17)=$A$1,MONTH(MarSun1+17)=3),MarSun1+17, "")</f>
        <v/>
      </c>
      <c r="G24" s="6" t="str">
        <f>IF(AND(YEAR(MarSun1+18)=$A$1,MONTH(MarSun1+18)=3),MarSun1+18, "")</f>
        <v/>
      </c>
      <c r="H24" s="6" t="str">
        <f>IF(AND(YEAR(MarSun1+19)=$A$1,MONTH(MarSun1+19)=3),MarSun1+19, "")</f>
        <v/>
      </c>
      <c r="I24" s="6" t="str">
        <f>IF(AND(YEAR(MarSun1+20)=$A$1,MONTH(MarSun1+20)=3),MarSun1+20, "")</f>
        <v/>
      </c>
      <c r="K24" s="6" t="str">
        <f>IF(AND(YEAR(JunSun1+14)=$A$1,MONTH(JunSun1+14)=6),JunSun1+14, "")</f>
        <v/>
      </c>
      <c r="L24" s="6" t="str">
        <f>IF(AND(YEAR(JunSun1+15)=$A$1,MONTH(JunSun1+15)=6),JunSun1+15, "")</f>
        <v/>
      </c>
      <c r="M24" s="6" t="str">
        <f>IF(AND(YEAR(JunSun1+16)=$A$1,MONTH(JunSun1+16)=6),JunSun1+16, "")</f>
        <v/>
      </c>
      <c r="N24" s="6" t="str">
        <f>IF(AND(YEAR(JunSun1+17)=$A$1,MONTH(JunSun1+17)=6),JunSun1+17, "")</f>
        <v/>
      </c>
      <c r="O24" s="6" t="str">
        <f>IF(AND(YEAR(JunSun1+18)=$A$1,MONTH(JunSun1+18)=6),JunSun1+18, "")</f>
        <v/>
      </c>
      <c r="P24" s="6" t="str">
        <f>IF(AND(YEAR(JunSun1+19)=$A$1,MONTH(JunSun1+19)=6),JunSun1+19, "")</f>
        <v/>
      </c>
      <c r="Q24" s="6" t="str">
        <f>IF(AND(YEAR(JunSun1+20)=$A$1,MONTH(JunSun1+20)=6),JunSun1+20, "")</f>
        <v/>
      </c>
      <c r="S24" s="6" t="str">
        <f>IF(AND(YEAR(SepSun1+14)=$A$1,MONTH(SepSun1+14)=9),SepSun1+14, "")</f>
        <v/>
      </c>
      <c r="T24" s="6" t="str">
        <f>IF(AND(YEAR(SepSun1+15)=$A$1,MONTH(SepSun1+15)=9),SepSun1+15, "")</f>
        <v/>
      </c>
      <c r="U24" s="6" t="str">
        <f>IF(AND(YEAR(SepSun1+16)=$A$1,MONTH(SepSun1+16)=9),SepSun1+16, "")</f>
        <v/>
      </c>
      <c r="V24" s="6" t="str">
        <f>IF(AND(YEAR(SepSun1+17)=$A$1,MONTH(SepSun1+17)=9),SepSun1+17, "")</f>
        <v/>
      </c>
      <c r="W24" s="6" t="str">
        <f>IF(AND(YEAR(SepSun1+18)=$A$1,MONTH(SepSun1+18)=9),SepSun1+18, "")</f>
        <v/>
      </c>
      <c r="X24" s="6" t="str">
        <f>IF(AND(YEAR(SepSun1+19)=$A$1,MONTH(SepSun1+19)=9),SepSun1+19, "")</f>
        <v/>
      </c>
      <c r="Y24" s="6" t="str">
        <f>IF(AND(YEAR(SepSun1+20)=$A$1,MONTH(SepSun1+20)=9),SepSun1+20, "")</f>
        <v/>
      </c>
      <c r="AA24" s="6" t="str">
        <f>IF(AND(YEAR(DecSun1+14)=$A$1,MONTH(DecSun1+14)=12),DecSun1+14, "")</f>
        <v/>
      </c>
      <c r="AB24" s="6" t="str">
        <f>IF(AND(YEAR(DecSun1+15)=$A$1,MONTH(DecSun1+15)=12),DecSun1+15, "")</f>
        <v/>
      </c>
      <c r="AC24" s="6" t="str">
        <f>IF(AND(YEAR(DecSun1+16)=$A$1,MONTH(DecSun1+16)=12),DecSun1+16, "")</f>
        <v/>
      </c>
      <c r="AD24" s="6" t="str">
        <f>IF(AND(YEAR(DecSun1+17)=$A$1,MONTH(DecSun1+17)=12),DecSun1+17, "")</f>
        <v/>
      </c>
      <c r="AE24" s="6" t="str">
        <f>IF(AND(YEAR(DecSun1+18)=$A$1,MONTH(DecSun1+18)=12),DecSun1+18, "")</f>
        <v/>
      </c>
      <c r="AF24" s="6" t="str">
        <f>IF(AND(YEAR(DecSun1+19)=$A$1,MONTH(DecSun1+19)=12),DecSun1+19, "")</f>
        <v/>
      </c>
      <c r="AG24" s="6" t="str">
        <f>IF(AND(YEAR(DecSun1+20)=$A$1,MONTH(DecSun1+20)=12),DecSun1+20, "")</f>
        <v/>
      </c>
    </row>
    <row r="25" spans="2:34" ht="15.95" customHeight="1" x14ac:dyDescent="0.15">
      <c r="C25" s="6" t="str">
        <f>IF(AND(YEAR(MarSun1+21)=$A$1,MONTH(MarSun1+21)=3),MarSun1+21, "")</f>
        <v/>
      </c>
      <c r="D25" s="6" t="str">
        <f>IF(AND(YEAR(MarSun1+22)=$A$1,MONTH(MarSun1+22)=3),MarSun1+22, "")</f>
        <v/>
      </c>
      <c r="E25" s="6" t="str">
        <f>IF(AND(YEAR(MarSun1+23)=$A$1,MONTH(MarSun1+23)=3),MarSun1+23, "")</f>
        <v/>
      </c>
      <c r="F25" s="6" t="str">
        <f>IF(AND(YEAR(MarSun1+24)=$A$1,MONTH(MarSun1+24)=3),MarSun1+24, "")</f>
        <v/>
      </c>
      <c r="G25" s="6" t="str">
        <f>IF(AND(YEAR(MarSun1+25)=$A$1,MONTH(MarSun1+25)=3),MarSun1+25, "")</f>
        <v/>
      </c>
      <c r="H25" s="6" t="str">
        <f>IF(AND(YEAR(MarSun1+26)=$A$1,MONTH(MarSun1+26)=3),MarSun1+26, "")</f>
        <v/>
      </c>
      <c r="I25" s="6" t="str">
        <f>IF(AND(YEAR(MarSun1+27)=$A$1,MONTH(MarSun1+27)=3),MarSun1+27, "")</f>
        <v/>
      </c>
      <c r="K25" s="6" t="str">
        <f>IF(AND(YEAR(JunSun1+21)=$A$1,MONTH(JunSun1+21)=6),JunSun1+21, "")</f>
        <v/>
      </c>
      <c r="L25" s="6" t="str">
        <f>IF(AND(YEAR(JunSun1+22)=$A$1,MONTH(JunSun1+22)=6),JunSun1+22, "")</f>
        <v/>
      </c>
      <c r="M25" s="6" t="str">
        <f>IF(AND(YEAR(JunSun1+23)=$A$1,MONTH(JunSun1+23)=6),JunSun1+23, "")</f>
        <v/>
      </c>
      <c r="N25" s="6" t="str">
        <f>IF(AND(YEAR(JunSun1+24)=$A$1,MONTH(JunSun1+24)=6),JunSun1+24, "")</f>
        <v/>
      </c>
      <c r="O25" s="6" t="str">
        <f>IF(AND(YEAR(JunSun1+25)=$A$1,MONTH(JunSun1+25)=6),JunSun1+25, "")</f>
        <v/>
      </c>
      <c r="P25" s="6" t="str">
        <f>IF(AND(YEAR(JunSun1+26)=$A$1,MONTH(JunSun1+26)=6),JunSun1+26, "")</f>
        <v/>
      </c>
      <c r="Q25" s="6" t="str">
        <f>IF(AND(YEAR(JunSun1+27)=$A$1,MONTH(JunSun1+27)=6),JunSun1+27, "")</f>
        <v/>
      </c>
      <c r="S25" s="6" t="str">
        <f>IF(AND(YEAR(SepSun1+21)=$A$1,MONTH(SepSun1+21)=9),SepSun1+21, "")</f>
        <v/>
      </c>
      <c r="T25" s="6" t="str">
        <f>IF(AND(YEAR(SepSun1+22)=$A$1,MONTH(SepSun1+22)=9),SepSun1+22, "")</f>
        <v/>
      </c>
      <c r="U25" s="6" t="str">
        <f>IF(AND(YEAR(SepSun1+23)=$A$1,MONTH(SepSun1+23)=9),SepSun1+23, "")</f>
        <v/>
      </c>
      <c r="V25" s="6" t="str">
        <f>IF(AND(YEAR(SepSun1+24)=$A$1,MONTH(SepSun1+24)=9),SepSun1+24, "")</f>
        <v/>
      </c>
      <c r="W25" s="6" t="str">
        <f>IF(AND(YEAR(SepSun1+25)=$A$1,MONTH(SepSun1+25)=9),SepSun1+25, "")</f>
        <v/>
      </c>
      <c r="X25" s="6" t="str">
        <f>IF(AND(YEAR(SepSun1+26)=$A$1,MONTH(SepSun1+26)=9),SepSun1+26, "")</f>
        <v/>
      </c>
      <c r="Y25" s="6" t="str">
        <f>IF(AND(YEAR(SepSun1+27)=$A$1,MONTH(SepSun1+27)=9),SepSun1+27, "")</f>
        <v/>
      </c>
      <c r="AA25" s="6" t="str">
        <f>IF(AND(YEAR(DecSun1+21)=$A$1,MONTH(DecSun1+21)=12),DecSun1+21, "")</f>
        <v/>
      </c>
      <c r="AB25" s="6" t="str">
        <f>IF(AND(YEAR(DecSun1+22)=$A$1,MONTH(DecSun1+22)=12),DecSun1+22, "")</f>
        <v/>
      </c>
      <c r="AC25" s="6" t="str">
        <f>IF(AND(YEAR(DecSun1+23)=$A$1,MONTH(DecSun1+23)=12),DecSun1+23, "")</f>
        <v/>
      </c>
      <c r="AD25" s="6" t="str">
        <f>IF(AND(YEAR(DecSun1+24)=$A$1,MONTH(DecSun1+24)=12),DecSun1+24, "")</f>
        <v/>
      </c>
      <c r="AE25" s="6" t="str">
        <f>IF(AND(YEAR(DecSun1+25)=$A$1,MONTH(DecSun1+25)=12),DecSun1+25, "")</f>
        <v/>
      </c>
      <c r="AF25" s="6" t="str">
        <f>IF(AND(YEAR(DecSun1+26)=$A$1,MONTH(DecSun1+26)=12),DecSun1+26, "")</f>
        <v/>
      </c>
      <c r="AG25" s="6" t="str">
        <f>IF(AND(YEAR(DecSun1+27)=$A$1,MONTH(DecSun1+27)=12),DecSun1+27, "")</f>
        <v/>
      </c>
    </row>
    <row r="26" spans="2:34" ht="15.95" customHeight="1" x14ac:dyDescent="0.15">
      <c r="C26" s="6" t="str">
        <f>IF(AND(YEAR(MarSun1+28)=$A$1,MONTH(MarSun1+28)=3),MarSun1+28, "")</f>
        <v/>
      </c>
      <c r="D26" s="6" t="str">
        <f>IF(AND(YEAR(MarSun1+29)=$A$1,MONTH(MarSun1+29)=3),MarSun1+29, "")</f>
        <v/>
      </c>
      <c r="E26" s="6" t="str">
        <f>IF(AND(YEAR(MarSun1+30)=$A$1,MONTH(MarSun1+30)=3),MarSun1+30, "")</f>
        <v/>
      </c>
      <c r="F26" s="6" t="str">
        <f>IF(AND(YEAR(MarSun1+31)=$A$1,MONTH(MarSun1+31)=3),MarSun1+31, "")</f>
        <v/>
      </c>
      <c r="G26" s="6" t="str">
        <f>IF(AND(YEAR(MarSun1+32)=$A$1,MONTH(MarSun1+32)=3),MarSun1+32, "")</f>
        <v/>
      </c>
      <c r="H26" s="6" t="str">
        <f>IF(AND(YEAR(MarSun1+33)=$A$1,MONTH(MarSun1+33)=3),MarSun1+33, "")</f>
        <v/>
      </c>
      <c r="I26" s="6" t="str">
        <f>IF(AND(YEAR(MarSun1+34)=$A$1,MONTH(MarSun1+34)=3),MarSun1+34, "")</f>
        <v/>
      </c>
      <c r="K26" s="6" t="str">
        <f>IF(AND(YEAR(JunSun1+28)=$A$1,MONTH(JunSun1+28)=6),JunSun1+28, "")</f>
        <v/>
      </c>
      <c r="L26" s="6" t="str">
        <f>IF(AND(YEAR(JunSun1+29)=$A$1,MONTH(JunSun1+29)=6),JunSun1+29, "")</f>
        <v/>
      </c>
      <c r="M26" s="6" t="str">
        <f>IF(AND(YEAR(JunSun1+30)=$A$1,MONTH(JunSun1+30)=6),JunSun1+30, "")</f>
        <v/>
      </c>
      <c r="N26" s="6" t="str">
        <f>IF(AND(YEAR(JunSun1+31)=$A$1,MONTH(JunSun1+31)=6),JunSun1+31, "")</f>
        <v/>
      </c>
      <c r="O26" s="6" t="str">
        <f>IF(AND(YEAR(JunSun1+32)=$A$1,MONTH(JunSun1+32)=6),JunSun1+32, "")</f>
        <v/>
      </c>
      <c r="P26" s="6" t="str">
        <f>IF(AND(YEAR(JunSun1+33)=$A$1,MONTH(JunSun1+33)=6),JunSun1+33, "")</f>
        <v/>
      </c>
      <c r="Q26" s="6" t="str">
        <f>IF(AND(YEAR(JunSun1+34)=$A$1,MONTH(JunSun1+34)=6),JunSun1+34, "")</f>
        <v/>
      </c>
      <c r="S26" s="6" t="str">
        <f>IF(AND(YEAR(SepSun1+28)=$A$1,MONTH(SepSun1+28)=9),SepSun1+28, "")</f>
        <v/>
      </c>
      <c r="T26" s="6" t="str">
        <f>IF(AND(YEAR(SepSun1+29)=$A$1,MONTH(SepSun1+29)=9),SepSun1+29, "")</f>
        <v/>
      </c>
      <c r="U26" s="6" t="str">
        <f>IF(AND(YEAR(SepSun1+30)=$A$1,MONTH(SepSun1+30)=9),SepSun1+30, "")</f>
        <v/>
      </c>
      <c r="V26" s="6" t="str">
        <f>IF(AND(YEAR(SepSun1+31)=$A$1,MONTH(SepSun1+31)=9),SepSun1+31, "")</f>
        <v/>
      </c>
      <c r="W26" s="6" t="str">
        <f>IF(AND(YEAR(SepSun1+32)=$A$1,MONTH(SepSun1+32)=9),SepSun1+32, "")</f>
        <v/>
      </c>
      <c r="X26" s="6" t="str">
        <f>IF(AND(YEAR(SepSun1+33)=$A$1,MONTH(SepSun1+33)=9),SepSun1+33, "")</f>
        <v/>
      </c>
      <c r="Y26" s="6" t="str">
        <f>IF(AND(YEAR(SepSun1+34)=$A$1,MONTH(SepSun1+34)=9),SepSun1+34, "")</f>
        <v/>
      </c>
      <c r="AA26" s="6" t="str">
        <f>IF(AND(YEAR(DecSun1+28)=$A$1,MONTH(DecSun1+28)=12),DecSun1+28, "")</f>
        <v/>
      </c>
      <c r="AB26" s="6" t="str">
        <f>IF(AND(YEAR(DecSun1+29)=$A$1,MONTH(DecSun1+29)=12),DecSun1+29, "")</f>
        <v/>
      </c>
      <c r="AC26" s="6" t="str">
        <f>IF(AND(YEAR(DecSun1+30)=$A$1,MONTH(DecSun1+30)=12),DecSun1+30, "")</f>
        <v/>
      </c>
      <c r="AD26" s="6" t="str">
        <f>IF(AND(YEAR(DecSun1+31)=$A$1,MONTH(DecSun1+31)=12),DecSun1+31, "")</f>
        <v/>
      </c>
      <c r="AE26" s="6" t="str">
        <f>IF(AND(YEAR(DecSun1+32)=$A$1,MONTH(DecSun1+32)=12),DecSun1+32, "")</f>
        <v/>
      </c>
      <c r="AF26" s="6" t="str">
        <f>IF(AND(YEAR(DecSun1+33)=$A$1,MONTH(DecSun1+33)=12),DecSun1+33, "")</f>
        <v/>
      </c>
      <c r="AG26" s="6" t="str">
        <f>IF(AND(YEAR(DecSun1+34)=$A$1,MONTH(DecSun1+34)=12),DecSun1+34, "")</f>
        <v/>
      </c>
    </row>
    <row r="27" spans="2:34" ht="15.95" customHeight="1" x14ac:dyDescent="0.15">
      <c r="C27" s="6" t="str">
        <f>IF(AND(YEAR(MarSun1+35)=$A$1,MONTH(MarSun1+35)=3),MarSun1+35, "")</f>
        <v/>
      </c>
      <c r="D27" s="6" t="str">
        <f>IF(AND(YEAR(MarSun1+36)=$A$1,MONTH(MarSun1+36)=3),MarSun1+36, "")</f>
        <v/>
      </c>
      <c r="E27" s="6" t="str">
        <f>IF(AND(YEAR(MarSun1+37)=$A$1,MONTH(MarSun1+37)=3),MarSun1+37, "")</f>
        <v/>
      </c>
      <c r="F27" s="6" t="str">
        <f>IF(AND(YEAR(MarSun1+38)=$A$1,MONTH(MarSun1+38)=3),MarSun1+38, "")</f>
        <v/>
      </c>
      <c r="G27" s="6" t="str">
        <f>IF(AND(YEAR(MarSun1+39)=$A$1,MONTH(MarSun1+39)=3),MarSun1+39, "")</f>
        <v/>
      </c>
      <c r="H27" s="6" t="str">
        <f>IF(AND(YEAR(MarSun1+40)=$A$1,MONTH(MarSun1+40)=3),MarSun1+40, "")</f>
        <v/>
      </c>
      <c r="I27" s="6" t="str">
        <f>IF(AND(YEAR(MarSun1+41)=$A$1,MONTH(MarSun1+41)=3),MarSun1+41, "")</f>
        <v/>
      </c>
      <c r="K27" s="6" t="str">
        <f>IF(AND(YEAR(JunSun1+35)=$A$1,MONTH(JunSun1+35)=6),JunSun1+35, "")</f>
        <v/>
      </c>
      <c r="L27" s="6" t="str">
        <f>IF(AND(YEAR(JunSun1+36)=$A$1,MONTH(JunSun1+36)=6),JunSun1+36, "")</f>
        <v/>
      </c>
      <c r="M27" s="6" t="str">
        <f>IF(AND(YEAR(JunSun1+37)=$A$1,MONTH(JunSun1+37)=6),JunSun1+37, "")</f>
        <v/>
      </c>
      <c r="N27" s="6" t="str">
        <f>IF(AND(YEAR(JunSun1+38)=$A$1,MONTH(JunSun1+38)=6),JunSun1+38, "")</f>
        <v/>
      </c>
      <c r="O27" s="6" t="str">
        <f>IF(AND(YEAR(JunSun1+39)=$A$1,MONTH(JunSun1+39)=6),JunSun1+39, "")</f>
        <v/>
      </c>
      <c r="P27" s="6" t="str">
        <f>IF(AND(YEAR(JunSun1+40)=$A$1,MONTH(JunSun1+40)=6),JunSun1+40, "")</f>
        <v/>
      </c>
      <c r="Q27" s="6" t="str">
        <f>IF(AND(YEAR(JunSun1+41)=$A$1,MONTH(JunSun1+41)=6),JunSun1+41, "")</f>
        <v/>
      </c>
      <c r="S27" s="6" t="str">
        <f>IF(AND(YEAR(SepSun1+35)=$A$1,MONTH(SepSun1+35)=9),SepSun1+35, "")</f>
        <v/>
      </c>
      <c r="T27" s="6" t="str">
        <f>IF(AND(YEAR(SepSun1+36)=$A$1,MONTH(SepSun1+36)=9),SepSun1+36, "")</f>
        <v/>
      </c>
      <c r="U27" s="6" t="str">
        <f>IF(AND(YEAR(SepSun1+37)=$A$1,MONTH(SepSun1+37)=9),SepSun1+37, "")</f>
        <v/>
      </c>
      <c r="V27" s="6" t="str">
        <f>IF(AND(YEAR(SepSun1+38)=$A$1,MONTH(SepSun1+38)=9),SepSun1+38, "")</f>
        <v/>
      </c>
      <c r="W27" s="6" t="str">
        <f>IF(AND(YEAR(SepSun1+39)=$A$1,MONTH(SepSun1+39)=9),SepSun1+39, "")</f>
        <v/>
      </c>
      <c r="X27" s="6" t="str">
        <f>IF(AND(YEAR(SepSun1+40)=$A$1,MONTH(SepSun1+40)=9),SepSun1+40, "")</f>
        <v/>
      </c>
      <c r="Y27" s="6" t="str">
        <f>IF(AND(YEAR(SepSun1+41)=$A$1,MONTH(SepSun1+41)=9),SepSun1+41, "")</f>
        <v/>
      </c>
      <c r="AA27" s="6" t="str">
        <f>IF(AND(YEAR(DecSun1+35)=$A$1,MONTH(DecSun1+35)=12),DecSun1+35, "")</f>
        <v/>
      </c>
      <c r="AB27" s="6" t="str">
        <f>IF(AND(YEAR(DecSun1+36)=$A$1,MONTH(DecSun1+36)=12),DecSun1+36, "")</f>
        <v/>
      </c>
      <c r="AC27" s="6" t="str">
        <f>IF(AND(YEAR(DecSun1+37)=$A$1,MONTH(DecSun1+37)=12),DecSun1+37, "")</f>
        <v/>
      </c>
      <c r="AD27" s="6" t="str">
        <f>IF(AND(YEAR(DecSun1+38)=$A$1,MONTH(DecSun1+38)=12),DecSun1+38, "")</f>
        <v/>
      </c>
      <c r="AE27" s="6" t="str">
        <f>IF(AND(YEAR(DecSun1+39)=$A$1,MONTH(DecSun1+39)=12),DecSun1+39, "")</f>
        <v/>
      </c>
      <c r="AF27" s="6" t="str">
        <f>IF(AND(YEAR(DecSun1+40)=$A$1,MONTH(DecSun1+40)=12),DecSun1+40, "")</f>
        <v/>
      </c>
      <c r="AG27" s="6" t="str">
        <f>IF(AND(YEAR(DecSun1+41)=$A$1,MONTH(DecSun1+41)=12),DecSun1+41, "")</f>
        <v/>
      </c>
    </row>
    <row r="28" spans="2:34" x14ac:dyDescent="0.15">
      <c r="B28" s="10"/>
      <c r="C28" s="10"/>
      <c r="D28" s="10"/>
      <c r="E28" s="10"/>
      <c r="F28" s="10"/>
      <c r="G28" s="10"/>
      <c r="H28" s="10"/>
      <c r="I28" s="10"/>
      <c r="K28" s="10"/>
      <c r="L28" s="10"/>
      <c r="M28" s="10"/>
      <c r="N28" s="10"/>
      <c r="O28" s="10"/>
      <c r="P28" s="10"/>
      <c r="Q28" s="10"/>
      <c r="S28" s="10"/>
      <c r="T28" s="10"/>
      <c r="U28" s="10"/>
      <c r="V28" s="10"/>
      <c r="W28" s="10"/>
      <c r="X28" s="10"/>
      <c r="Y28" s="10"/>
      <c r="AA28" s="10"/>
      <c r="AB28" s="10"/>
      <c r="AC28" s="10"/>
      <c r="AD28" s="10"/>
      <c r="AE28" s="10"/>
      <c r="AF28" s="10"/>
      <c r="AG28" s="10"/>
    </row>
    <row r="29" spans="2:34" x14ac:dyDescent="0.15">
      <c r="B29" s="10"/>
      <c r="C29" s="10"/>
      <c r="D29" s="10"/>
      <c r="E29" s="10"/>
      <c r="F29" s="10"/>
      <c r="G29" s="10"/>
      <c r="H29" s="10"/>
      <c r="I29" s="10"/>
      <c r="K29" s="10"/>
      <c r="L29" s="10"/>
      <c r="M29" s="10"/>
      <c r="N29" s="10"/>
      <c r="O29" s="10"/>
      <c r="P29" s="10"/>
      <c r="Q29" s="10"/>
      <c r="S29" s="10"/>
      <c r="T29" s="10"/>
      <c r="U29" s="10"/>
      <c r="V29" s="10"/>
      <c r="W29" s="10"/>
      <c r="X29" s="10"/>
      <c r="Y29" s="10"/>
      <c r="AA29" s="10"/>
      <c r="AB29" s="10"/>
      <c r="AC29" s="10"/>
      <c r="AD29" s="10"/>
      <c r="AE29" s="10"/>
      <c r="AF29" s="10"/>
      <c r="AG29" s="10"/>
    </row>
    <row r="30" spans="2:34" x14ac:dyDescent="0.15">
      <c r="B30" s="10"/>
      <c r="C30" s="10"/>
      <c r="D30" s="10"/>
      <c r="E30" s="10"/>
      <c r="F30" s="10"/>
      <c r="G30" s="10"/>
      <c r="H30" s="10"/>
      <c r="I30" s="10"/>
      <c r="K30" s="10"/>
      <c r="L30" s="10"/>
      <c r="M30" s="10"/>
      <c r="N30" s="10"/>
      <c r="O30" s="10"/>
      <c r="P30" s="10"/>
      <c r="Q30" s="10"/>
      <c r="S30" s="10"/>
      <c r="T30" s="10"/>
      <c r="U30" s="10"/>
      <c r="V30" s="10"/>
      <c r="W30" s="10"/>
      <c r="X30" s="10"/>
      <c r="Y30" s="10"/>
      <c r="AA30" s="10"/>
      <c r="AB30" s="10"/>
      <c r="AC30" s="10"/>
      <c r="AD30" s="10"/>
      <c r="AE30" s="10"/>
      <c r="AF30" s="10"/>
      <c r="AG30" s="10"/>
    </row>
    <row r="31" spans="2:34" x14ac:dyDescent="0.15">
      <c r="B31" s="10"/>
      <c r="C31" s="10"/>
      <c r="D31" s="10"/>
      <c r="E31" s="10"/>
      <c r="F31" s="10"/>
      <c r="G31" s="10"/>
      <c r="H31" s="10"/>
      <c r="I31" s="10"/>
      <c r="K31" s="10"/>
      <c r="L31" s="10"/>
      <c r="M31" s="10"/>
      <c r="N31" s="10"/>
      <c r="O31" s="10"/>
      <c r="P31" s="10"/>
      <c r="Q31" s="10"/>
      <c r="S31" s="10"/>
      <c r="T31" s="10"/>
      <c r="U31" s="10"/>
      <c r="V31" s="10"/>
      <c r="W31" s="10"/>
      <c r="X31" s="10"/>
      <c r="Y31" s="10"/>
      <c r="AA31" s="10"/>
      <c r="AB31" s="10"/>
      <c r="AC31" s="10"/>
      <c r="AD31" s="10"/>
      <c r="AE31" s="10"/>
      <c r="AF31" s="10"/>
      <c r="AG31" s="10"/>
    </row>
    <row r="32" spans="2:34" x14ac:dyDescent="0.15">
      <c r="B32" s="10"/>
      <c r="C32" s="10"/>
      <c r="D32" s="10"/>
      <c r="E32" s="10"/>
      <c r="F32" s="10"/>
      <c r="G32" s="10"/>
      <c r="H32" s="10"/>
      <c r="I32" s="10"/>
      <c r="K32" s="10"/>
      <c r="L32" s="10"/>
      <c r="M32" s="10"/>
      <c r="N32" s="10"/>
      <c r="O32" s="10"/>
      <c r="P32" s="10"/>
      <c r="Q32" s="10"/>
      <c r="S32" s="10"/>
      <c r="T32" s="10"/>
      <c r="U32" s="10"/>
      <c r="V32" s="10"/>
      <c r="W32" s="10"/>
      <c r="X32" s="10"/>
      <c r="Y32" s="10"/>
      <c r="AA32" s="10"/>
      <c r="AB32" s="10"/>
      <c r="AC32" s="10"/>
      <c r="AD32" s="10"/>
      <c r="AE32" s="10"/>
      <c r="AF32" s="10"/>
      <c r="AG32" s="10"/>
    </row>
    <row r="33" spans="2:33" x14ac:dyDescent="0.15">
      <c r="B33" s="10"/>
      <c r="C33" s="10"/>
      <c r="D33" s="10"/>
      <c r="E33" s="10"/>
      <c r="F33" s="10"/>
      <c r="G33" s="10"/>
      <c r="H33" s="10"/>
      <c r="I33" s="10"/>
      <c r="K33" s="10"/>
      <c r="L33" s="10"/>
      <c r="M33" s="10"/>
      <c r="N33" s="10"/>
      <c r="O33" s="10"/>
      <c r="P33" s="10"/>
      <c r="Q33" s="10"/>
      <c r="S33" s="10"/>
      <c r="T33" s="10"/>
      <c r="U33" s="10"/>
      <c r="V33" s="10"/>
      <c r="W33" s="10"/>
      <c r="X33" s="10"/>
      <c r="Y33" s="10"/>
      <c r="AA33" s="10"/>
      <c r="AB33" s="10"/>
      <c r="AC33" s="10"/>
      <c r="AD33" s="10"/>
      <c r="AE33" s="10"/>
      <c r="AF33" s="10"/>
      <c r="AG33" s="10"/>
    </row>
  </sheetData>
  <mergeCells count="12">
    <mergeCell ref="C2:I2"/>
    <mergeCell ref="C11:I11"/>
    <mergeCell ref="C20:I20"/>
    <mergeCell ref="K2:Q2"/>
    <mergeCell ref="K11:Q11"/>
    <mergeCell ref="K20:Q20"/>
    <mergeCell ref="S2:Y2"/>
    <mergeCell ref="S11:Y11"/>
    <mergeCell ref="S20:Y20"/>
    <mergeCell ref="AA2:AG2"/>
    <mergeCell ref="AA11:AG11"/>
    <mergeCell ref="AA20:AG20"/>
  </mergeCells>
  <phoneticPr fontId="1" type="noConversion"/>
  <dataValidations count="1">
    <dataValidation type="whole" allowBlank="1" showInputMessage="1" showErrorMessage="1" sqref="A1:B1">
      <formula1>1900</formula1>
      <formula2>9999</formula2>
    </dataValidation>
  </dataValidations>
  <printOptions horizontalCentered="1" verticalCentered="1"/>
  <pageMargins left="0.5" right="1" top="0.5" bottom="0.5" header="0.5" footer="0.5"/>
  <pageSetup scale="39" orientation="landscape" horizontalDpi="300" verticalDpi="300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print="0" autoPict="0">
                <anchor moveWithCells="1">
                  <from>
                    <xdr:col>1</xdr:col>
                    <xdr:colOff>9525</xdr:colOff>
                    <xdr:row>0</xdr:row>
                    <xdr:rowOff>0</xdr:rowOff>
                  </from>
                  <to>
                    <xdr:col>1</xdr:col>
                    <xdr:colOff>152400</xdr:colOff>
                    <xdr:row>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BB3141636B894099107E6745BE213F04000498BE45EB900B4AB4820FEB2B334769" ma:contentTypeVersion="56" ma:contentTypeDescription="Create a new document." ma:contentTypeScope="" ma:versionID="88e980705863785d62b24b2f127d8bb3">
  <xsd:schema xmlns:xsd="http://www.w3.org/2001/XMLSchema" xmlns:xs="http://www.w3.org/2001/XMLSchema" xmlns:p="http://schemas.microsoft.com/office/2006/metadata/properties" xmlns:ns2="6e9ea02a-742f-4d68-9828-878561d4a93c" targetNamespace="http://schemas.microsoft.com/office/2006/metadata/properties" ma:root="true" ma:fieldsID="41e2f71470f72663579db268ee2082ab" ns2:_="">
    <xsd:import namespace="6e9ea02a-742f-4d68-9828-878561d4a93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ea02a-742f-4d68-9828-878561d4a93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f49aea52-57cf-43e7-ad0f-73ec13c09c9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97E9BFDD-1396-425A-819C-F21D6585E878}" ma:internalName="CSXSubmissionMarket" ma:readOnly="false" ma:showField="MarketName" ma:web="6e9ea02a-742f-4d68-9828-878561d4a93c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2c02ad2-dcd2-4ab7-b59e-0790aa7a8b1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B6637CC4-9BDF-4FFE-8FBF-4FC2310BA3C9}" ma:internalName="InProjectListLookup" ma:readOnly="true" ma:showField="InProjectLis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481df231-2158-47e1-bee4-ea5880ea189b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B6637CC4-9BDF-4FFE-8FBF-4FC2310BA3C9}" ma:internalName="LastCompleteVersionLookup" ma:readOnly="true" ma:showField="LastComplete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B6637CC4-9BDF-4FFE-8FBF-4FC2310BA3C9}" ma:internalName="LastPreviewErrorLookup" ma:readOnly="true" ma:showField="LastPreview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B6637CC4-9BDF-4FFE-8FBF-4FC2310BA3C9}" ma:internalName="LastPreviewResultLookup" ma:readOnly="true" ma:showField="LastPreview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B6637CC4-9BDF-4FFE-8FBF-4FC2310BA3C9}" ma:internalName="LastPreviewAttemptDateLookup" ma:readOnly="true" ma:showField="LastPreview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B6637CC4-9BDF-4FFE-8FBF-4FC2310BA3C9}" ma:internalName="LastPreviewedByLookup" ma:readOnly="true" ma:showField="LastPreview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B6637CC4-9BDF-4FFE-8FBF-4FC2310BA3C9}" ma:internalName="LastPreviewTimeLookup" ma:readOnly="true" ma:showField="LastPreview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B6637CC4-9BDF-4FFE-8FBF-4FC2310BA3C9}" ma:internalName="LastPreviewVersionLookup" ma:readOnly="true" ma:showField="LastPreview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B6637CC4-9BDF-4FFE-8FBF-4FC2310BA3C9}" ma:internalName="LastPublishErrorLookup" ma:readOnly="true" ma:showField="LastPublishError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B6637CC4-9BDF-4FFE-8FBF-4FC2310BA3C9}" ma:internalName="LastPublishResultLookup" ma:readOnly="true" ma:showField="LastPublishResult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B6637CC4-9BDF-4FFE-8FBF-4FC2310BA3C9}" ma:internalName="LastPublishAttemptDateLookup" ma:readOnly="true" ma:showField="LastPublishAttemptDat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B6637CC4-9BDF-4FFE-8FBF-4FC2310BA3C9}" ma:internalName="LastPublishedByLookup" ma:readOnly="true" ma:showField="LastPublishedBy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B6637CC4-9BDF-4FFE-8FBF-4FC2310BA3C9}" ma:internalName="LastPublishTimeLookup" ma:readOnly="true" ma:showField="LastPublishTi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B6637CC4-9BDF-4FFE-8FBF-4FC2310BA3C9}" ma:internalName="LastPublishVersionLookup" ma:readOnly="true" ma:showField="LastPublishVersion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622F070B-DDF0-482B-8229-151EA03F1CC6}" ma:internalName="LocLastLocAttemptVersionLookup" ma:readOnly="false" ma:showField="LastLocAttemptVersion" ma:web="6e9ea02a-742f-4d68-9828-878561d4a93c">
      <xsd:simpleType>
        <xsd:restriction base="dms:Lookup"/>
      </xsd:simpleType>
    </xsd:element>
    <xsd:element name="LocLastLocAttemptVersionTypeLookup" ma:index="71" nillable="true" ma:displayName="Loc Last Loc Attempt Version Type" ma:default="" ma:list="{622F070B-DDF0-482B-8229-151EA03F1CC6}" ma:internalName="LocLastLocAttemptVersionTypeLookup" ma:readOnly="true" ma:showField="LastLocAttemptVersionType" ma:web="6e9ea02a-742f-4d68-9828-878561d4a93c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622F070B-DDF0-482B-8229-151EA03F1CC6}" ma:internalName="LocNewPublishedVersionLookup" ma:readOnly="true" ma:showField="NewPublishedVersion" ma:web="6e9ea02a-742f-4d68-9828-878561d4a93c">
      <xsd:simpleType>
        <xsd:restriction base="dms:Lookup"/>
      </xsd:simpleType>
    </xsd:element>
    <xsd:element name="LocOverallHandbackStatusLookup" ma:index="75" nillable="true" ma:displayName="Loc Overall Handback Status" ma:default="" ma:list="{622F070B-DDF0-482B-8229-151EA03F1CC6}" ma:internalName="LocOverallHandbackStatusLookup" ma:readOnly="true" ma:showField="OverallHandbackStatus" ma:web="6e9ea02a-742f-4d68-9828-878561d4a93c">
      <xsd:simpleType>
        <xsd:restriction base="dms:Lookup"/>
      </xsd:simpleType>
    </xsd:element>
    <xsd:element name="LocOverallLocStatusLookup" ma:index="76" nillable="true" ma:displayName="Loc Overall Localize Status" ma:default="" ma:list="{622F070B-DDF0-482B-8229-151EA03F1CC6}" ma:internalName="LocOverallLocStatusLookup" ma:readOnly="true" ma:showField="OverallLocStatus" ma:web="6e9ea02a-742f-4d68-9828-878561d4a93c">
      <xsd:simpleType>
        <xsd:restriction base="dms:Lookup"/>
      </xsd:simpleType>
    </xsd:element>
    <xsd:element name="LocOverallPreviewStatusLookup" ma:index="77" nillable="true" ma:displayName="Loc Overall Preview Status" ma:default="" ma:list="{622F070B-DDF0-482B-8229-151EA03F1CC6}" ma:internalName="LocOverallPreviewStatusLookup" ma:readOnly="true" ma:showField="OverallPreviewStatus" ma:web="6e9ea02a-742f-4d68-9828-878561d4a93c">
      <xsd:simpleType>
        <xsd:restriction base="dms:Lookup"/>
      </xsd:simpleType>
    </xsd:element>
    <xsd:element name="LocOverallPublishStatusLookup" ma:index="78" nillable="true" ma:displayName="Loc Overall Publish Status" ma:default="" ma:list="{622F070B-DDF0-482B-8229-151EA03F1CC6}" ma:internalName="LocOverallPublishStatusLookup" ma:readOnly="true" ma:showField="OverallPublishStatus" ma:web="6e9ea02a-742f-4d68-9828-878561d4a93c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622F070B-DDF0-482B-8229-151EA03F1CC6}" ma:internalName="LocProcessedForHandoffsLookup" ma:readOnly="true" ma:showField="ProcessedForHandoffs" ma:web="6e9ea02a-742f-4d68-9828-878561d4a93c">
      <xsd:simpleType>
        <xsd:restriction base="dms:Lookup"/>
      </xsd:simpleType>
    </xsd:element>
    <xsd:element name="LocProcessedForMarketsLookup" ma:index="81" nillable="true" ma:displayName="Loc Processed For Markets" ma:default="" ma:list="{622F070B-DDF0-482B-8229-151EA03F1CC6}" ma:internalName="LocProcessedForMarketsLookup" ma:readOnly="true" ma:showField="ProcessedForMarkets" ma:web="6e9ea02a-742f-4d68-9828-878561d4a93c">
      <xsd:simpleType>
        <xsd:restriction base="dms:Lookup"/>
      </xsd:simpleType>
    </xsd:element>
    <xsd:element name="LocPublishedDependentAssetsLookup" ma:index="82" nillable="true" ma:displayName="Loc Published Dependent Assets" ma:default="" ma:list="{622F070B-DDF0-482B-8229-151EA03F1CC6}" ma:internalName="LocPublishedDependentAssetsLookup" ma:readOnly="true" ma:showField="PublishedDependentAssets" ma:web="6e9ea02a-742f-4d68-9828-878561d4a93c">
      <xsd:simpleType>
        <xsd:restriction base="dms:Lookup"/>
      </xsd:simpleType>
    </xsd:element>
    <xsd:element name="LocPublishedLinkedAssetsLookup" ma:index="83" nillable="true" ma:displayName="Loc Published Linked Assets" ma:default="" ma:list="{622F070B-DDF0-482B-8229-151EA03F1CC6}" ma:internalName="LocPublishedLinkedAssetsLookup" ma:readOnly="true" ma:showField="PublishedLinkedAssets" ma:web="6e9ea02a-742f-4d68-9828-878561d4a93c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beb7c97e-5beb-4bf0-a64a-0521b62690f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97E9BFDD-1396-425A-819C-F21D6585E878}" ma:internalName="Markets" ma:readOnly="false" ma:showField="MarketName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B6637CC4-9BDF-4FFE-8FBF-4FC2310BA3C9}" ma:internalName="NumOfRatingsLookup" ma:readOnly="true" ma:showField="NumOfRating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B6637CC4-9BDF-4FFE-8FBF-4FC2310BA3C9}" ma:internalName="PublishStatusLookup" ma:readOnly="false" ma:showField="PublishStatus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b17064f-d481-4d1f-8972-3daed425d45b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cf79a0c3-d835-43ca-aa56-b38f2035bf82}" ma:internalName="TaxCatchAll" ma:showField="CatchAllData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cf79a0c3-d835-43ca-aa56-b38f2035bf82}" ma:internalName="TaxCatchAllLabel" ma:readOnly="true" ma:showField="CatchAllDataLabel" ma:web="6e9ea02a-742f-4d68-9828-878561d4a93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6e9ea02a-742f-4d68-9828-878561d4a93c" xsi:nil="true"/>
    <ApprovalStatus xmlns="6e9ea02a-742f-4d68-9828-878561d4a93c">InProgress</ApprovalStatus>
    <DirectSourceMarket xmlns="6e9ea02a-742f-4d68-9828-878561d4a93c">english</DirectSourceMarket>
    <PrimaryImageGen xmlns="6e9ea02a-742f-4d68-9828-878561d4a93c">true</PrimaryImageGen>
    <ThumbnailAssetId xmlns="6e9ea02a-742f-4d68-9828-878561d4a93c" xsi:nil="true"/>
    <TPFriendlyName xmlns="6e9ea02a-742f-4d68-9828-878561d4a93c">Any year calendar creator</TPFriendlyName>
    <NumericId xmlns="6e9ea02a-742f-4d68-9828-878561d4a93c">-1</NumericId>
    <BusinessGroup xmlns="6e9ea02a-742f-4d68-9828-878561d4a93c" xsi:nil="true"/>
    <SourceTitle xmlns="6e9ea02a-742f-4d68-9828-878561d4a93c">Any year calendar creator</SourceTitle>
    <APEditor xmlns="6e9ea02a-742f-4d68-9828-878561d4a93c">
      <UserInfo>
        <DisplayName>REDMOND\lorey</DisplayName>
        <AccountId>92</AccountId>
        <AccountType/>
      </UserInfo>
    </APEditor>
    <OpenTemplate xmlns="6e9ea02a-742f-4d68-9828-878561d4a93c">true</OpenTemplate>
    <UALocComments xmlns="6e9ea02a-742f-4d68-9828-878561d4a93c" xsi:nil="true"/>
    <ParentAssetId xmlns="6e9ea02a-742f-4d68-9828-878561d4a93c" xsi:nil="true"/>
    <IntlLangReviewDate xmlns="6e9ea02a-742f-4d68-9828-878561d4a93c" xsi:nil="true"/>
    <PublishStatusLookup xmlns="6e9ea02a-742f-4d68-9828-878561d4a93c">
      <Value>233092</Value>
      <Value>282854</Value>
    </PublishStatusLookup>
    <MachineTranslated xmlns="6e9ea02a-742f-4d68-9828-878561d4a93c">false</MachineTranslated>
    <OriginalSourceMarket xmlns="6e9ea02a-742f-4d68-9828-878561d4a93c">english</OriginalSourceMarket>
    <TPInstallLocation xmlns="6e9ea02a-742f-4d68-9828-878561d4a93c">{My Templates}</TPInstallLocation>
    <APDescription xmlns="6e9ea02a-742f-4d68-9828-878561d4a93c" xsi:nil="true"/>
    <ContentItem xmlns="6e9ea02a-742f-4d68-9828-878561d4a93c" xsi:nil="true"/>
    <ClipArtFilename xmlns="6e9ea02a-742f-4d68-9828-878561d4a93c" xsi:nil="true"/>
    <PublishTargets xmlns="6e9ea02a-742f-4d68-9828-878561d4a93c">OfficeOnline</PublishTargets>
    <TimesCloned xmlns="6e9ea02a-742f-4d68-9828-878561d4a93c" xsi:nil="true"/>
    <AcquiredFrom xmlns="6e9ea02a-742f-4d68-9828-878561d4a93c" xsi:nil="true"/>
    <AssetStart xmlns="6e9ea02a-742f-4d68-9828-878561d4a93c">2009-05-30T21:59:40+00:00</AssetStart>
    <Provider xmlns="6e9ea02a-742f-4d68-9828-878561d4a93c">EY006220130</Provider>
    <LastHandOff xmlns="6e9ea02a-742f-4d68-9828-878561d4a93c" xsi:nil="true"/>
    <TPClientViewer xmlns="6e9ea02a-742f-4d68-9828-878561d4a93c">Microsoft Office Excel</TPClientViewer>
    <IsDeleted xmlns="6e9ea02a-742f-4d68-9828-878561d4a93c">false</IsDeleted>
    <TemplateStatus xmlns="6e9ea02a-742f-4d68-9828-878561d4a93c">Complete</TemplateStatus>
    <AssetExpire xmlns="6e9ea02a-742f-4d68-9828-878561d4a93c">2100-01-01T00:00:00+00:00</AssetExpire>
    <CSXSubmissionMarket xmlns="6e9ea02a-742f-4d68-9828-878561d4a93c" xsi:nil="true"/>
    <DSATActionTaken xmlns="6e9ea02a-742f-4d68-9828-878561d4a93c" xsi:nil="true"/>
    <SubmitterId xmlns="6e9ea02a-742f-4d68-9828-878561d4a93c" xsi:nil="true"/>
    <TPExecutable xmlns="6e9ea02a-742f-4d68-9828-878561d4a93c" xsi:nil="true"/>
    <AssetType xmlns="6e9ea02a-742f-4d68-9828-878561d4a93c">TP</AssetType>
    <CSXSubmissionDate xmlns="6e9ea02a-742f-4d68-9828-878561d4a93c" xsi:nil="true"/>
    <CSXUpdate xmlns="6e9ea02a-742f-4d68-9828-878561d4a93c">false</CSXUpdate>
    <ApprovalLog xmlns="6e9ea02a-742f-4d68-9828-878561d4a93c" xsi:nil="true"/>
    <BugNumber xmlns="6e9ea02a-742f-4d68-9828-878561d4a93c">822177</BugNumber>
    <Milestone xmlns="6e9ea02a-742f-4d68-9828-878561d4a93c" xsi:nil="true"/>
    <OriginAsset xmlns="6e9ea02a-742f-4d68-9828-878561d4a93c" xsi:nil="true"/>
    <TPComponent xmlns="6e9ea02a-742f-4d68-9828-878561d4a93c">EXCELFiles</TPComponent>
    <AssetId xmlns="6e9ea02a-742f-4d68-9828-878561d4a93c">TP010274124</AssetId>
    <TPLaunchHelpLink xmlns="6e9ea02a-742f-4d68-9828-878561d4a93c" xsi:nil="true"/>
    <TPApplication xmlns="6e9ea02a-742f-4d68-9828-878561d4a93c">Excel</TPApplication>
    <IntlLocPriority xmlns="6e9ea02a-742f-4d68-9828-878561d4a93c" xsi:nil="true"/>
    <IntlLangReviewer xmlns="6e9ea02a-742f-4d68-9828-878561d4a93c" xsi:nil="true"/>
    <HandoffToMSDN xmlns="6e9ea02a-742f-4d68-9828-878561d4a93c" xsi:nil="true"/>
    <PlannedPubDate xmlns="6e9ea02a-742f-4d68-9828-878561d4a93c">2008-04-25T07:00:00+00:00</PlannedPubDate>
    <CrawlForDependencies xmlns="6e9ea02a-742f-4d68-9828-878561d4a93c">false</CrawlForDependencies>
    <TrustLevel xmlns="6e9ea02a-742f-4d68-9828-878561d4a93c">1 Microsoft Managed Content</TrustLevel>
    <IsSearchable xmlns="6e9ea02a-742f-4d68-9828-878561d4a93c">false</IsSearchable>
    <TPNamespace xmlns="6e9ea02a-742f-4d68-9828-878561d4a93c">EXCEL</TPNamespace>
    <Markets xmlns="6e9ea02a-742f-4d68-9828-878561d4a93c"/>
    <IntlLangReview xmlns="6e9ea02a-742f-4d68-9828-878561d4a93c" xsi:nil="true"/>
    <UAProjectedTotalWords xmlns="6e9ea02a-742f-4d68-9828-878561d4a93c" xsi:nil="true"/>
    <OutputCachingOn xmlns="6e9ea02a-742f-4d68-9828-878561d4a93c">false</OutputCachingOn>
    <TPCommandLine xmlns="6e9ea02a-742f-4d68-9828-878561d4a93c">{XL} /t {FilePath}</TPCommandLine>
    <TPAppVersion xmlns="6e9ea02a-742f-4d68-9828-878561d4a93c">12</TPAppVersion>
    <APAuthor xmlns="6e9ea02a-742f-4d68-9828-878561d4a93c">
      <UserInfo>
        <DisplayName>REDMOND\cynvey</DisplayName>
        <AccountId>191</AccountId>
        <AccountType/>
      </UserInfo>
    </APAuthor>
    <EditorialStatus xmlns="6e9ea02a-742f-4d68-9828-878561d4a93c" xsi:nil="true"/>
    <TPLaunchHelpLinkType xmlns="6e9ea02a-742f-4d68-9828-878561d4a93c">Template</TPLaunchHelpLinkType>
    <LastModifiedDateTime xmlns="6e9ea02a-742f-4d68-9828-878561d4a93c" xsi:nil="true"/>
    <UACurrentWords xmlns="6e9ea02a-742f-4d68-9828-878561d4a93c">0</UACurrentWords>
    <UALocRecommendation xmlns="6e9ea02a-742f-4d68-9828-878561d4a93c">Localize</UALocRecommendation>
    <ArtSampleDocs xmlns="6e9ea02a-742f-4d68-9828-878561d4a93c" xsi:nil="true"/>
    <UANotes xmlns="6e9ea02a-742f-4d68-9828-878561d4a93c">SEO Pilot 2008</UANotes>
    <ShowIn xmlns="6e9ea02a-742f-4d68-9828-878561d4a93c" xsi:nil="true"/>
    <CSXHash xmlns="6e9ea02a-742f-4d68-9828-878561d4a93c" xsi:nil="true"/>
    <VoteCount xmlns="6e9ea02a-742f-4d68-9828-878561d4a93c" xsi:nil="true"/>
    <LastPublishResultLookup xmlns="6e9ea02a-742f-4d68-9828-878561d4a93c" xsi:nil="true"/>
    <PolicheckWords xmlns="6e9ea02a-742f-4d68-9828-878561d4a93c" xsi:nil="true"/>
    <FriendlyTitle xmlns="6e9ea02a-742f-4d68-9828-878561d4a93c" xsi:nil="true"/>
    <Manager xmlns="6e9ea02a-742f-4d68-9828-878561d4a93c" xsi:nil="true"/>
    <EditorialTags xmlns="6e9ea02a-742f-4d68-9828-878561d4a93c" xsi:nil="true"/>
    <LegacyData xmlns="6e9ea02a-742f-4d68-9828-878561d4a93c" xsi:nil="true"/>
    <Downloads xmlns="6e9ea02a-742f-4d68-9828-878561d4a93c">0</Downloads>
    <Providers xmlns="6e9ea02a-742f-4d68-9828-878561d4a93c" xsi:nil="true"/>
    <TemplateTemplateType xmlns="6e9ea02a-742f-4d68-9828-878561d4a93c">Excel 2007 Default</TemplateTemplateType>
    <OOCacheId xmlns="6e9ea02a-742f-4d68-9828-878561d4a93c" xsi:nil="true"/>
    <BlockPublish xmlns="6e9ea02a-742f-4d68-9828-878561d4a93c" xsi:nil="true"/>
    <CampaignTagsTaxHTField0 xmlns="6e9ea02a-742f-4d68-9828-878561d4a93c">
      <Terms xmlns="http://schemas.microsoft.com/office/infopath/2007/PartnerControls"/>
    </CampaignTagsTaxHTField0>
    <LocLastLocAttemptVersionLookup xmlns="6e9ea02a-742f-4d68-9828-878561d4a93c">28683</LocLastLocAttemptVersionLookup>
    <LocComments xmlns="6e9ea02a-742f-4d68-9828-878561d4a93c" xsi:nil="true"/>
    <LocalizationTagsTaxHTField0 xmlns="6e9ea02a-742f-4d68-9828-878561d4a93c">
      <Terms xmlns="http://schemas.microsoft.com/office/infopath/2007/PartnerControls"/>
    </LocalizationTagsTaxHTField0>
    <LocNewPublishedVersionLookup xmlns="6e9ea02a-742f-4d68-9828-878561d4a93c" xsi:nil="true"/>
    <LocOverallPublishStatusLookup xmlns="6e9ea02a-742f-4d68-9828-878561d4a93c" xsi:nil="true"/>
    <InternalTagsTaxHTField0 xmlns="6e9ea02a-742f-4d68-9828-878561d4a93c">
      <Terms xmlns="http://schemas.microsoft.com/office/infopath/2007/PartnerControls"/>
    </InternalTagsTaxHTField0>
    <LocLastLocAttemptVersionTypeLookup xmlns="6e9ea02a-742f-4d68-9828-878561d4a93c" xsi:nil="true"/>
    <FeatureTagsTaxHTField0 xmlns="6e9ea02a-742f-4d68-9828-878561d4a93c">
      <Terms xmlns="http://schemas.microsoft.com/office/infopath/2007/PartnerControls"/>
    </FeatureTagsTaxHTField0>
    <LocOverallLocStatusLookup xmlns="6e9ea02a-742f-4d68-9828-878561d4a93c" xsi:nil="true"/>
    <LocProcessedForHandoffsLookup xmlns="6e9ea02a-742f-4d68-9828-878561d4a93c" xsi:nil="true"/>
    <ScenarioTagsTaxHTField0 xmlns="6e9ea02a-742f-4d68-9828-878561d4a93c">
      <Terms xmlns="http://schemas.microsoft.com/office/infopath/2007/PartnerControls"/>
    </ScenarioTagsTaxHTField0>
    <TaxCatchAll xmlns="6e9ea02a-742f-4d68-9828-878561d4a93c"/>
    <LocManualTestRequired xmlns="6e9ea02a-742f-4d68-9828-878561d4a93c" xsi:nil="true"/>
    <LocProcessedForMarketsLookup xmlns="6e9ea02a-742f-4d68-9828-878561d4a93c" xsi:nil="true"/>
    <LocOverallHandbackStatusLookup xmlns="6e9ea02a-742f-4d68-9828-878561d4a93c" xsi:nil="true"/>
    <LocPublishedDependentAssetsLookup xmlns="6e9ea02a-742f-4d68-9828-878561d4a93c" xsi:nil="true"/>
    <LocOverallPreviewStatusLookup xmlns="6e9ea02a-742f-4d68-9828-878561d4a93c" xsi:nil="true"/>
    <LocPublishedLinkedAssetsLookup xmlns="6e9ea02a-742f-4d68-9828-878561d4a93c" xsi:nil="true"/>
    <LocRecommendedHandoff xmlns="6e9ea02a-742f-4d68-9828-878561d4a93c" xsi:nil="true"/>
    <RecommendationsModifier xmlns="6e9ea02a-742f-4d68-9828-878561d4a93c" xsi:nil="true"/>
    <OriginalRelease xmlns="6e9ea02a-742f-4d68-9828-878561d4a93c">14</OriginalRelease>
    <LocMarketGroupTiers2 xmlns="6e9ea02a-742f-4d68-9828-878561d4a9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09E880BB-2DB3-4753-A0B9-63E064850441}"/>
</file>

<file path=customXml/itemProps2.xml><?xml version="1.0" encoding="utf-8"?>
<ds:datastoreItem xmlns:ds="http://schemas.openxmlformats.org/officeDocument/2006/customXml" ds:itemID="{5592FA65-1C72-4B62-B11A-621837B57FCA}"/>
</file>

<file path=customXml/itemProps3.xml><?xml version="1.0" encoding="utf-8"?>
<ds:datastoreItem xmlns:ds="http://schemas.openxmlformats.org/officeDocument/2006/customXml" ds:itemID="{A2772DC1-CD89-428A-99E8-2513B69FDD3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לוח שנה</vt:lpstr>
      <vt:lpstr>'לוח שנה'!Print_Area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Any year calendar creator</dc:title>
  <dc:creator>Mark Gillis</dc:creator>
  <cp:lastModifiedBy>AWS CFM Account</cp:lastModifiedBy>
  <cp:lastPrinted>2008-04-11T19:01:51Z</cp:lastPrinted>
  <dcterms:created xsi:type="dcterms:W3CDTF">2008-01-12T17:27:20Z</dcterms:created>
  <dcterms:modified xsi:type="dcterms:W3CDTF">2012-05-25T07:49:55Z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0x010100DEBB3141636B894099107E6745BE213F04000498BE45EB900B4AB4820FEB2B334769</vt:lpwstr>
  </property>
  <property fmtid="{D5CDD505-2E9C-101B-9397-08002B2CF9AE}" pid="3" name="ImageGenCounter">
    <vt:i4>0</vt:i4>
  </property>
  <property fmtid="{D5CDD505-2E9C-101B-9397-08002B2CF9AE}" pid="4" name="ViolationReportStatus">
    <vt:lpwstr>None</vt:lpwstr>
  </property>
  <property fmtid="{D5CDD505-2E9C-101B-9397-08002B2CF9AE}" pid="5" name="ImageGenStatus">
    <vt:i4>0</vt:i4>
  </property>
  <property fmtid="{D5CDD505-2E9C-101B-9397-08002B2CF9AE}" pid="6" name="Applications">
    <vt:lpwstr>405;#Outlook Dev 14;#23;#SharePoint Designer VBA 12</vt:lpwstr>
  </property>
  <property fmtid="{D5CDD505-2E9C-101B-9397-08002B2CF9AE}" pid="7" name="PolicheckCounter">
    <vt:i4>0</vt:i4>
  </property>
  <property fmtid="{D5CDD505-2E9C-101B-9397-08002B2CF9AE}" pid="8" name="PolicheckStatus">
    <vt:i4>0</vt:i4>
  </property>
  <property fmtid="{D5CDD505-2E9C-101B-9397-08002B2CF9AE}" pid="9" name="APTrustLevel">
    <vt:r8>1</vt:r8>
  </property>
  <property fmtid="{D5CDD505-2E9C-101B-9397-08002B2CF9AE}" pid="10" name="Order">
    <vt:r8>11584700</vt:r8>
  </property>
  <property fmtid="{D5CDD505-2E9C-101B-9397-08002B2CF9AE}" pid="11" name="HiddenCategoryTags">
    <vt:lpwstr/>
  </property>
  <property fmtid="{D5CDD505-2E9C-101B-9397-08002B2CF9AE}" pid="12" name="InternalTags">
    <vt:lpwstr/>
  </property>
  <property fmtid="{D5CDD505-2E9C-101B-9397-08002B2CF9AE}" pid="13" name="FeatureTags">
    <vt:lpwstr/>
  </property>
  <property fmtid="{D5CDD505-2E9C-101B-9397-08002B2CF9AE}" pid="14" name="LocalizationTags">
    <vt:lpwstr/>
  </property>
  <property fmtid="{D5CDD505-2E9C-101B-9397-08002B2CF9AE}" pid="15" name="CategoryTags">
    <vt:lpwstr/>
  </property>
  <property fmtid="{D5CDD505-2E9C-101B-9397-08002B2CF9AE}" pid="16" name="CampaignTags">
    <vt:lpwstr/>
  </property>
  <property fmtid="{D5CDD505-2E9C-101B-9397-08002B2CF9AE}" pid="17" name="ScenarioTags">
    <vt:lpwstr/>
  </property>
</Properties>
</file>