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065" yWindow="0" windowWidth="12120" windowHeight="9120"/>
  </bookViews>
  <sheets>
    <sheet name="תקציב אישי" sheetId="1" r:id="rId1"/>
  </sheets>
  <definedNames>
    <definedName name="_xlnm.Print_Area" localSheetId="0">'תקציב אישי'!$A$1:$L$61</definedName>
    <definedName name="_xlnm.Print_Titles" localSheetId="0">'תקציב אישי'!$3:$3</definedName>
  </definedNames>
  <calcPr calcId="145621"/>
  <webPublishing codePage="1255"/>
  <fileRecoveryPr autoRecover="0"/>
</workbook>
</file>

<file path=xl/calcChain.xml><?xml version="1.0" encoding="utf-8"?>
<calcChain xmlns="http://schemas.openxmlformats.org/spreadsheetml/2006/main">
  <c r="N91" i="1" l="1"/>
  <c r="C89" i="1"/>
  <c r="D89" i="1"/>
  <c r="E89" i="1"/>
  <c r="F89" i="1"/>
  <c r="G89" i="1"/>
  <c r="H89" i="1"/>
  <c r="I89" i="1"/>
  <c r="J89" i="1"/>
  <c r="K89" i="1"/>
  <c r="L89" i="1"/>
  <c r="M89" i="1"/>
  <c r="B89" i="1"/>
  <c r="I82" i="1"/>
  <c r="J82" i="1"/>
  <c r="K82" i="1"/>
  <c r="L82" i="1"/>
  <c r="M82" i="1"/>
  <c r="H82" i="1"/>
  <c r="G82" i="1"/>
  <c r="F82" i="1"/>
  <c r="E82" i="1"/>
  <c r="D82" i="1"/>
  <c r="C82" i="1"/>
  <c r="B82" i="1"/>
  <c r="M75" i="1"/>
  <c r="L75" i="1"/>
  <c r="K75" i="1"/>
  <c r="J75" i="1"/>
  <c r="I75" i="1"/>
  <c r="H75" i="1"/>
  <c r="G75" i="1"/>
  <c r="F75" i="1"/>
  <c r="E75" i="1"/>
  <c r="D75" i="1"/>
  <c r="C75" i="1"/>
  <c r="B75" i="1"/>
  <c r="M66" i="1"/>
  <c r="L66" i="1"/>
  <c r="K66" i="1"/>
  <c r="J66" i="1"/>
  <c r="I66" i="1"/>
  <c r="H66" i="1"/>
  <c r="G66" i="1"/>
  <c r="F66" i="1"/>
  <c r="E66" i="1"/>
  <c r="D66" i="1"/>
  <c r="C66" i="1"/>
  <c r="B66" i="1"/>
  <c r="M60" i="1"/>
  <c r="L60" i="1"/>
  <c r="K60" i="1"/>
  <c r="J60" i="1"/>
  <c r="I60" i="1"/>
  <c r="H60" i="1"/>
  <c r="G60" i="1"/>
  <c r="F60" i="1"/>
  <c r="E60" i="1"/>
  <c r="D60" i="1"/>
  <c r="C60" i="1"/>
  <c r="B60" i="1"/>
  <c r="B52" i="1"/>
  <c r="C52" i="1"/>
  <c r="D52" i="1"/>
  <c r="E52" i="1"/>
  <c r="F52" i="1"/>
  <c r="G52" i="1"/>
  <c r="H52" i="1"/>
  <c r="I52" i="1"/>
  <c r="J52" i="1"/>
  <c r="K52" i="1"/>
  <c r="L52" i="1"/>
  <c r="M52" i="1"/>
  <c r="M43" i="1"/>
  <c r="L43" i="1"/>
  <c r="K43" i="1"/>
  <c r="J43" i="1"/>
  <c r="I43" i="1"/>
  <c r="H43" i="1"/>
  <c r="G43" i="1"/>
  <c r="F43" i="1"/>
  <c r="E43" i="1"/>
  <c r="D43" i="1"/>
  <c r="C43" i="1"/>
  <c r="B43" i="1"/>
  <c r="M37" i="1"/>
  <c r="L37" i="1"/>
  <c r="K37" i="1"/>
  <c r="J37" i="1"/>
  <c r="I37" i="1"/>
  <c r="H37" i="1"/>
  <c r="G37" i="1"/>
  <c r="F37" i="1"/>
  <c r="E37" i="1"/>
  <c r="D37" i="1"/>
  <c r="C37" i="1"/>
  <c r="B37" i="1"/>
  <c r="M29" i="1"/>
  <c r="L29" i="1"/>
  <c r="K29" i="1"/>
  <c r="J29" i="1"/>
  <c r="I29" i="1"/>
  <c r="H29" i="1"/>
  <c r="G29" i="1"/>
  <c r="F29" i="1"/>
  <c r="E29" i="1"/>
  <c r="D29" i="1"/>
  <c r="C29" i="1"/>
  <c r="B29" i="1"/>
  <c r="M21" i="1"/>
  <c r="L21" i="1"/>
  <c r="K21" i="1"/>
  <c r="J21" i="1"/>
  <c r="I21" i="1"/>
  <c r="H21" i="1"/>
  <c r="G21" i="1"/>
  <c r="F21" i="1"/>
  <c r="E21" i="1"/>
  <c r="D21" i="1"/>
  <c r="C21" i="1"/>
  <c r="B21" i="1"/>
  <c r="M10" i="1"/>
  <c r="L10" i="1"/>
  <c r="K10" i="1"/>
  <c r="J10" i="1"/>
  <c r="I10" i="1"/>
  <c r="H10" i="1"/>
  <c r="G10" i="1"/>
  <c r="F10" i="1"/>
  <c r="E10" i="1"/>
  <c r="D10" i="1"/>
  <c r="C10" i="1"/>
  <c r="B10" i="1"/>
  <c r="M92" i="1"/>
  <c r="L92" i="1"/>
  <c r="K92" i="1"/>
  <c r="J92" i="1"/>
  <c r="I92" i="1"/>
  <c r="H92" i="1"/>
  <c r="G92" i="1"/>
  <c r="F92" i="1"/>
  <c r="E92" i="1"/>
  <c r="D92" i="1"/>
  <c r="C92" i="1"/>
  <c r="B92" i="1"/>
  <c r="N92" i="1"/>
  <c r="N82" i="1" l="1"/>
  <c r="N60" i="1"/>
  <c r="N66" i="1"/>
  <c r="N37" i="1"/>
  <c r="N75" i="1"/>
  <c r="N89" i="1"/>
  <c r="N52" i="1"/>
  <c r="M4" i="1"/>
  <c r="M5" i="1" s="1"/>
  <c r="L4" i="1"/>
  <c r="L5" i="1" s="1"/>
  <c r="K4" i="1"/>
  <c r="K5" i="1" s="1"/>
  <c r="J4" i="1"/>
  <c r="J5" i="1" s="1"/>
  <c r="I4" i="1"/>
  <c r="I5" i="1" s="1"/>
  <c r="H4" i="1"/>
  <c r="H5" i="1" s="1"/>
  <c r="G4" i="1"/>
  <c r="G5" i="1" s="1"/>
  <c r="F4" i="1"/>
  <c r="F5" i="1" s="1"/>
  <c r="E4" i="1"/>
  <c r="E5" i="1" s="1"/>
  <c r="D4" i="1"/>
  <c r="D5" i="1" s="1"/>
  <c r="C4" i="1"/>
  <c r="C5" i="1" s="1"/>
  <c r="B4" i="1"/>
  <c r="B5" i="1" s="1"/>
  <c r="N5" i="1" l="1"/>
  <c r="N4" i="1"/>
  <c r="N10" i="1"/>
  <c r="N43" i="1"/>
  <c r="N21" i="1"/>
  <c r="N29" i="1"/>
</calcChain>
</file>

<file path=xl/sharedStrings.xml><?xml version="1.0" encoding="utf-8"?>
<sst xmlns="http://schemas.openxmlformats.org/spreadsheetml/2006/main" count="103" uniqueCount="91">
  <si>
    <t>מס הכנסה (נוסף)</t>
  </si>
  <si>
    <t>תשלומים בכרטיס אשראי</t>
  </si>
  <si>
    <t>תשלומים שונים</t>
  </si>
  <si>
    <t>מוסיקה (תקליטורים וכדומה)</t>
  </si>
  <si>
    <t>ספרים</t>
  </si>
  <si>
    <t>מכון יופי/ספר</t>
  </si>
  <si>
    <t>מתנות</t>
  </si>
  <si>
    <t>ביגוד</t>
  </si>
  <si>
    <t>אישי</t>
  </si>
  <si>
    <t>צדקה</t>
  </si>
  <si>
    <t>טלוויזיה ציבורית</t>
  </si>
  <si>
    <t>רדיו ציבורי</t>
  </si>
  <si>
    <t>חיבור אינטרנט</t>
  </si>
  <si>
    <t>עיתונים</t>
  </si>
  <si>
    <t>מגזינים</t>
  </si>
  <si>
    <t>דמי חבר</t>
  </si>
  <si>
    <t>ציוד לספורט</t>
  </si>
  <si>
    <t>תשלומים לחדר כושר</t>
  </si>
  <si>
    <t>בילוי</t>
  </si>
  <si>
    <t>פנסיון של חיות מחמד</t>
  </si>
  <si>
    <t>מזכרות</t>
  </si>
  <si>
    <t>אוכל</t>
  </si>
  <si>
    <t>דמי טיסה</t>
  </si>
  <si>
    <t>חופשות</t>
  </si>
  <si>
    <t>מרשמים</t>
  </si>
  <si>
    <t>ביטוח</t>
  </si>
  <si>
    <t>בריאות</t>
  </si>
  <si>
    <t>סרטים/הצגות</t>
  </si>
  <si>
    <t>השכרות וידאו/DVD</t>
  </si>
  <si>
    <t>טלוויזיה בכבלים</t>
  </si>
  <si>
    <t>בידור</t>
  </si>
  <si>
    <t>מוציא כלבים לטיול</t>
  </si>
  <si>
    <t>מסעדות</t>
  </si>
  <si>
    <t>ניקוי יבש</t>
  </si>
  <si>
    <t>מעון יום</t>
  </si>
  <si>
    <t xml:space="preserve">מצרכים </t>
  </si>
  <si>
    <t>מחיה יומית</t>
  </si>
  <si>
    <t>תיקונים בבית</t>
  </si>
  <si>
    <t>שירותים ציבוריים</t>
  </si>
  <si>
    <t>דף הבית</t>
  </si>
  <si>
    <t>תיקונים</t>
  </si>
  <si>
    <t>שונות</t>
  </si>
  <si>
    <t>משכורות</t>
  </si>
  <si>
    <t>דצמ'</t>
  </si>
  <si>
    <t>נוב'</t>
  </si>
  <si>
    <t>אוק'</t>
  </si>
  <si>
    <t>ספ'</t>
  </si>
  <si>
    <t>אוג'</t>
  </si>
  <si>
    <t>יולי</t>
  </si>
  <si>
    <t>יוני</t>
  </si>
  <si>
    <t>מאי</t>
  </si>
  <si>
    <t>אפריל</t>
  </si>
  <si>
    <t>מרץ</t>
  </si>
  <si>
    <t>פבר'</t>
  </si>
  <si>
    <t>ינו'</t>
  </si>
  <si>
    <t>ריבית/דיבידנדים</t>
  </si>
  <si>
    <t>שנה</t>
  </si>
  <si>
    <t>עודף/חוסר בכסף</t>
  </si>
  <si>
    <t>השכרת מכוניות</t>
  </si>
  <si>
    <t>שירות לניקיון הבית</t>
  </si>
  <si>
    <t>תחבורה</t>
  </si>
  <si>
    <t>חניה</t>
  </si>
  <si>
    <t>תחבורה ציבורית</t>
  </si>
  <si>
    <t>אספקה לגן</t>
  </si>
  <si>
    <t>גז/דלק</t>
  </si>
  <si>
    <t>טיפול בבית</t>
  </si>
  <si>
    <t>טלפון נייד</t>
  </si>
  <si>
    <t>טלפון בבית</t>
  </si>
  <si>
    <t>מגורים</t>
  </si>
  <si>
    <t>אבטחת הבית</t>
  </si>
  <si>
    <t>משכנתא/דמי שכירות</t>
  </si>
  <si>
    <t>קונצרטים/מועדונים</t>
  </si>
  <si>
    <t>תרופות ללא מרשם</t>
  </si>
  <si>
    <t>תשלומים למועדון הבריאות</t>
  </si>
  <si>
    <t>ביטוח חיים</t>
  </si>
  <si>
    <t>צעצועים/בגדי ילדים</t>
  </si>
  <si>
    <t>תשלומים/מנויים</t>
  </si>
  <si>
    <t>התחייבויות כספיות</t>
  </si>
  <si>
    <t>התחייבויות אחרות</t>
  </si>
  <si>
    <t>שירותים מפורטים/רחיצת מכוניות</t>
  </si>
  <si>
    <t>תשלומים קבועים/הוצאות בפועל</t>
  </si>
  <si>
    <t>וטרינרים/תרופות לחיות מחמד</t>
  </si>
  <si>
    <t>ארגונים דתיים</t>
  </si>
  <si>
    <t>חסכונות לטווח ארוך</t>
  </si>
  <si>
    <t>פרישה (401k, Roth IRA)</t>
  </si>
  <si>
    <t>סך הכל הוצאות</t>
  </si>
  <si>
    <t>סך הכל</t>
  </si>
  <si>
    <t>הכנסה</t>
  </si>
  <si>
    <t>הוצאות</t>
  </si>
  <si>
    <t>אחר</t>
  </si>
  <si>
    <t>תקציב אישי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</si>
</sst>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₪&quot;#,##0"/>
  </numFmts>
  <fonts count="13" x14ac:knownFonts="1">
    <font>
      <sz val="10"/>
      <name val="Corbel"/>
      <family val="2"/>
      <scheme val="minor"/>
    </font>
    <font>
      <sz val="10"/>
      <name val="Corbel"/>
      <family val="1"/>
      <scheme val="minor"/>
    </font>
    <font>
      <sz val="9"/>
      <name val="Corbel"/>
      <family val="1"/>
      <scheme val="minor"/>
    </font>
    <font>
      <b/>
      <sz val="10"/>
      <name val="Corbel"/>
      <family val="1"/>
      <scheme val="minor"/>
    </font>
    <font>
      <sz val="10"/>
      <name val="Corbel"/>
      <family val="2"/>
      <scheme val="minor"/>
    </font>
    <font>
      <b/>
      <sz val="10"/>
      <name val="Corbel"/>
      <family val="2"/>
      <scheme val="minor"/>
    </font>
    <font>
      <sz val="8"/>
      <name val="Corbel"/>
      <family val="2"/>
      <scheme val="minor"/>
    </font>
    <font>
      <sz val="8"/>
      <name val="Corbel"/>
      <family val="2"/>
      <scheme val="minor"/>
    </font>
    <font>
      <b/>
      <sz val="8"/>
      <color theme="0"/>
      <name val="Corbel"/>
      <family val="2"/>
      <scheme val="minor"/>
    </font>
    <font>
      <b/>
      <sz val="10"/>
      <color theme="0"/>
      <name val="Corbel"/>
      <family val="1"/>
      <scheme val="minor"/>
    </font>
    <font>
      <b/>
      <sz val="12"/>
      <color theme="0"/>
      <name val="Corbel"/>
      <family val="2"/>
      <scheme val="minor"/>
    </font>
    <font>
      <sz val="10"/>
      <name val="Corbel"/>
      <family val="2"/>
      <scheme val="minor"/>
    </font>
    <font>
      <sz val="20"/>
      <name val="Corbe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39994506668294322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/>
      <top style="medium">
        <color theme="0"/>
      </top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3">
    <xf numFmtId="0" fontId="0" fillId="0" borderId="0"/>
    <xf numFmtId="0" fontId="9" fillId="4" borderId="1">
      <alignment horizontal="right" vertical="center"/>
      <protection locked="0" hidden="1"/>
    </xf>
    <xf numFmtId="40" fontId="8" fillId="3" borderId="1">
      <alignment horizontal="centerContinuous" vertical="center"/>
    </xf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6" fillId="0" borderId="0" xfId="0" applyFont="1" applyFill="1" applyBorder="1"/>
    <xf numFmtId="0" fontId="3" fillId="2" borderId="0" xfId="0" applyFont="1" applyFill="1" applyBorder="1" applyAlignment="1">
      <alignment vertical="center"/>
    </xf>
    <xf numFmtId="0" fontId="6" fillId="2" borderId="9" xfId="0" applyFont="1" applyFill="1" applyBorder="1" applyAlignment="1" applyProtection="1">
      <alignment vertical="center"/>
      <protection locked="0" hidden="1"/>
    </xf>
    <xf numFmtId="0" fontId="12" fillId="2" borderId="1" xfId="0" applyFont="1" applyFill="1" applyBorder="1" applyAlignment="1" applyProtection="1">
      <alignment horizontal="right"/>
      <protection locked="0" hidden="1"/>
    </xf>
    <xf numFmtId="0" fontId="6" fillId="5" borderId="12" xfId="0" applyFont="1" applyFill="1" applyBorder="1" applyAlignment="1" applyProtection="1">
      <alignment vertical="center"/>
      <protection locked="0" hidden="1"/>
    </xf>
    <xf numFmtId="0" fontId="8" fillId="3" borderId="1" xfId="2" applyNumberFormat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vertical="center" wrapText="1"/>
      <protection locked="0" hidden="1"/>
    </xf>
    <xf numFmtId="0" fontId="6" fillId="0" borderId="6" xfId="0" applyFont="1" applyFill="1" applyBorder="1" applyAlignment="1" applyProtection="1">
      <alignment vertical="center" wrapText="1"/>
      <protection locked="0"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7" fillId="0" borderId="0" xfId="0" applyNumberFormat="1" applyFont="1" applyFill="1" applyBorder="1" applyAlignment="1" applyProtection="1">
      <alignment vertical="center" wrapText="1"/>
      <protection locked="0" hidden="1"/>
    </xf>
    <xf numFmtId="164" fontId="7" fillId="0" borderId="0" xfId="0" applyNumberFormat="1" applyFont="1" applyFill="1" applyBorder="1" applyAlignment="1">
      <alignment vertical="center"/>
    </xf>
    <xf numFmtId="165" fontId="6" fillId="5" borderId="13" xfId="0" applyNumberFormat="1" applyFont="1" applyFill="1" applyBorder="1" applyAlignment="1" applyProtection="1">
      <alignment vertical="center"/>
      <protection hidden="1"/>
    </xf>
    <xf numFmtId="165" fontId="6" fillId="5" borderId="14" xfId="0" applyNumberFormat="1" applyFont="1" applyFill="1" applyBorder="1" applyAlignment="1" applyProtection="1">
      <alignment vertical="center"/>
      <protection hidden="1"/>
    </xf>
    <xf numFmtId="165" fontId="6" fillId="2" borderId="10" xfId="0" applyNumberFormat="1" applyFont="1" applyFill="1" applyBorder="1" applyAlignment="1" applyProtection="1">
      <protection hidden="1"/>
    </xf>
    <xf numFmtId="165" fontId="6" fillId="2" borderId="11" xfId="0" applyNumberFormat="1" applyFont="1" applyFill="1" applyBorder="1" applyAlignment="1" applyProtection="1">
      <protection hidden="1"/>
    </xf>
    <xf numFmtId="165" fontId="1" fillId="0" borderId="4" xfId="0" applyNumberFormat="1" applyFont="1" applyFill="1" applyBorder="1" applyAlignment="1" applyProtection="1">
      <alignment vertical="center"/>
      <protection locked="0" hidden="1"/>
    </xf>
    <xf numFmtId="165" fontId="11" fillId="0" borderId="5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 applyProtection="1">
      <alignment vertical="center"/>
      <protection locked="0" hidden="1"/>
    </xf>
    <xf numFmtId="165" fontId="11" fillId="0" borderId="8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 applyProtection="1">
      <alignment vertical="center"/>
      <protection locked="0" hidden="1"/>
    </xf>
    <xf numFmtId="165" fontId="11" fillId="0" borderId="0" xfId="0" applyNumberFormat="1" applyFont="1" applyFill="1" applyBorder="1" applyAlignment="1" applyProtection="1">
      <alignment vertical="center"/>
      <protection locked="0"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" fillId="0" borderId="0" xfId="0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Border="1" applyAlignment="1">
      <alignment vertical="center"/>
    </xf>
    <xf numFmtId="0" fontId="9" fillId="4" borderId="1" xfId="1">
      <alignment horizontal="right" vertical="center"/>
      <protection locked="0" hidden="1"/>
    </xf>
    <xf numFmtId="0" fontId="12" fillId="2" borderId="1" xfId="0" applyFont="1" applyFill="1" applyBorder="1" applyAlignment="1" applyProtection="1">
      <alignment horizontal="right"/>
      <protection locked="0" hidden="1"/>
    </xf>
    <xf numFmtId="0" fontId="10" fillId="3" borderId="2" xfId="0" applyFont="1" applyFill="1" applyBorder="1" applyAlignment="1" applyProtection="1">
      <alignment horizontal="right" vertical="center"/>
      <protection locked="0" hidden="1"/>
    </xf>
    <xf numFmtId="0" fontId="10" fillId="3" borderId="1" xfId="0" applyFont="1" applyFill="1" applyBorder="1" applyAlignment="1" applyProtection="1">
      <alignment horizontal="right" vertical="center"/>
      <protection locked="0" hidden="1"/>
    </xf>
  </cellXfs>
  <cellStyles count="3">
    <cellStyle name="Category" xfId="1"/>
    <cellStyle name="Month" xfId="2"/>
    <cellStyle name="Normal" xfId="0" builtinId="0" customBuiltin="1"/>
  </cellStyles>
  <dxfs count="557"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7" formatCode="\$#,##0.00"/>
      <fill>
        <patternFill>
          <fgColor indexed="64"/>
        </patternFill>
      </fill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Corbel"/>
        <scheme val="minor"/>
      </font>
      <numFmt numFmtId="165" formatCode="&quot;₪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8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ill>
        <patternFill>
          <bgColor theme="0"/>
        </patternFill>
      </fill>
      <border diagonalUp="0" diagonalDown="0">
        <vertical style="thin">
          <color theme="6" tint="0.59996337778862885"/>
        </vertical>
      </border>
    </dxf>
    <dxf>
      <fill>
        <patternFill>
          <bgColor theme="7" tint="0.79998168889431442"/>
        </patternFill>
      </fill>
      <border diagonalUp="0" diagonalDown="0">
        <vertical style="thin">
          <color theme="6" tint="0.59996337778862885"/>
        </vertical>
      </border>
    </dxf>
    <dxf>
      <font>
        <sz val="8"/>
      </font>
      <fill>
        <patternFill>
          <bgColor theme="7" tint="0.39994506668294322"/>
        </patternFill>
      </fill>
      <border diagonalUp="0" diagonalDown="0">
        <left/>
        <right/>
        <bottom style="medium">
          <color theme="0"/>
        </bottom>
        <vertical style="thin">
          <color theme="0"/>
        </vertical>
      </border>
    </dxf>
    <dxf>
      <font>
        <sz val="10"/>
      </font>
    </dxf>
    <dxf>
      <font>
        <sz val="8"/>
      </font>
    </dxf>
  </dxfs>
  <tableStyles count="1" defaultTableStyle="TableStyleMedium9" defaultPivotStyle="PivotStyleLight16">
    <tableStyle name="Personal Budget" pivot="0" count="5">
      <tableStyleElement type="wholeTable" dxfId="556"/>
      <tableStyleElement type="headerRow" dxfId="555"/>
      <tableStyleElement type="totalRow" dxfId="554"/>
      <tableStyleElement type="firstRowStripe" dxfId="553"/>
      <tableStyleElement type="secondRowStripe" dxfId="5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טבלה1" ref="A7:N10" headerRowCount="0" totalsRowCount="1" headerRowDxfId="551" dataDxfId="549" totalsRowDxfId="548" headerRowBorderDxfId="550">
  <tableColumns count="14">
    <tableColumn id="1" name="עמודה1" totalsRowLabel="סך הכל" headerRowDxfId="547" dataDxfId="546" totalsRowDxfId="545"/>
    <tableColumn id="2" name="עמודה2" totalsRowFunction="sum" headerRowDxfId="544" dataDxfId="543" totalsRowDxfId="542"/>
    <tableColumn id="3" name="עמודה3" totalsRowFunction="sum" headerRowDxfId="541" dataDxfId="540" totalsRowDxfId="539"/>
    <tableColumn id="4" name="עמודה4" totalsRowFunction="sum" headerRowDxfId="538" dataDxfId="537" totalsRowDxfId="536"/>
    <tableColumn id="5" name="עמודה5" totalsRowFunction="sum" headerRowDxfId="535" dataDxfId="534" totalsRowDxfId="533"/>
    <tableColumn id="6" name="עמודה6" totalsRowFunction="sum" headerRowDxfId="532" dataDxfId="531" totalsRowDxfId="530"/>
    <tableColumn id="7" name="עמודה7" totalsRowFunction="sum" headerRowDxfId="529" dataDxfId="528" totalsRowDxfId="527"/>
    <tableColumn id="8" name="עמודה8" totalsRowFunction="sum" headerRowDxfId="526" dataDxfId="525" totalsRowDxfId="524"/>
    <tableColumn id="9" name="עמודה9" totalsRowFunction="sum" headerRowDxfId="523" dataDxfId="522" totalsRowDxfId="521"/>
    <tableColumn id="10" name="עמודה10" totalsRowFunction="sum" headerRowDxfId="520" dataDxfId="519" totalsRowDxfId="518"/>
    <tableColumn id="11" name="עמודה11" totalsRowFunction="sum" headerRowDxfId="517" dataDxfId="516" totalsRowDxfId="515"/>
    <tableColumn id="12" name="עמודה12" totalsRowFunction="sum" headerRowDxfId="514" dataDxfId="513" totalsRowDxfId="512"/>
    <tableColumn id="13" name="עמודה13" totalsRowFunction="sum" headerRowDxfId="511" dataDxfId="510" totalsRowDxfId="509"/>
    <tableColumn id="15" name="עמודה14" totalsRowFunction="sum" headerRowDxfId="508" dataDxfId="507" totalsRowDxfId="506"/>
  </tableColumns>
  <tableStyleInfo name="Personal Budget" showFirstColumn="0" showLastColumn="0" showRowStripes="1" showColumnStripes="1"/>
</table>
</file>

<file path=xl/tables/table10.xml><?xml version="1.0" encoding="utf-8"?>
<table xmlns="http://schemas.openxmlformats.org/spreadsheetml/2006/main" id="11" name="Table10" displayName="טבלה10" ref="A77:N82" headerRowCount="0" totalsRowCount="1" headerRowDxfId="137" dataDxfId="135" totalsRowDxfId="134" headerRowBorderDxfId="136">
  <tableColumns count="14">
    <tableColumn id="1" name="עמודה1" totalsRowLabel="סך הכל" headerRowDxfId="133" dataDxfId="132" totalsRowDxfId="131"/>
    <tableColumn id="2" name="עמודה2" totalsRowFunction="sum" headerRowDxfId="130" dataDxfId="129" totalsRowDxfId="128"/>
    <tableColumn id="3" name="עמודה3" totalsRowFunction="sum" headerRowDxfId="127" dataDxfId="126" totalsRowDxfId="125"/>
    <tableColumn id="4" name="עמודה4" totalsRowFunction="sum" headerRowDxfId="124" dataDxfId="123" totalsRowDxfId="122"/>
    <tableColumn id="5" name="עמודה5" totalsRowFunction="sum" headerRowDxfId="121" dataDxfId="120" totalsRowDxfId="119"/>
    <tableColumn id="6" name="עמודה6" totalsRowFunction="sum" headerRowDxfId="118" dataDxfId="117" totalsRowDxfId="116"/>
    <tableColumn id="7" name="עמודה7" totalsRowFunction="sum" headerRowDxfId="115" dataDxfId="114" totalsRowDxfId="113"/>
    <tableColumn id="8" name="עמודה8" totalsRowFunction="sum" headerRowDxfId="112" dataDxfId="111" totalsRowDxfId="110"/>
    <tableColumn id="9" name="עמודה9" totalsRowFunction="sum" headerRowDxfId="109" dataDxfId="108" totalsRowDxfId="107"/>
    <tableColumn id="10" name="עמודה10" totalsRowFunction="sum" headerRowDxfId="106" dataDxfId="105" totalsRowDxfId="104"/>
    <tableColumn id="11" name="עמודה11" totalsRowFunction="sum" headerRowDxfId="103" dataDxfId="102" totalsRowDxfId="101"/>
    <tableColumn id="12" name="עמודה12" totalsRowFunction="sum" headerRowDxfId="100" dataDxfId="99" totalsRowDxfId="98"/>
    <tableColumn id="13" name="עמודה13" totalsRowFunction="sum" headerRowDxfId="97" dataDxfId="96" totalsRowDxfId="95"/>
    <tableColumn id="14" name="עמודה14" totalsRowFunction="sum" headerRowDxfId="94" dataDxfId="93" totalsRowDxfId="92"/>
  </tableColumns>
  <tableStyleInfo name="Personal Budget" showFirstColumn="0" showLastColumn="0" showRowStripes="1" showColumnStripes="1"/>
</table>
</file>

<file path=xl/tables/table11.xml><?xml version="1.0" encoding="utf-8"?>
<table xmlns="http://schemas.openxmlformats.org/spreadsheetml/2006/main" id="12" name="Table11" displayName="טבלה11" ref="A84:N89" headerRowCount="0" totalsRowCount="1" headerRowDxfId="91" dataDxfId="89" totalsRowDxfId="88" headerRowBorderDxfId="90">
  <tableColumns count="14">
    <tableColumn id="1" name="עמודה1" totalsRowLabel="סך הכל" headerRowDxfId="87" dataDxfId="86" totalsRowDxfId="85"/>
    <tableColumn id="2" name="עמודה2" totalsRowFunction="sum" headerRowDxfId="84" dataDxfId="83" totalsRowDxfId="82"/>
    <tableColumn id="3" name="עמודה3" totalsRowFunction="sum" headerRowDxfId="81" dataDxfId="80" totalsRowDxfId="79"/>
    <tableColumn id="4" name="עמודה4" totalsRowFunction="sum" headerRowDxfId="78" dataDxfId="77" totalsRowDxfId="76"/>
    <tableColumn id="5" name="עמודה5" totalsRowFunction="sum" headerRowDxfId="75" dataDxfId="74" totalsRowDxfId="73"/>
    <tableColumn id="6" name="עמודה6" totalsRowFunction="sum" headerRowDxfId="72" dataDxfId="71" totalsRowDxfId="70"/>
    <tableColumn id="7" name="עמודה7" totalsRowFunction="sum" headerRowDxfId="69" dataDxfId="68" totalsRowDxfId="67"/>
    <tableColumn id="8" name="עמודה8" totalsRowFunction="sum" headerRowDxfId="66" dataDxfId="65" totalsRowDxfId="64"/>
    <tableColumn id="9" name="עמודה9" totalsRowFunction="sum" headerRowDxfId="63" dataDxfId="62" totalsRowDxfId="61"/>
    <tableColumn id="10" name="עמודה10" totalsRowFunction="sum" headerRowDxfId="60" dataDxfId="59" totalsRowDxfId="58"/>
    <tableColumn id="11" name="עמודה11" totalsRowFunction="sum" headerRowDxfId="57" dataDxfId="56" totalsRowDxfId="55"/>
    <tableColumn id="12" name="עמודה12" totalsRowFunction="sum" headerRowDxfId="54" dataDxfId="53" totalsRowDxfId="52"/>
    <tableColumn id="13" name="עמודה13" totalsRowFunction="sum" headerRowDxfId="51" dataDxfId="50" totalsRowDxfId="49"/>
    <tableColumn id="14" name="עמודה14" totalsRowFunction="sum" headerRowDxfId="48" dataDxfId="47" totalsRowDxfId="46"/>
  </tableColumns>
  <tableStyleInfo name="Personal Budget" showFirstColumn="0" showLastColumn="0" showRowStripes="1" showColumnStripes="1"/>
</table>
</file>

<file path=xl/tables/table12.xml><?xml version="1.0" encoding="utf-8"?>
<table xmlns="http://schemas.openxmlformats.org/spreadsheetml/2006/main" id="13" name="Table12" displayName="טבלה12" ref="A91:N92" headerRowCount="0" totalsRowCount="1" headerRowDxfId="45" dataDxfId="43" totalsRowDxfId="42" headerRowBorderDxfId="44">
  <tableColumns count="14">
    <tableColumn id="1" name="עמודה1" totalsRowLabel="סך הכל" headerRowDxfId="41" dataDxfId="40" totalsRowDxfId="39"/>
    <tableColumn id="2" name="עמודה2" totalsRowFunction="sum" headerRowDxfId="38" dataDxfId="37" totalsRowDxfId="36"/>
    <tableColumn id="3" name="עמודה3" totalsRowFunction="sum" headerRowDxfId="35" dataDxfId="34" totalsRowDxfId="33"/>
    <tableColumn id="4" name="עמודה4" totalsRowFunction="sum" headerRowDxfId="32" dataDxfId="31" totalsRowDxfId="30"/>
    <tableColumn id="5" name="עמודה5" totalsRowFunction="sum" headerRowDxfId="29" dataDxfId="28" totalsRowDxfId="27"/>
    <tableColumn id="6" name="עמודה6" totalsRowFunction="sum" headerRowDxfId="26" dataDxfId="25" totalsRowDxfId="24"/>
    <tableColumn id="7" name="עמודה7" totalsRowFunction="sum" headerRowDxfId="23" dataDxfId="22" totalsRowDxfId="21"/>
    <tableColumn id="8" name="עמודה8" totalsRowFunction="sum" headerRowDxfId="20" dataDxfId="19" totalsRowDxfId="18"/>
    <tableColumn id="9" name="עמודה9" totalsRowFunction="sum" headerRowDxfId="17" dataDxfId="16" totalsRowDxfId="15"/>
    <tableColumn id="10" name="עמודה10" totalsRowFunction="sum" headerRowDxfId="14" dataDxfId="13" totalsRowDxfId="12"/>
    <tableColumn id="11" name="עמודה11" totalsRowFunction="sum" headerRowDxfId="11" dataDxfId="10" totalsRowDxfId="9"/>
    <tableColumn id="12" name="עמודה12" totalsRowFunction="sum" headerRowDxfId="8" dataDxfId="7" totalsRowDxfId="6"/>
    <tableColumn id="13" name="עמודה13" totalsRowFunction="sum" headerRowDxfId="5" dataDxfId="4" totalsRowDxfId="3"/>
    <tableColumn id="14" name="עמודה14" totalsRowFunction="sum" headerRowDxfId="2" dataDxfId="1" totalsRowDxfId="0">
      <calculatedColumnFormula>SUM(טבלה12[[עמודה2]:[עמודה13]])</calculatedColumnFormula>
    </tableColumn>
  </tableColumns>
  <tableStyleInfo name="Personal Budget" showFirstColumn="0" showLastColumn="0" showRowStripes="1" showColumnStripes="1"/>
</table>
</file>

<file path=xl/tables/table2.xml><?xml version="1.0" encoding="utf-8"?>
<table xmlns="http://schemas.openxmlformats.org/spreadsheetml/2006/main" id="3" name="Table2" displayName="טבלה2" ref="A13:N21" headerRowCount="0" totalsRowCount="1" headerRowDxfId="505" dataDxfId="503" totalsRowDxfId="502" headerRowBorderDxfId="504">
  <tableColumns count="14">
    <tableColumn id="1" name="עמודה1" totalsRowLabel="סך הכל" headerRowDxfId="501" dataDxfId="500" totalsRowDxfId="499"/>
    <tableColumn id="2" name="עמודה2" totalsRowFunction="sum" headerRowDxfId="498" dataDxfId="497" totalsRowDxfId="496"/>
    <tableColumn id="3" name="עמודה3" totalsRowFunction="sum" headerRowDxfId="495" dataDxfId="494" totalsRowDxfId="493"/>
    <tableColumn id="4" name="עמודה4" totalsRowFunction="sum" headerRowDxfId="492" dataDxfId="491" totalsRowDxfId="490"/>
    <tableColumn id="5" name="עמודה5" totalsRowFunction="sum" headerRowDxfId="489" dataDxfId="488" totalsRowDxfId="487"/>
    <tableColumn id="6" name="עמודה6" totalsRowFunction="sum" headerRowDxfId="486" dataDxfId="485" totalsRowDxfId="484"/>
    <tableColumn id="7" name="עמודה7" totalsRowFunction="sum" headerRowDxfId="483" dataDxfId="482" totalsRowDxfId="481"/>
    <tableColumn id="8" name="עמודה8" totalsRowFunction="sum" headerRowDxfId="480" dataDxfId="479" totalsRowDxfId="478"/>
    <tableColumn id="9" name="עמודה9" totalsRowFunction="sum" headerRowDxfId="477" dataDxfId="476" totalsRowDxfId="475"/>
    <tableColumn id="10" name="עמודה10" totalsRowFunction="sum" headerRowDxfId="474" dataDxfId="473" totalsRowDxfId="472"/>
    <tableColumn id="11" name="עמודה11" totalsRowFunction="sum" headerRowDxfId="471" dataDxfId="470" totalsRowDxfId="469"/>
    <tableColumn id="12" name="עמודה12" totalsRowFunction="sum" headerRowDxfId="468" dataDxfId="467" totalsRowDxfId="466"/>
    <tableColumn id="13" name="עמודה13" totalsRowFunction="sum" headerRowDxfId="465" dataDxfId="464" totalsRowDxfId="463"/>
    <tableColumn id="14" name="עמודה14" totalsRowFunction="sum" headerRowDxfId="462" dataDxfId="461" totalsRowDxfId="460"/>
  </tableColumns>
  <tableStyleInfo name="Personal Budget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טבלה3" ref="A23:N29" headerRowCount="0" totalsRowCount="1" headerRowDxfId="459" dataDxfId="457" totalsRowDxfId="456" headerRowBorderDxfId="458">
  <tableColumns count="14">
    <tableColumn id="1" name="עמודה1" totalsRowLabel="סך הכל" headerRowDxfId="455" dataDxfId="454" totalsRowDxfId="453"/>
    <tableColumn id="2" name="עמודה2" totalsRowFunction="sum" headerRowDxfId="452" dataDxfId="451" totalsRowDxfId="450"/>
    <tableColumn id="3" name="עמודה3" totalsRowFunction="sum" headerRowDxfId="449" dataDxfId="448" totalsRowDxfId="447"/>
    <tableColumn id="4" name="עמודה4" totalsRowFunction="sum" headerRowDxfId="446" dataDxfId="445" totalsRowDxfId="444"/>
    <tableColumn id="5" name="עמודה5" totalsRowFunction="sum" headerRowDxfId="443" dataDxfId="442" totalsRowDxfId="441"/>
    <tableColumn id="6" name="עמודה6" totalsRowFunction="sum" headerRowDxfId="440" dataDxfId="439" totalsRowDxfId="438"/>
    <tableColumn id="7" name="עמודה7" totalsRowFunction="sum" headerRowDxfId="437" dataDxfId="436" totalsRowDxfId="435"/>
    <tableColumn id="8" name="עמודה8" totalsRowFunction="sum" headerRowDxfId="434" dataDxfId="433" totalsRowDxfId="432"/>
    <tableColumn id="9" name="עמודה9" totalsRowFunction="sum" headerRowDxfId="431" dataDxfId="430" totalsRowDxfId="429"/>
    <tableColumn id="10" name="עמודה10" totalsRowFunction="sum" headerRowDxfId="428" dataDxfId="427" totalsRowDxfId="426"/>
    <tableColumn id="11" name="עמודה11" totalsRowFunction="sum" headerRowDxfId="425" dataDxfId="424" totalsRowDxfId="423"/>
    <tableColumn id="12" name="עמודה12" totalsRowFunction="sum" headerRowDxfId="422" dataDxfId="421" totalsRowDxfId="420"/>
    <tableColumn id="13" name="עמודה13" totalsRowFunction="sum" headerRowDxfId="419" dataDxfId="418" totalsRowDxfId="417"/>
    <tableColumn id="14" name="עמודה14" totalsRowFunction="sum" headerRowDxfId="416" dataDxfId="415" totalsRowDxfId="414"/>
  </tableColumns>
  <tableStyleInfo name="Personal Budget" showFirstColumn="0" showLastColumn="0" showRowStripes="1" showColumnStripes="1"/>
</table>
</file>

<file path=xl/tables/table4.xml><?xml version="1.0" encoding="utf-8"?>
<table xmlns="http://schemas.openxmlformats.org/spreadsheetml/2006/main" id="5" name="Table4" displayName="טבלה4" ref="A31:N37" headerRowCount="0" totalsRowCount="1" headerRowDxfId="413" dataDxfId="411" totalsRowDxfId="410" headerRowBorderDxfId="412">
  <tableColumns count="14">
    <tableColumn id="1" name="עמודה1" totalsRowLabel="סך הכל" headerRowDxfId="409" dataDxfId="408" totalsRowDxfId="407"/>
    <tableColumn id="2" name="עמודה2" totalsRowFunction="sum" headerRowDxfId="406" dataDxfId="405" totalsRowDxfId="404"/>
    <tableColumn id="3" name="עמודה3" totalsRowFunction="sum" headerRowDxfId="403" dataDxfId="402" totalsRowDxfId="401"/>
    <tableColumn id="4" name="עמודה4" totalsRowFunction="sum" headerRowDxfId="400" dataDxfId="399" totalsRowDxfId="398"/>
    <tableColumn id="5" name="עמודה5" totalsRowFunction="sum" headerRowDxfId="397" dataDxfId="396" totalsRowDxfId="395"/>
    <tableColumn id="6" name="עמודה6" totalsRowFunction="sum" headerRowDxfId="394" dataDxfId="393" totalsRowDxfId="392"/>
    <tableColumn id="7" name="עמודה7" totalsRowFunction="sum" headerRowDxfId="391" dataDxfId="390" totalsRowDxfId="389"/>
    <tableColumn id="8" name="עמודה8" totalsRowFunction="sum" headerRowDxfId="388" dataDxfId="387" totalsRowDxfId="386"/>
    <tableColumn id="9" name="עמודה9" totalsRowFunction="sum" headerRowDxfId="385" dataDxfId="384" totalsRowDxfId="383"/>
    <tableColumn id="10" name="עמודה10" totalsRowFunction="sum" headerRowDxfId="382" dataDxfId="381" totalsRowDxfId="380"/>
    <tableColumn id="11" name="עמודה11" totalsRowFunction="sum" headerRowDxfId="379" dataDxfId="378" totalsRowDxfId="377"/>
    <tableColumn id="12" name="עמודה12" totalsRowFunction="sum" headerRowDxfId="376" dataDxfId="375" totalsRowDxfId="374"/>
    <tableColumn id="13" name="עמודה13" totalsRowFunction="sum" headerRowDxfId="373" dataDxfId="372" totalsRowDxfId="371"/>
    <tableColumn id="14" name="עמודה14" totalsRowFunction="sum" headerRowDxfId="370" dataDxfId="369" totalsRowDxfId="368"/>
  </tableColumns>
  <tableStyleInfo name="Personal Budget" showFirstColumn="0" showLastColumn="0" showRowStripes="1" showColumnStripes="1"/>
</table>
</file>

<file path=xl/tables/table5.xml><?xml version="1.0" encoding="utf-8"?>
<table xmlns="http://schemas.openxmlformats.org/spreadsheetml/2006/main" id="6" name="Table5" displayName="טבלה5" ref="A39:N43" headerRowCount="0" totalsRowCount="1" headerRowDxfId="367" dataDxfId="365" totalsRowDxfId="364" headerRowBorderDxfId="366">
  <tableColumns count="14">
    <tableColumn id="1" name="עמודה1" totalsRowLabel="סך הכל" headerRowDxfId="363" dataDxfId="362" totalsRowDxfId="361"/>
    <tableColumn id="2" name="עמודה2" totalsRowFunction="sum" headerRowDxfId="360" dataDxfId="359" totalsRowDxfId="358"/>
    <tableColumn id="3" name="עמודה3" totalsRowFunction="sum" headerRowDxfId="357" dataDxfId="356" totalsRowDxfId="355"/>
    <tableColumn id="4" name="עמודה4" totalsRowFunction="sum" headerRowDxfId="354" dataDxfId="353" totalsRowDxfId="352"/>
    <tableColumn id="5" name="עמודה5" totalsRowFunction="sum" headerRowDxfId="351" dataDxfId="350" totalsRowDxfId="349"/>
    <tableColumn id="6" name="עמודה6" totalsRowFunction="sum" headerRowDxfId="348" dataDxfId="347" totalsRowDxfId="346"/>
    <tableColumn id="7" name="עמודה7" totalsRowFunction="sum" headerRowDxfId="345" dataDxfId="344" totalsRowDxfId="343"/>
    <tableColumn id="8" name="עמודה8" totalsRowFunction="sum" headerRowDxfId="342" dataDxfId="341" totalsRowDxfId="340"/>
    <tableColumn id="9" name="עמודה9" totalsRowFunction="sum" headerRowDxfId="339" dataDxfId="338" totalsRowDxfId="337"/>
    <tableColumn id="10" name="עמודה10" totalsRowFunction="sum" headerRowDxfId="336" dataDxfId="335" totalsRowDxfId="334"/>
    <tableColumn id="11" name="עמודה11" totalsRowFunction="sum" headerRowDxfId="333" dataDxfId="332" totalsRowDxfId="331"/>
    <tableColumn id="12" name="עמודה12" totalsRowFunction="sum" headerRowDxfId="330" dataDxfId="329" totalsRowDxfId="328"/>
    <tableColumn id="13" name="עמודה13" totalsRowFunction="sum" headerRowDxfId="327" dataDxfId="326" totalsRowDxfId="325"/>
    <tableColumn id="14" name="עמודה14" totalsRowFunction="sum" headerRowDxfId="324" dataDxfId="323" totalsRowDxfId="322"/>
  </tableColumns>
  <tableStyleInfo name="Personal Budget" showFirstColumn="0" showLastColumn="0" showRowStripes="1" showColumnStripes="1"/>
</table>
</file>

<file path=xl/tables/table6.xml><?xml version="1.0" encoding="utf-8"?>
<table xmlns="http://schemas.openxmlformats.org/spreadsheetml/2006/main" id="7" name="Table6" displayName="טבלה6" ref="A45:N52" headerRowCount="0" totalsRowCount="1" headerRowDxfId="321" dataDxfId="319" totalsRowDxfId="318" headerRowBorderDxfId="320">
  <tableColumns count="14">
    <tableColumn id="1" name="עמודה1" totalsRowLabel="סך הכל" headerRowDxfId="317" dataDxfId="316" totalsRowDxfId="315"/>
    <tableColumn id="2" name="עמודה2" totalsRowFunction="sum" headerRowDxfId="314" dataDxfId="313" totalsRowDxfId="312"/>
    <tableColumn id="3" name="עמודה3" totalsRowFunction="sum" headerRowDxfId="311" dataDxfId="310" totalsRowDxfId="309"/>
    <tableColumn id="4" name="עמודה4" totalsRowFunction="sum" headerRowDxfId="308" dataDxfId="307" totalsRowDxfId="306"/>
    <tableColumn id="5" name="עמודה5" totalsRowFunction="sum" headerRowDxfId="305" dataDxfId="304" totalsRowDxfId="303"/>
    <tableColumn id="6" name="עמודה6" totalsRowFunction="sum" headerRowDxfId="302" dataDxfId="301" totalsRowDxfId="300"/>
    <tableColumn id="7" name="עמודה7" totalsRowFunction="sum" headerRowDxfId="299" dataDxfId="298" totalsRowDxfId="297"/>
    <tableColumn id="8" name="עמודה8" totalsRowFunction="sum" headerRowDxfId="296" dataDxfId="295" totalsRowDxfId="294"/>
    <tableColumn id="9" name="עמודה9" totalsRowFunction="sum" headerRowDxfId="293" dataDxfId="292" totalsRowDxfId="291"/>
    <tableColumn id="10" name="עמודה10" totalsRowFunction="sum" headerRowDxfId="290" dataDxfId="289" totalsRowDxfId="288"/>
    <tableColumn id="11" name="עמודה11" totalsRowFunction="sum" headerRowDxfId="287" dataDxfId="286" totalsRowDxfId="285"/>
    <tableColumn id="12" name="עמודה12" totalsRowFunction="sum" headerRowDxfId="284" dataDxfId="283" totalsRowDxfId="282"/>
    <tableColumn id="13" name="עמודה13" totalsRowFunction="sum" headerRowDxfId="281" dataDxfId="280" totalsRowDxfId="279"/>
    <tableColumn id="14" name="עמודה14" totalsRowFunction="sum" headerRowDxfId="278" dataDxfId="277" totalsRowDxfId="276"/>
  </tableColumns>
  <tableStyleInfo name="Personal Budget" showFirstColumn="0" showLastColumn="0" showRowStripes="1" showColumnStripes="1"/>
</table>
</file>

<file path=xl/tables/table7.xml><?xml version="1.0" encoding="utf-8"?>
<table xmlns="http://schemas.openxmlformats.org/spreadsheetml/2006/main" id="8" name="Table7" displayName="טבלה7" ref="A54:N60" headerRowCount="0" totalsRowCount="1" headerRowDxfId="275" dataDxfId="273" totalsRowDxfId="272" headerRowBorderDxfId="274">
  <tableColumns count="14">
    <tableColumn id="1" name="עמודה1" totalsRowLabel="סך הכל" headerRowDxfId="271" dataDxfId="270" totalsRowDxfId="269"/>
    <tableColumn id="2" name="עמודה2" totalsRowFunction="sum" headerRowDxfId="268" dataDxfId="267" totalsRowDxfId="266"/>
    <tableColumn id="3" name="עמודה3" totalsRowFunction="sum" headerRowDxfId="265" dataDxfId="264" totalsRowDxfId="263"/>
    <tableColumn id="4" name="עמודה4" totalsRowFunction="sum" headerRowDxfId="262" dataDxfId="261" totalsRowDxfId="260"/>
    <tableColumn id="5" name="עמודה5" totalsRowFunction="sum" headerRowDxfId="259" dataDxfId="258" totalsRowDxfId="257"/>
    <tableColumn id="6" name="עמודה6" totalsRowFunction="sum" headerRowDxfId="256" dataDxfId="255" totalsRowDxfId="254"/>
    <tableColumn id="7" name="עמודה7" totalsRowFunction="sum" headerRowDxfId="253" dataDxfId="252" totalsRowDxfId="251"/>
    <tableColumn id="8" name="עמודה8" totalsRowFunction="sum" headerRowDxfId="250" dataDxfId="249" totalsRowDxfId="248"/>
    <tableColumn id="9" name="עמודה9" totalsRowFunction="sum" headerRowDxfId="247" dataDxfId="246" totalsRowDxfId="245"/>
    <tableColumn id="10" name="עמודה10" totalsRowFunction="sum" headerRowDxfId="244" dataDxfId="243" totalsRowDxfId="242"/>
    <tableColumn id="11" name="עמודה11" totalsRowFunction="sum" headerRowDxfId="241" dataDxfId="240" totalsRowDxfId="239"/>
    <tableColumn id="12" name="עמודה12" totalsRowFunction="sum" headerRowDxfId="238" dataDxfId="237" totalsRowDxfId="236"/>
    <tableColumn id="13" name="עמודה13" totalsRowFunction="sum" headerRowDxfId="235" dataDxfId="234" totalsRowDxfId="233"/>
    <tableColumn id="14" name="עמודה14" totalsRowFunction="sum" headerRowDxfId="232" dataDxfId="231" totalsRowDxfId="230"/>
  </tableColumns>
  <tableStyleInfo name="Personal Budget" showFirstColumn="0" showLastColumn="0" showRowStripes="1" showColumnStripes="1"/>
</table>
</file>

<file path=xl/tables/table8.xml><?xml version="1.0" encoding="utf-8"?>
<table xmlns="http://schemas.openxmlformats.org/spreadsheetml/2006/main" id="9" name="Table8" displayName="טבלה8" ref="A62:N66" headerRowCount="0" totalsRowCount="1" headerRowDxfId="229" dataDxfId="227" totalsRowDxfId="226" headerRowBorderDxfId="228">
  <tableColumns count="14">
    <tableColumn id="1" name="עמודה1" totalsRowLabel="סך הכל" headerRowDxfId="225" dataDxfId="224" totalsRowDxfId="223"/>
    <tableColumn id="2" name="עמודה2" totalsRowFunction="sum" headerRowDxfId="222" dataDxfId="221" totalsRowDxfId="220"/>
    <tableColumn id="3" name="עמודה3" totalsRowFunction="sum" headerRowDxfId="219" dataDxfId="218" totalsRowDxfId="217"/>
    <tableColumn id="4" name="עמודה4" totalsRowFunction="sum" headerRowDxfId="216" dataDxfId="215" totalsRowDxfId="214"/>
    <tableColumn id="5" name="עמודה5" totalsRowFunction="sum" headerRowDxfId="213" dataDxfId="212" totalsRowDxfId="211"/>
    <tableColumn id="6" name="עמודה6" totalsRowFunction="sum" headerRowDxfId="210" dataDxfId="209" totalsRowDxfId="208"/>
    <tableColumn id="7" name="עמודה7" totalsRowFunction="sum" headerRowDxfId="207" dataDxfId="206" totalsRowDxfId="205"/>
    <tableColumn id="8" name="עמודה8" totalsRowFunction="sum" headerRowDxfId="204" dataDxfId="203" totalsRowDxfId="202"/>
    <tableColumn id="9" name="עמודה9" totalsRowFunction="sum" headerRowDxfId="201" dataDxfId="200" totalsRowDxfId="199"/>
    <tableColumn id="10" name="עמודה10" totalsRowFunction="sum" headerRowDxfId="198" dataDxfId="197" totalsRowDxfId="196"/>
    <tableColumn id="11" name="עמודה11" totalsRowFunction="sum" headerRowDxfId="195" dataDxfId="194" totalsRowDxfId="193"/>
    <tableColumn id="12" name="עמודה12" totalsRowFunction="sum" headerRowDxfId="192" dataDxfId="191" totalsRowDxfId="190"/>
    <tableColumn id="13" name="עמודה13" totalsRowFunction="sum" headerRowDxfId="189" dataDxfId="188" totalsRowDxfId="187"/>
    <tableColumn id="14" name="עמודה14" totalsRowFunction="sum" headerRowDxfId="186" dataDxfId="185" totalsRowDxfId="184"/>
  </tableColumns>
  <tableStyleInfo name="Personal Budget" showFirstColumn="0" showLastColumn="0" showRowStripes="1" showColumnStripes="1"/>
</table>
</file>

<file path=xl/tables/table9.xml><?xml version="1.0" encoding="utf-8"?>
<table xmlns="http://schemas.openxmlformats.org/spreadsheetml/2006/main" id="10" name="Table9" displayName="טבלה9" ref="A68:N75" headerRowCount="0" totalsRowCount="1" headerRowDxfId="183" dataDxfId="181" totalsRowDxfId="180" headerRowBorderDxfId="182">
  <tableColumns count="14">
    <tableColumn id="1" name="עמודה1" totalsRowLabel="סך הכל" headerRowDxfId="179" dataDxfId="178" totalsRowDxfId="177"/>
    <tableColumn id="2" name="עמודה2" totalsRowFunction="sum" headerRowDxfId="176" dataDxfId="175" totalsRowDxfId="174"/>
    <tableColumn id="3" name="עמודה3" totalsRowFunction="sum" headerRowDxfId="173" dataDxfId="172" totalsRowDxfId="171"/>
    <tableColumn id="4" name="עמודה4" totalsRowFunction="sum" headerRowDxfId="170" dataDxfId="169" totalsRowDxfId="168"/>
    <tableColumn id="5" name="עמודה5" totalsRowFunction="sum" headerRowDxfId="167" dataDxfId="166" totalsRowDxfId="165"/>
    <tableColumn id="6" name="עמודה6" totalsRowFunction="sum" headerRowDxfId="164" dataDxfId="163" totalsRowDxfId="162"/>
    <tableColumn id="7" name="עמודה7" totalsRowFunction="sum" headerRowDxfId="161" dataDxfId="160" totalsRowDxfId="159"/>
    <tableColumn id="8" name="עמודה8" totalsRowFunction="sum" headerRowDxfId="158" dataDxfId="157" totalsRowDxfId="156"/>
    <tableColumn id="9" name="עמודה9" totalsRowFunction="sum" headerRowDxfId="155" dataDxfId="154" totalsRowDxfId="153"/>
    <tableColumn id="10" name="עמודה10" totalsRowFunction="sum" headerRowDxfId="152" dataDxfId="151" totalsRowDxfId="150"/>
    <tableColumn id="11" name="עמודה11" totalsRowFunction="sum" headerRowDxfId="149" dataDxfId="148" totalsRowDxfId="147"/>
    <tableColumn id="12" name="עמודה12" totalsRowFunction="sum" headerRowDxfId="146" dataDxfId="145" totalsRowDxfId="144"/>
    <tableColumn id="13" name="עמודה13" totalsRowFunction="sum" headerRowDxfId="143" dataDxfId="142" totalsRowDxfId="141"/>
    <tableColumn id="14" name="עמודה14" totalsRowFunction="sum" headerRowDxfId="140" dataDxfId="139" totalsRowDxfId="138"/>
  </tableColumns>
  <tableStyleInfo name="Personal Budget" showFirstColumn="0" showLastColumn="0" showRowStripes="1" showColumnStripes="1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rightToLeft="1" tabSelected="1" workbookViewId="0">
      <pane ySplit="5" topLeftCell="A6" activePane="bottomLeft" state="frozen"/>
      <selection pane="bottomLeft" sqref="A1:N1"/>
    </sheetView>
  </sheetViews>
  <sheetFormatPr defaultRowHeight="14.1" customHeight="1" x14ac:dyDescent="0.2"/>
  <cols>
    <col min="1" max="1" width="22.7109375" style="7" customWidth="1"/>
    <col min="2" max="14" width="8.7109375" style="6" customWidth="1"/>
    <col min="15" max="15" width="9.140625" style="1"/>
    <col min="16" max="16384" width="9.140625" style="6"/>
  </cols>
  <sheetData>
    <row r="1" spans="1:14" s="2" customFormat="1" ht="51" customHeight="1" thickBot="1" x14ac:dyDescent="0.45">
      <c r="A1" s="34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" customFormat="1" ht="4.5" customHeight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4" customFormat="1" ht="20.100000000000001" customHeight="1" thickBot="1" x14ac:dyDescent="0.25">
      <c r="A3" s="12"/>
      <c r="B3" s="12" t="s">
        <v>54</v>
      </c>
      <c r="C3" s="12" t="s">
        <v>53</v>
      </c>
      <c r="D3" s="12" t="s">
        <v>52</v>
      </c>
      <c r="E3" s="12" t="s">
        <v>51</v>
      </c>
      <c r="F3" s="12" t="s">
        <v>50</v>
      </c>
      <c r="G3" s="12" t="s">
        <v>49</v>
      </c>
      <c r="H3" s="12" t="s">
        <v>48</v>
      </c>
      <c r="I3" s="12" t="s">
        <v>47</v>
      </c>
      <c r="J3" s="12" t="s">
        <v>46</v>
      </c>
      <c r="K3" s="12" t="s">
        <v>45</v>
      </c>
      <c r="L3" s="12" t="s">
        <v>44</v>
      </c>
      <c r="M3" s="12" t="s">
        <v>43</v>
      </c>
      <c r="N3" s="12" t="s">
        <v>56</v>
      </c>
    </row>
    <row r="4" spans="1:14" s="4" customFormat="1" ht="14.1" customHeight="1" x14ac:dyDescent="0.2">
      <c r="A4" s="11" t="s">
        <v>85</v>
      </c>
      <c r="B4" s="19">
        <f t="shared" ref="B4:M4" si="0">SUM(B21,B29,B37,B43,B52,B60,B66,B75,B82,B89,B92)</f>
        <v>0</v>
      </c>
      <c r="C4" s="19">
        <f t="shared" si="0"/>
        <v>0</v>
      </c>
      <c r="D4" s="19">
        <f t="shared" si="0"/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20">
        <f>SUM(B4:M4)</f>
        <v>0</v>
      </c>
    </row>
    <row r="5" spans="1:14" s="4" customFormat="1" ht="14.1" customHeight="1" x14ac:dyDescent="0.2">
      <c r="A5" s="9" t="s">
        <v>57</v>
      </c>
      <c r="B5" s="21">
        <f t="shared" ref="B5:M5" si="1">SUM(B10-B4)</f>
        <v>0</v>
      </c>
      <c r="C5" s="21">
        <f t="shared" si="1"/>
        <v>0</v>
      </c>
      <c r="D5" s="21">
        <f t="shared" si="1"/>
        <v>0</v>
      </c>
      <c r="E5" s="21">
        <f t="shared" si="1"/>
        <v>0</v>
      </c>
      <c r="F5" s="21">
        <f t="shared" si="1"/>
        <v>0</v>
      </c>
      <c r="G5" s="21">
        <f t="shared" si="1"/>
        <v>0</v>
      </c>
      <c r="H5" s="21">
        <f t="shared" si="1"/>
        <v>0</v>
      </c>
      <c r="I5" s="21">
        <f t="shared" si="1"/>
        <v>0</v>
      </c>
      <c r="J5" s="21">
        <f t="shared" si="1"/>
        <v>0</v>
      </c>
      <c r="K5" s="21">
        <f t="shared" si="1"/>
        <v>0</v>
      </c>
      <c r="L5" s="21">
        <f t="shared" si="1"/>
        <v>0</v>
      </c>
      <c r="M5" s="21">
        <f t="shared" si="1"/>
        <v>0</v>
      </c>
      <c r="N5" s="22">
        <f>SUM(B5:M5)</f>
        <v>0</v>
      </c>
    </row>
    <row r="6" spans="1:14" s="2" customFormat="1" ht="14.1" customHeight="1" thickBot="1" x14ac:dyDescent="0.25">
      <c r="A6" s="35" t="s">
        <v>87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5" customFormat="1" ht="14.1" customHeight="1" x14ac:dyDescent="0.2">
      <c r="A7" s="14" t="s">
        <v>42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1:14" s="5" customFormat="1" ht="14.1" customHeight="1" x14ac:dyDescent="0.2">
      <c r="A8" s="15" t="s">
        <v>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4" s="5" customFormat="1" ht="14.1" customHeight="1" x14ac:dyDescent="0.2">
      <c r="A9" s="15" t="s">
        <v>41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s="5" customFormat="1" ht="14.1" customHeight="1" thickBot="1" x14ac:dyDescent="0.25">
      <c r="A10" s="13" t="s">
        <v>86</v>
      </c>
      <c r="B10" s="27">
        <f>SUBTOTAL(109,טבלה1[עמודה2])</f>
        <v>0</v>
      </c>
      <c r="C10" s="27">
        <f>SUBTOTAL(109,טבלה1[עמודה3])</f>
        <v>0</v>
      </c>
      <c r="D10" s="27">
        <f>SUBTOTAL(109,טבלה1[עמודה4])</f>
        <v>0</v>
      </c>
      <c r="E10" s="27">
        <f>SUBTOTAL(109,טבלה1[עמודה5])</f>
        <v>0</v>
      </c>
      <c r="F10" s="27">
        <f>SUBTOTAL(109,טבלה1[עמודה6])</f>
        <v>0</v>
      </c>
      <c r="G10" s="27">
        <f>SUBTOTAL(109,טבלה1[עמודה7])</f>
        <v>0</v>
      </c>
      <c r="H10" s="27">
        <f>SUBTOTAL(109,טבלה1[עמודה8])</f>
        <v>0</v>
      </c>
      <c r="I10" s="27">
        <f>SUBTOTAL(109,טבלה1[עמודה9])</f>
        <v>0</v>
      </c>
      <c r="J10" s="27">
        <f>SUBTOTAL(109,טבלה1[עמודה10])</f>
        <v>0</v>
      </c>
      <c r="K10" s="27">
        <f>SUBTOTAL(109,טבלה1[עמודה11])</f>
        <v>0</v>
      </c>
      <c r="L10" s="27">
        <f>SUBTOTAL(109,טבלה1[עמודה12])</f>
        <v>0</v>
      </c>
      <c r="M10" s="27">
        <f>SUBTOTAL(109,טבלה1[עמודה13])</f>
        <v>0</v>
      </c>
      <c r="N10" s="27">
        <f>SUBTOTAL(109,טבלה1[עמודה14])</f>
        <v>0</v>
      </c>
    </row>
    <row r="11" spans="1:14" s="2" customFormat="1" ht="14.1" customHeight="1" thickBot="1" x14ac:dyDescent="0.25">
      <c r="A11" s="36" t="s">
        <v>88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8" customFormat="1" ht="14.1" customHeight="1" thickBot="1" x14ac:dyDescent="0.25">
      <c r="A12" s="33" t="s">
        <v>39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s="5" customFormat="1" ht="14.1" customHeight="1" x14ac:dyDescent="0.2">
      <c r="A13" s="16" t="s">
        <v>70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1:14" s="5" customFormat="1" ht="14.1" customHeight="1" x14ac:dyDescent="0.2">
      <c r="A14" s="16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s="5" customFormat="1" ht="14.1" customHeight="1" x14ac:dyDescent="0.2">
      <c r="A15" s="16" t="s">
        <v>67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0"/>
    </row>
    <row r="16" spans="1:14" s="5" customFormat="1" ht="14.1" customHeight="1" x14ac:dyDescent="0.2">
      <c r="A16" s="16" t="s">
        <v>66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30"/>
    </row>
    <row r="17" spans="1:14" s="5" customFormat="1" ht="14.1" customHeight="1" x14ac:dyDescent="0.2">
      <c r="A17" s="16" t="s">
        <v>37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1"/>
      <c r="M17" s="28"/>
      <c r="N17" s="30"/>
    </row>
    <row r="18" spans="1:14" s="5" customFormat="1" ht="14.1" customHeight="1" x14ac:dyDescent="0.2">
      <c r="A18" s="16" t="s">
        <v>65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0"/>
    </row>
    <row r="19" spans="1:14" s="5" customFormat="1" ht="14.1" customHeight="1" x14ac:dyDescent="0.2">
      <c r="A19" s="16" t="s">
        <v>69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0"/>
    </row>
    <row r="20" spans="1:14" s="5" customFormat="1" ht="14.1" customHeight="1" x14ac:dyDescent="0.2">
      <c r="A20" s="16" t="s">
        <v>63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0"/>
    </row>
    <row r="21" spans="1:14" s="3" customFormat="1" ht="14.1" customHeight="1" thickBot="1" x14ac:dyDescent="0.25">
      <c r="A21" s="18" t="s">
        <v>86</v>
      </c>
      <c r="B21" s="27">
        <f>SUBTOTAL(109,טבלה2[עמודה2])</f>
        <v>0</v>
      </c>
      <c r="C21" s="27">
        <f>SUBTOTAL(109,טבלה2[עמודה3])</f>
        <v>0</v>
      </c>
      <c r="D21" s="27">
        <f>SUBTOTAL(109,טבלה2[עמודה4])</f>
        <v>0</v>
      </c>
      <c r="E21" s="27">
        <f>SUBTOTAL(109,טבלה2[עמודה5])</f>
        <v>0</v>
      </c>
      <c r="F21" s="27">
        <f>SUBTOTAL(109,טבלה2[עמודה6])</f>
        <v>0</v>
      </c>
      <c r="G21" s="27">
        <f>SUBTOTAL(109,טבלה2[עמודה7])</f>
        <v>0</v>
      </c>
      <c r="H21" s="27">
        <f>SUBTOTAL(109,טבלה2[עמודה8])</f>
        <v>0</v>
      </c>
      <c r="I21" s="27">
        <f>SUBTOTAL(109,טבלה2[עמודה9])</f>
        <v>0</v>
      </c>
      <c r="J21" s="27">
        <f>SUBTOTAL(109,טבלה2[עמודה10])</f>
        <v>0</v>
      </c>
      <c r="K21" s="27">
        <f>SUBTOTAL(109,טבלה2[עמודה11])</f>
        <v>0</v>
      </c>
      <c r="L21" s="27">
        <f>SUBTOTAL(109,טבלה2[עמודה12])</f>
        <v>0</v>
      </c>
      <c r="M21" s="27">
        <f>SUBTOTAL(109,טבלה2[עמודה13])</f>
        <v>0</v>
      </c>
      <c r="N21" s="32">
        <f>SUBTOTAL(109,טבלה2[עמודה14])</f>
        <v>0</v>
      </c>
    </row>
    <row r="22" spans="1:14" s="8" customFormat="1" ht="14.1" customHeight="1" thickBot="1" x14ac:dyDescent="0.25">
      <c r="A22" s="33" t="s">
        <v>36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s="5" customFormat="1" ht="14.1" customHeight="1" x14ac:dyDescent="0.2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1"/>
      <c r="M23" s="28"/>
      <c r="N23" s="30"/>
    </row>
    <row r="24" spans="1:14" s="5" customFormat="1" ht="14.1" customHeight="1" x14ac:dyDescent="0.2">
      <c r="A24" s="16" t="s">
        <v>34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1"/>
      <c r="M24" s="28"/>
      <c r="N24" s="30"/>
    </row>
    <row r="25" spans="1:14" s="5" customFormat="1" ht="14.1" customHeight="1" x14ac:dyDescent="0.2">
      <c r="A25" s="16" t="s">
        <v>33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31"/>
      <c r="M25" s="28"/>
      <c r="N25" s="30"/>
    </row>
    <row r="26" spans="1:14" s="5" customFormat="1" ht="14.1" customHeight="1" x14ac:dyDescent="0.2">
      <c r="A26" s="16" t="s">
        <v>32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31"/>
      <c r="M26" s="28"/>
      <c r="N26" s="30"/>
    </row>
    <row r="27" spans="1:14" s="5" customFormat="1" ht="14.1" customHeight="1" x14ac:dyDescent="0.2">
      <c r="A27" s="16" t="s">
        <v>59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0"/>
    </row>
    <row r="28" spans="1:14" s="5" customFormat="1" ht="14.1" customHeight="1" x14ac:dyDescent="0.2">
      <c r="A28" s="16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31"/>
      <c r="M28" s="28"/>
      <c r="N28" s="30"/>
    </row>
    <row r="29" spans="1:14" s="5" customFormat="1" ht="14.1" customHeight="1" thickBot="1" x14ac:dyDescent="0.25">
      <c r="A29" s="13" t="s">
        <v>86</v>
      </c>
      <c r="B29" s="27">
        <f>SUBTOTAL(109,טבלה3[עמודה2])</f>
        <v>0</v>
      </c>
      <c r="C29" s="27">
        <f>SUBTOTAL(109,טבלה3[עמודה3])</f>
        <v>0</v>
      </c>
      <c r="D29" s="27">
        <f>SUBTOTAL(109,טבלה3[עמודה4])</f>
        <v>0</v>
      </c>
      <c r="E29" s="27">
        <f>SUBTOTAL(109,טבלה3[עמודה5])</f>
        <v>0</v>
      </c>
      <c r="F29" s="27">
        <f>SUBTOTAL(109,טבלה3[עמודה6])</f>
        <v>0</v>
      </c>
      <c r="G29" s="27">
        <f>SUBTOTAL(109,טבלה3[עמודה7])</f>
        <v>0</v>
      </c>
      <c r="H29" s="27">
        <f>SUBTOTAL(109,טבלה3[עמודה8])</f>
        <v>0</v>
      </c>
      <c r="I29" s="27">
        <f>SUBTOTAL(109,טבלה3[עמודה9])</f>
        <v>0</v>
      </c>
      <c r="J29" s="27">
        <f>SUBTOTAL(109,טבלה3[עמודה10])</f>
        <v>0</v>
      </c>
      <c r="K29" s="27">
        <f>SUBTOTAL(109,טבלה3[עמודה11])</f>
        <v>0</v>
      </c>
      <c r="L29" s="27">
        <f>SUBTOTAL(109,טבלה3[עמודה12])</f>
        <v>0</v>
      </c>
      <c r="M29" s="27">
        <f>SUBTOTAL(109,טבלה3[עמודה13])</f>
        <v>0</v>
      </c>
      <c r="N29" s="32">
        <f>SUBTOTAL(109,טבלה3[עמודה14])</f>
        <v>0</v>
      </c>
    </row>
    <row r="30" spans="1:14" s="8" customFormat="1" ht="14.1" customHeight="1" thickBot="1" x14ac:dyDescent="0.25">
      <c r="A30" s="33" t="s">
        <v>60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s="5" customFormat="1" ht="14.1" customHeight="1" x14ac:dyDescent="0.2">
      <c r="A31" s="16" t="s">
        <v>64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30"/>
    </row>
    <row r="32" spans="1:14" s="5" customFormat="1" ht="14.1" customHeight="1" x14ac:dyDescent="0.2">
      <c r="A32" s="16" t="s">
        <v>25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0"/>
    </row>
    <row r="33" spans="1:14" s="5" customFormat="1" ht="14.1" customHeight="1" x14ac:dyDescent="0.2">
      <c r="A33" s="16" t="s">
        <v>40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0"/>
    </row>
    <row r="34" spans="1:14" s="5" customFormat="1" ht="14.1" customHeight="1" x14ac:dyDescent="0.2">
      <c r="A34" s="16" t="s">
        <v>79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0"/>
    </row>
    <row r="35" spans="1:14" s="5" customFormat="1" ht="14.1" customHeight="1" x14ac:dyDescent="0.2">
      <c r="A35" s="16" t="s">
        <v>61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0"/>
    </row>
    <row r="36" spans="1:14" s="5" customFormat="1" ht="14.1" customHeight="1" x14ac:dyDescent="0.2">
      <c r="A36" s="16" t="s">
        <v>62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0"/>
    </row>
    <row r="37" spans="1:14" s="5" customFormat="1" ht="14.1" customHeight="1" thickBot="1" x14ac:dyDescent="0.25">
      <c r="A37" s="13" t="s">
        <v>86</v>
      </c>
      <c r="B37" s="27">
        <f>SUBTOTAL(109,טבלה4[עמודה2])</f>
        <v>0</v>
      </c>
      <c r="C37" s="27">
        <f>SUBTOTAL(109,טבלה4[עמודה3])</f>
        <v>0</v>
      </c>
      <c r="D37" s="27">
        <f>SUBTOTAL(109,טבלה4[עמודה4])</f>
        <v>0</v>
      </c>
      <c r="E37" s="27">
        <f>SUBTOTAL(109,טבלה4[עמודה5])</f>
        <v>0</v>
      </c>
      <c r="F37" s="27">
        <f>SUBTOTAL(109,טבלה4[עמודה6])</f>
        <v>0</v>
      </c>
      <c r="G37" s="27">
        <f>SUBTOTAL(109,טבלה4[עמודה7])</f>
        <v>0</v>
      </c>
      <c r="H37" s="27">
        <f>SUBTOTAL(109,טבלה4[עמודה8])</f>
        <v>0</v>
      </c>
      <c r="I37" s="27">
        <f>SUBTOTAL(109,טבלה4[עמודה9])</f>
        <v>0</v>
      </c>
      <c r="J37" s="27">
        <f>SUBTOTAL(109,טבלה4[עמודה10])</f>
        <v>0</v>
      </c>
      <c r="K37" s="27">
        <f>SUBTOTAL(109,טבלה4[עמודה11])</f>
        <v>0</v>
      </c>
      <c r="L37" s="27">
        <f>SUBTOTAL(109,טבלה4[עמודה12])</f>
        <v>0</v>
      </c>
      <c r="M37" s="27">
        <f>SUBTOTAL(109,טבלה4[עמודה13])</f>
        <v>0</v>
      </c>
      <c r="N37" s="32">
        <f>SUBTOTAL(109,טבלה4[עמודה14])</f>
        <v>0</v>
      </c>
    </row>
    <row r="38" spans="1:14" s="8" customFormat="1" ht="14.1" customHeight="1" thickBot="1" x14ac:dyDescent="0.25">
      <c r="A38" s="33" t="s">
        <v>30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5" customFormat="1" ht="14.1" customHeight="1" x14ac:dyDescent="0.2">
      <c r="A39" s="16" t="s">
        <v>29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1"/>
      <c r="M39" s="31"/>
      <c r="N39" s="30"/>
    </row>
    <row r="40" spans="1:14" s="5" customFormat="1" ht="14.1" customHeight="1" x14ac:dyDescent="0.2">
      <c r="A40" s="16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1"/>
      <c r="M40" s="31"/>
      <c r="N40" s="30"/>
    </row>
    <row r="41" spans="1:14" s="5" customFormat="1" ht="14.1" customHeight="1" x14ac:dyDescent="0.2">
      <c r="A41" s="16" t="s">
        <v>27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1"/>
      <c r="M41" s="31"/>
      <c r="N41" s="30"/>
    </row>
    <row r="42" spans="1:14" s="5" customFormat="1" ht="14.1" customHeight="1" x14ac:dyDescent="0.2">
      <c r="A42" s="16" t="s">
        <v>71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0"/>
    </row>
    <row r="43" spans="1:14" s="5" customFormat="1" ht="14.1" customHeight="1" thickBot="1" x14ac:dyDescent="0.25">
      <c r="A43" s="13" t="s">
        <v>86</v>
      </c>
      <c r="B43" s="27">
        <f>SUBTOTAL(109,טבלה5[עמודה2])</f>
        <v>0</v>
      </c>
      <c r="C43" s="27">
        <f>SUBTOTAL(109,טבלה5[עמודה3])</f>
        <v>0</v>
      </c>
      <c r="D43" s="27">
        <f>SUBTOTAL(109,טבלה5[עמודה4])</f>
        <v>0</v>
      </c>
      <c r="E43" s="27">
        <f>SUBTOTAL(109,טבלה5[עמודה5])</f>
        <v>0</v>
      </c>
      <c r="F43" s="27">
        <f>SUBTOTAL(109,טבלה5[עמודה6])</f>
        <v>0</v>
      </c>
      <c r="G43" s="27">
        <f>SUBTOTAL(109,טבלה5[עמודה7])</f>
        <v>0</v>
      </c>
      <c r="H43" s="27">
        <f>SUBTOTAL(109,טבלה5[עמודה8])</f>
        <v>0</v>
      </c>
      <c r="I43" s="27">
        <f>SUBTOTAL(109,טבלה5[עמודה9])</f>
        <v>0</v>
      </c>
      <c r="J43" s="27">
        <f>SUBTOTAL(109,טבלה5[עמודה10])</f>
        <v>0</v>
      </c>
      <c r="K43" s="27">
        <f>SUBTOTAL(109,טבלה5[עמודה11])</f>
        <v>0</v>
      </c>
      <c r="L43" s="27">
        <f>SUBTOTAL(109,טבלה5[עמודה12])</f>
        <v>0</v>
      </c>
      <c r="M43" s="27">
        <f>SUBTOTAL(109,טבלה5[עמודה13])</f>
        <v>0</v>
      </c>
      <c r="N43" s="32">
        <f>SUBTOTAL(109,טבלה5[עמודה14])</f>
        <v>0</v>
      </c>
    </row>
    <row r="44" spans="1:14" s="8" customFormat="1" ht="14.1" customHeight="1" thickBot="1" x14ac:dyDescent="0.25">
      <c r="A44" s="33" t="s">
        <v>26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s="5" customFormat="1" ht="14.1" customHeight="1" x14ac:dyDescent="0.2">
      <c r="A45" s="16" t="s">
        <v>73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28"/>
      <c r="N45" s="30"/>
    </row>
    <row r="46" spans="1:14" s="5" customFormat="1" ht="14.1" customHeight="1" x14ac:dyDescent="0.2">
      <c r="A46" s="16" t="s">
        <v>25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28"/>
      <c r="N46" s="30"/>
    </row>
    <row r="47" spans="1:14" s="5" customFormat="1" ht="14.1" customHeight="1" x14ac:dyDescent="0.2">
      <c r="A47" s="16" t="s">
        <v>24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28"/>
      <c r="N47" s="30"/>
    </row>
    <row r="48" spans="1:14" s="5" customFormat="1" ht="14.1" customHeight="1" x14ac:dyDescent="0.2">
      <c r="A48" s="16" t="s">
        <v>72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0"/>
    </row>
    <row r="49" spans="1:14" s="5" customFormat="1" ht="14.1" customHeight="1" x14ac:dyDescent="0.2">
      <c r="A49" s="16" t="s">
        <v>80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28"/>
      <c r="N49" s="30"/>
    </row>
    <row r="50" spans="1:14" s="5" customFormat="1" ht="14.1" customHeight="1" x14ac:dyDescent="0.2">
      <c r="A50" s="16" t="s">
        <v>81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28"/>
      <c r="N50" s="30"/>
    </row>
    <row r="51" spans="1:14" s="5" customFormat="1" ht="14.1" customHeight="1" x14ac:dyDescent="0.2">
      <c r="A51" s="16" t="s">
        <v>74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28"/>
      <c r="N51" s="30"/>
    </row>
    <row r="52" spans="1:14" s="5" customFormat="1" ht="14.1" customHeight="1" thickBot="1" x14ac:dyDescent="0.25">
      <c r="A52" s="13" t="s">
        <v>86</v>
      </c>
      <c r="B52" s="27">
        <f>SUBTOTAL(109,טבלה6[עמודה2])</f>
        <v>0</v>
      </c>
      <c r="C52" s="27">
        <f>SUBTOTAL(109,טבלה6[עמודה3])</f>
        <v>0</v>
      </c>
      <c r="D52" s="27">
        <f>SUBTOTAL(109,טבלה6[עמודה4])</f>
        <v>0</v>
      </c>
      <c r="E52" s="27">
        <f>SUBTOTAL(109,טבלה6[עמודה5])</f>
        <v>0</v>
      </c>
      <c r="F52" s="27">
        <f>SUBTOTAL(109,טבלה6[עמודה6])</f>
        <v>0</v>
      </c>
      <c r="G52" s="27">
        <f>SUBTOTAL(109,טבלה6[עמודה7])</f>
        <v>0</v>
      </c>
      <c r="H52" s="27">
        <f>SUBTOTAL(109,טבלה6[עמודה8])</f>
        <v>0</v>
      </c>
      <c r="I52" s="27">
        <f>SUBTOTAL(109,טבלה6[עמודה9])</f>
        <v>0</v>
      </c>
      <c r="J52" s="27">
        <f>SUBTOTAL(109,טבלה6[עמודה10])</f>
        <v>0</v>
      </c>
      <c r="K52" s="27">
        <f>SUBTOTAL(109,טבלה6[עמודה11])</f>
        <v>0</v>
      </c>
      <c r="L52" s="27">
        <f>SUBTOTAL(109,טבלה6[עמודה12])</f>
        <v>0</v>
      </c>
      <c r="M52" s="27">
        <f>SUBTOTAL(109,טבלה6[עמודה13])</f>
        <v>0</v>
      </c>
      <c r="N52" s="32">
        <f>SUBTOTAL(109,טבלה6[עמודה14])</f>
        <v>0</v>
      </c>
    </row>
    <row r="53" spans="1:14" s="8" customFormat="1" ht="14.1" customHeight="1" thickBot="1" x14ac:dyDescent="0.25">
      <c r="A53" s="33" t="s">
        <v>23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s="5" customFormat="1" ht="14.1" customHeight="1" x14ac:dyDescent="0.2">
      <c r="A54" s="16" t="s">
        <v>22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31"/>
      <c r="M54" s="28"/>
      <c r="N54" s="30"/>
    </row>
    <row r="55" spans="1:14" s="5" customFormat="1" ht="14.1" customHeight="1" x14ac:dyDescent="0.2">
      <c r="A55" s="16" t="s">
        <v>68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1"/>
      <c r="M55" s="28"/>
      <c r="N55" s="30"/>
    </row>
    <row r="56" spans="1:14" s="5" customFormat="1" ht="14.1" customHeight="1" x14ac:dyDescent="0.2">
      <c r="A56" s="16" t="s">
        <v>21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1"/>
      <c r="M56" s="28"/>
      <c r="N56" s="30"/>
    </row>
    <row r="57" spans="1:14" s="5" customFormat="1" ht="14.1" customHeight="1" x14ac:dyDescent="0.2">
      <c r="A57" s="16" t="s">
        <v>20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1"/>
      <c r="M57" s="28"/>
      <c r="N57" s="30"/>
    </row>
    <row r="58" spans="1:14" s="5" customFormat="1" ht="14.1" customHeight="1" x14ac:dyDescent="0.2">
      <c r="A58" s="16" t="s">
        <v>19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1"/>
      <c r="M58" s="28"/>
      <c r="N58" s="30"/>
    </row>
    <row r="59" spans="1:14" s="5" customFormat="1" ht="14.1" customHeight="1" x14ac:dyDescent="0.2">
      <c r="A59" s="16" t="s">
        <v>58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30"/>
    </row>
    <row r="60" spans="1:14" s="5" customFormat="1" ht="14.1" customHeight="1" thickBot="1" x14ac:dyDescent="0.25">
      <c r="A60" s="13" t="s">
        <v>86</v>
      </c>
      <c r="B60" s="27">
        <f>SUBTOTAL(109,טבלה7[עמודה2])</f>
        <v>0</v>
      </c>
      <c r="C60" s="27">
        <f>SUBTOTAL(109,טבלה7[עמודה3])</f>
        <v>0</v>
      </c>
      <c r="D60" s="27">
        <f>SUBTOTAL(109,טבלה7[עמודה4])</f>
        <v>0</v>
      </c>
      <c r="E60" s="27">
        <f>SUBTOTAL(109,טבלה7[עמודה5])</f>
        <v>0</v>
      </c>
      <c r="F60" s="27">
        <f>SUBTOTAL(109,טבלה7[עמודה6])</f>
        <v>0</v>
      </c>
      <c r="G60" s="27">
        <f>SUBTOTAL(109,טבלה7[עמודה7])</f>
        <v>0</v>
      </c>
      <c r="H60" s="27">
        <f>SUBTOTAL(109,טבלה7[עמודה8])</f>
        <v>0</v>
      </c>
      <c r="I60" s="27">
        <f>SUBTOTAL(109,טבלה7[עמודה9])</f>
        <v>0</v>
      </c>
      <c r="J60" s="27">
        <f>SUBTOTAL(109,טבלה7[עמודה10])</f>
        <v>0</v>
      </c>
      <c r="K60" s="27">
        <f>SUBTOTAL(109,טבלה7[עמודה11])</f>
        <v>0</v>
      </c>
      <c r="L60" s="27">
        <f>SUBTOTAL(109,טבלה7[עמודה12])</f>
        <v>0</v>
      </c>
      <c r="M60" s="27">
        <f>SUBTOTAL(109,טבלה7[עמודה13])</f>
        <v>0</v>
      </c>
      <c r="N60" s="32">
        <f>SUBTOTAL(109,טבלה7[עמודה14])</f>
        <v>0</v>
      </c>
    </row>
    <row r="61" spans="1:14" s="8" customFormat="1" ht="14.1" customHeight="1" thickBot="1" x14ac:dyDescent="0.25">
      <c r="A61" s="33" t="s">
        <v>18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5" customFormat="1" ht="14.1" customHeight="1" x14ac:dyDescent="0.2">
      <c r="A62" s="16" t="s">
        <v>17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30"/>
    </row>
    <row r="63" spans="1:14" s="5" customFormat="1" ht="14.1" customHeight="1" x14ac:dyDescent="0.2">
      <c r="A63" s="16" t="s">
        <v>16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30"/>
    </row>
    <row r="64" spans="1:14" s="5" customFormat="1" ht="14.1" customHeight="1" x14ac:dyDescent="0.2">
      <c r="A64" s="16" t="s">
        <v>15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30"/>
    </row>
    <row r="65" spans="1:14" s="5" customFormat="1" ht="14.1" customHeight="1" x14ac:dyDescent="0.2">
      <c r="A65" s="16" t="s">
        <v>75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30"/>
    </row>
    <row r="66" spans="1:14" s="5" customFormat="1" ht="14.1" customHeight="1" thickBot="1" x14ac:dyDescent="0.25">
      <c r="A66" s="13" t="s">
        <v>86</v>
      </c>
      <c r="B66" s="27">
        <f>SUBTOTAL(109,טבלה8[עמודה2])</f>
        <v>0</v>
      </c>
      <c r="C66" s="27">
        <f>SUBTOTAL(109,טבלה8[עמודה3])</f>
        <v>0</v>
      </c>
      <c r="D66" s="27">
        <f>SUBTOTAL(109,טבלה8[עמודה4])</f>
        <v>0</v>
      </c>
      <c r="E66" s="27">
        <f>SUBTOTAL(109,טבלה8[עמודה5])</f>
        <v>0</v>
      </c>
      <c r="F66" s="27">
        <f>SUBTOTAL(109,טבלה8[עמודה6])</f>
        <v>0</v>
      </c>
      <c r="G66" s="27">
        <f>SUBTOTAL(109,טבלה8[עמודה7])</f>
        <v>0</v>
      </c>
      <c r="H66" s="27">
        <f>SUBTOTAL(109,טבלה8[עמודה8])</f>
        <v>0</v>
      </c>
      <c r="I66" s="27">
        <f>SUBTOTAL(109,טבלה8[עמודה9])</f>
        <v>0</v>
      </c>
      <c r="J66" s="27">
        <f>SUBTOTAL(109,טבלה8[עמודה10])</f>
        <v>0</v>
      </c>
      <c r="K66" s="27">
        <f>SUBTOTAL(109,טבלה8[עמודה11])</f>
        <v>0</v>
      </c>
      <c r="L66" s="27">
        <f>SUBTOTAL(109,טבלה8[עמודה12])</f>
        <v>0</v>
      </c>
      <c r="M66" s="27">
        <f>SUBTOTAL(109,טבלה8[עמודה13])</f>
        <v>0</v>
      </c>
      <c r="N66" s="32">
        <f>SUBTOTAL(109,טבלה8[עמודה14])</f>
        <v>0</v>
      </c>
    </row>
    <row r="67" spans="1:14" s="8" customFormat="1" ht="14.1" customHeight="1" thickBot="1" x14ac:dyDescent="0.25">
      <c r="A67" s="33" t="s">
        <v>76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s="5" customFormat="1" ht="14.1" customHeight="1" x14ac:dyDescent="0.2">
      <c r="A68" s="16" t="s">
        <v>14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0"/>
    </row>
    <row r="69" spans="1:14" s="5" customFormat="1" ht="14.1" customHeight="1" x14ac:dyDescent="0.2">
      <c r="A69" s="16" t="s">
        <v>13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30"/>
    </row>
    <row r="70" spans="1:14" s="5" customFormat="1" ht="14.1" customHeight="1" x14ac:dyDescent="0.2">
      <c r="A70" s="16" t="s">
        <v>12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30"/>
    </row>
    <row r="71" spans="1:14" s="5" customFormat="1" ht="14.1" customHeight="1" x14ac:dyDescent="0.2">
      <c r="A71" s="16" t="s">
        <v>11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30"/>
    </row>
    <row r="72" spans="1:14" s="5" customFormat="1" ht="14.1" customHeight="1" x14ac:dyDescent="0.2">
      <c r="A72" s="16" t="s">
        <v>10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30"/>
    </row>
    <row r="73" spans="1:14" s="5" customFormat="1" ht="14.1" customHeight="1" x14ac:dyDescent="0.2">
      <c r="A73" s="16" t="s">
        <v>82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30"/>
    </row>
    <row r="74" spans="1:14" s="5" customFormat="1" ht="14.1" customHeight="1" x14ac:dyDescent="0.2">
      <c r="A74" s="16" t="s">
        <v>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30"/>
    </row>
    <row r="75" spans="1:14" s="5" customFormat="1" ht="14.1" customHeight="1" thickBot="1" x14ac:dyDescent="0.25">
      <c r="A75" s="13" t="s">
        <v>86</v>
      </c>
      <c r="B75" s="27">
        <f>SUBTOTAL(109,טבלה9[עמודה2])</f>
        <v>0</v>
      </c>
      <c r="C75" s="27">
        <f>SUBTOTAL(109,טבלה9[עמודה3])</f>
        <v>0</v>
      </c>
      <c r="D75" s="27">
        <f>SUBTOTAL(109,טבלה9[עמודה4])</f>
        <v>0</v>
      </c>
      <c r="E75" s="27">
        <f>SUBTOTAL(109,טבלה9[עמודה5])</f>
        <v>0</v>
      </c>
      <c r="F75" s="27">
        <f>SUBTOTAL(109,טבלה9[עמודה6])</f>
        <v>0</v>
      </c>
      <c r="G75" s="27">
        <f>SUBTOTAL(109,טבלה9[עמודה7])</f>
        <v>0</v>
      </c>
      <c r="H75" s="27">
        <f>SUBTOTAL(109,טבלה9[עמודה8])</f>
        <v>0</v>
      </c>
      <c r="I75" s="27">
        <f>SUBTOTAL(109,טבלה9[עמודה9])</f>
        <v>0</v>
      </c>
      <c r="J75" s="27">
        <f>SUBTOTAL(109,טבלה9[עמודה10])</f>
        <v>0</v>
      </c>
      <c r="K75" s="27">
        <f>SUBTOTAL(109,טבלה9[עמודה11])</f>
        <v>0</v>
      </c>
      <c r="L75" s="27">
        <f>SUBTOTAL(109,טבלה9[עמודה12])</f>
        <v>0</v>
      </c>
      <c r="M75" s="27">
        <f>SUBTOTAL(109,טבלה9[עמודה13])</f>
        <v>0</v>
      </c>
      <c r="N75" s="32">
        <f>SUBTOTAL(109,טבלה9[עמודה14])</f>
        <v>0</v>
      </c>
    </row>
    <row r="76" spans="1:14" s="8" customFormat="1" ht="14.1" customHeight="1" thickBot="1" x14ac:dyDescent="0.25">
      <c r="A76" s="33" t="s">
        <v>8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s="5" customFormat="1" ht="14.1" customHeight="1" x14ac:dyDescent="0.2">
      <c r="A77" s="16" t="s">
        <v>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/>
    </row>
    <row r="78" spans="1:14" s="5" customFormat="1" ht="14.1" customHeight="1" x14ac:dyDescent="0.2">
      <c r="A78" s="16" t="s">
        <v>6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/>
    </row>
    <row r="79" spans="1:14" s="5" customFormat="1" ht="14.1" customHeight="1" x14ac:dyDescent="0.2">
      <c r="A79" s="16" t="s">
        <v>5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30"/>
    </row>
    <row r="80" spans="1:14" s="5" customFormat="1" ht="14.1" customHeight="1" x14ac:dyDescent="0.2">
      <c r="A80" s="16" t="s">
        <v>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30"/>
    </row>
    <row r="81" spans="1:14" s="5" customFormat="1" ht="14.1" customHeight="1" x14ac:dyDescent="0.2">
      <c r="A81" s="16" t="s">
        <v>3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30"/>
    </row>
    <row r="82" spans="1:14" s="5" customFormat="1" ht="14.1" customHeight="1" thickBot="1" x14ac:dyDescent="0.25">
      <c r="A82" s="13" t="s">
        <v>86</v>
      </c>
      <c r="B82" s="27">
        <f>SUBTOTAL(109,טבלה10[עמודה2])</f>
        <v>0</v>
      </c>
      <c r="C82" s="27">
        <f>SUBTOTAL(109,טבלה10[עמודה3])</f>
        <v>0</v>
      </c>
      <c r="D82" s="27">
        <f>SUBTOTAL(109,טבלה10[עמודה4])</f>
        <v>0</v>
      </c>
      <c r="E82" s="27">
        <f>SUBTOTAL(109,טבלה10[עמודה5])</f>
        <v>0</v>
      </c>
      <c r="F82" s="27">
        <f>SUBTOTAL(109,טבלה10[עמודה6])</f>
        <v>0</v>
      </c>
      <c r="G82" s="27">
        <f>SUBTOTAL(109,טבלה10[עמודה7])</f>
        <v>0</v>
      </c>
      <c r="H82" s="27">
        <f>SUBTOTAL(109,טבלה10[עמודה8])</f>
        <v>0</v>
      </c>
      <c r="I82" s="27">
        <f>SUBTOTAL(109,טבלה10[עמודה9])</f>
        <v>0</v>
      </c>
      <c r="J82" s="27">
        <f>SUBTOTAL(109,טבלה10[עמודה10])</f>
        <v>0</v>
      </c>
      <c r="K82" s="27">
        <f>SUBTOTAL(109,טבלה10[עמודה11])</f>
        <v>0</v>
      </c>
      <c r="L82" s="27">
        <f>SUBTOTAL(109,טבלה10[עמודה12])</f>
        <v>0</v>
      </c>
      <c r="M82" s="27">
        <f>SUBTOTAL(109,טבלה10[עמודה13])</f>
        <v>0</v>
      </c>
      <c r="N82" s="27">
        <f>SUBTOTAL(109,טבלה10[עמודה14])</f>
        <v>0</v>
      </c>
    </row>
    <row r="83" spans="1:14" s="8" customFormat="1" ht="14.1" customHeight="1" thickBot="1" x14ac:dyDescent="0.25">
      <c r="A83" s="33" t="s">
        <v>77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s="5" customFormat="1" ht="14.1" customHeight="1" x14ac:dyDescent="0.2">
      <c r="A84" s="16" t="s">
        <v>83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30"/>
    </row>
    <row r="85" spans="1:14" s="5" customFormat="1" ht="14.1" customHeight="1" x14ac:dyDescent="0.2">
      <c r="A85" s="16" t="s">
        <v>84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30"/>
    </row>
    <row r="86" spans="1:14" s="5" customFormat="1" ht="14.1" customHeight="1" x14ac:dyDescent="0.2">
      <c r="A86" s="16" t="s">
        <v>1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30"/>
    </row>
    <row r="87" spans="1:14" s="5" customFormat="1" ht="14.1" customHeight="1" x14ac:dyDescent="0.2">
      <c r="A87" s="16" t="s">
        <v>0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30"/>
    </row>
    <row r="88" spans="1:14" s="5" customFormat="1" ht="14.1" customHeight="1" x14ac:dyDescent="0.2">
      <c r="A88" s="16" t="s">
        <v>78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30"/>
    </row>
    <row r="89" spans="1:14" s="5" customFormat="1" ht="14.1" customHeight="1" thickBot="1" x14ac:dyDescent="0.25">
      <c r="A89" s="13" t="s">
        <v>86</v>
      </c>
      <c r="B89" s="27">
        <f>SUBTOTAL(109,טבלה11[עמודה2])</f>
        <v>0</v>
      </c>
      <c r="C89" s="27">
        <f>SUBTOTAL(109,טבלה11[עמודה3])</f>
        <v>0</v>
      </c>
      <c r="D89" s="27">
        <f>SUBTOTAL(109,טבלה11[עמודה4])</f>
        <v>0</v>
      </c>
      <c r="E89" s="27">
        <f>SUBTOTAL(109,טבלה11[עמודה5])</f>
        <v>0</v>
      </c>
      <c r="F89" s="27">
        <f>SUBTOTAL(109,טבלה11[עמודה6])</f>
        <v>0</v>
      </c>
      <c r="G89" s="27">
        <f>SUBTOTAL(109,טבלה11[עמודה7])</f>
        <v>0</v>
      </c>
      <c r="H89" s="27">
        <f>SUBTOTAL(109,טבלה11[עמודה8])</f>
        <v>0</v>
      </c>
      <c r="I89" s="27">
        <f>SUBTOTAL(109,טבלה11[עמודה9])</f>
        <v>0</v>
      </c>
      <c r="J89" s="27">
        <f>SUBTOTAL(109,טבלה11[עמודה10])</f>
        <v>0</v>
      </c>
      <c r="K89" s="27">
        <f>SUBTOTAL(109,טבלה11[עמודה11])</f>
        <v>0</v>
      </c>
      <c r="L89" s="27">
        <f>SUBTOTAL(109,טבלה11[עמודה12])</f>
        <v>0</v>
      </c>
      <c r="M89" s="27">
        <f>SUBTOTAL(109,טבלה11[עמודה13])</f>
        <v>0</v>
      </c>
      <c r="N89" s="27">
        <f>SUBTOTAL(109,טבלה11[עמודה14])</f>
        <v>0</v>
      </c>
    </row>
    <row r="90" spans="1:14" s="8" customFormat="1" ht="14.1" customHeight="1" thickBot="1" x14ac:dyDescent="0.25">
      <c r="A90" s="33" t="s">
        <v>2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s="5" customFormat="1" ht="14.1" customHeight="1" x14ac:dyDescent="0.2">
      <c r="A91" s="17" t="s">
        <v>89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30">
        <f>SUM(טבלה12[[עמודה2]:[עמודה13]])</f>
        <v>0</v>
      </c>
    </row>
    <row r="92" spans="1:14" s="3" customFormat="1" ht="14.1" customHeight="1" x14ac:dyDescent="0.2">
      <c r="A92" s="13" t="s">
        <v>86</v>
      </c>
      <c r="B92" s="27">
        <f>SUBTOTAL(109,טבלה12[עמודה2])</f>
        <v>0</v>
      </c>
      <c r="C92" s="27">
        <f>SUBTOTAL(109,טבלה12[עמודה3])</f>
        <v>0</v>
      </c>
      <c r="D92" s="27">
        <f>SUBTOTAL(109,טבלה12[עמודה4])</f>
        <v>0</v>
      </c>
      <c r="E92" s="27">
        <f>SUBTOTAL(109,טבלה12[עמודה5])</f>
        <v>0</v>
      </c>
      <c r="F92" s="27">
        <f>SUBTOTAL(109,טבלה12[עמודה6])</f>
        <v>0</v>
      </c>
      <c r="G92" s="27">
        <f>SUBTOTAL(109,טבלה12[עמודה7])</f>
        <v>0</v>
      </c>
      <c r="H92" s="27">
        <f>SUBTOTAL(109,טבלה12[עמודה8])</f>
        <v>0</v>
      </c>
      <c r="I92" s="27">
        <f>SUBTOTAL(109,טבלה12[עמודה9])</f>
        <v>0</v>
      </c>
      <c r="J92" s="27">
        <f>SUBTOTAL(109,טבלה12[עמודה10])</f>
        <v>0</v>
      </c>
      <c r="K92" s="27">
        <f>SUBTOTAL(109,טבלה12[עמודה11])</f>
        <v>0</v>
      </c>
      <c r="L92" s="27">
        <f>SUBTOTAL(109,טבלה12[עמודה12])</f>
        <v>0</v>
      </c>
      <c r="M92" s="27">
        <f>SUBTOTAL(109,טבלה12[עמודה13])</f>
        <v>0</v>
      </c>
      <c r="N92" s="32">
        <f>SUBTOTAL(109,טבלה12[עמודה14])</f>
        <v>0</v>
      </c>
    </row>
    <row r="93" spans="1:14" s="6" customFormat="1" ht="14.1" customHeight="1" x14ac:dyDescent="0.2">
      <c r="A93" s="7"/>
    </row>
  </sheetData>
  <mergeCells count="14">
    <mergeCell ref="A12:N12"/>
    <mergeCell ref="A83:N83"/>
    <mergeCell ref="A22:N22"/>
    <mergeCell ref="A30:N30"/>
    <mergeCell ref="A1:N1"/>
    <mergeCell ref="A6:N6"/>
    <mergeCell ref="A38:N38"/>
    <mergeCell ref="A44:N44"/>
    <mergeCell ref="A11:N11"/>
    <mergeCell ref="A90:N90"/>
    <mergeCell ref="A76:N76"/>
    <mergeCell ref="A61:N61"/>
    <mergeCell ref="A53:N53"/>
    <mergeCell ref="A67:N67"/>
  </mergeCells>
  <phoneticPr fontId="0" type="noConversion"/>
  <conditionalFormatting sqref="B5:N5">
    <cfRule type="iconSet" priority="1">
      <iconSet iconSet="3Arrows">
        <cfvo type="percentile" val="0"/>
        <cfvo type="num" val="0"/>
        <cfvo type="num" val="1"/>
      </iconSet>
    </cfRule>
  </conditionalFormatting>
  <printOptions horizontalCentered="1"/>
  <pageMargins left="0.5" right="0.5" top="0.75" bottom="0.75" header="0.5" footer="0.5"/>
  <pageSetup fitToHeight="0" orientation="landscape" horizontalDpi="200" verticalDpi="200" r:id="rId1"/>
  <headerFooter alignWithMargins="0">
    <oddFooter>עמוד ‎&amp;P</oddFooter>
  </headerFooter>
  <ignoredErrors>
    <ignoredError sqref="N13:N14" unlockedFormula="1"/>
    <ignoredError sqref="N31 N39 N45 N54 N62 N68 N77 N84 N23" calculatedColumn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e9ea02a-742f-4d68-9828-878561d4a93c">english</DirectSourceMarket>
    <ApprovalStatus xmlns="6e9ea02a-742f-4d68-9828-878561d4a93c">InProgress</ApprovalStatus>
    <MarketSpecific xmlns="6e9ea02a-742f-4d68-9828-878561d4a93c" xsi:nil="true"/>
    <PrimaryImageGen xmlns="6e9ea02a-742f-4d68-9828-878561d4a93c">true</PrimaryImageGen>
    <ThumbnailAssetId xmlns="6e9ea02a-742f-4d68-9828-878561d4a93c" xsi:nil="true"/>
    <NumericId xmlns="6e9ea02a-742f-4d68-9828-878561d4a93c">-1</NumericId>
    <TPFriendlyName xmlns="6e9ea02a-742f-4d68-9828-878561d4a93c">Personal budget</TPFriendlyName>
    <BusinessGroup xmlns="6e9ea02a-742f-4d68-9828-878561d4a93c" xsi:nil="true"/>
    <APEditor xmlns="6e9ea02a-742f-4d68-9828-878561d4a93c">
      <UserInfo>
        <DisplayName>REDMOND\v-luannv</DisplayName>
        <AccountId>88</AccountId>
        <AccountType/>
      </UserInfo>
    </APEditor>
    <SourceTitle xmlns="6e9ea02a-742f-4d68-9828-878561d4a93c">Personal budget</SourceTitle>
    <OpenTemplate xmlns="6e9ea02a-742f-4d68-9828-878561d4a93c">true</OpenTemplate>
    <UALocComments xmlns="6e9ea02a-742f-4d68-9828-878561d4a93c" xsi:nil="true"/>
    <ParentAssetId xmlns="6e9ea02a-742f-4d68-9828-878561d4a93c" xsi:nil="true"/>
    <IntlLangReviewDate xmlns="6e9ea02a-742f-4d68-9828-878561d4a93c" xsi:nil="true"/>
    <PublishStatusLookup xmlns="6e9ea02a-742f-4d68-9828-878561d4a93c">
      <Value>42924</Value>
      <Value>283214</Value>
    </PublishStatusLookup>
    <LastPublishResultLookup xmlns="6e9ea02a-742f-4d68-9828-878561d4a93c" xsi:nil="true"/>
    <MachineTranslated xmlns="6e9ea02a-742f-4d68-9828-878561d4a93c">false</MachineTranslated>
    <OriginalSourceMarket xmlns="6e9ea02a-742f-4d68-9828-878561d4a93c">english</OriginalSourceMarket>
    <TPInstallLocation xmlns="6e9ea02a-742f-4d68-9828-878561d4a93c">{My Templates}</TPInstallLocation>
    <ClipArtFilename xmlns="6e9ea02a-742f-4d68-9828-878561d4a93c" xsi:nil="true"/>
    <APDescription xmlns="6e9ea02a-742f-4d68-9828-878561d4a93c" xsi:nil="true"/>
    <ContentItem xmlns="6e9ea02a-742f-4d68-9828-878561d4a93c" xsi:nil="true"/>
    <APAuthor xmlns="6e9ea02a-742f-4d68-9828-878561d4a93c">
      <UserInfo>
        <DisplayName>REDMOND\cynvey</DisplayName>
        <AccountId>191</AccountId>
        <AccountType/>
      </UserInfo>
    </APAuthor>
    <TPAppVersion xmlns="6e9ea02a-742f-4d68-9828-878561d4a93c">11</TPAppVersion>
    <TPCommandLine xmlns="6e9ea02a-742f-4d68-9828-878561d4a93c">{XL} /t {FilePath}</TPCommandLine>
    <EditorialStatus xmlns="6e9ea02a-742f-4d68-9828-878561d4a93c" xsi:nil="true"/>
    <PublishTargets xmlns="6e9ea02a-742f-4d68-9828-878561d4a93c">OfficeOnline</PublishTargets>
    <TPLaunchHelpLinkType xmlns="6e9ea02a-742f-4d68-9828-878561d4a93c">Template</TPLaunchHelpLinkType>
    <TimesCloned xmlns="6e9ea02a-742f-4d68-9828-878561d4a93c" xsi:nil="true"/>
    <LastModifiedDateTime xmlns="6e9ea02a-742f-4d68-9828-878561d4a93c" xsi:nil="true"/>
    <Provider xmlns="6e9ea02a-742f-4d68-9828-878561d4a93c">EY006220130</Provider>
    <AssetStart xmlns="6e9ea02a-742f-4d68-9828-878561d4a93c">2009-01-02T00:00:00+00:00</AssetStart>
    <AcquiredFrom xmlns="6e9ea02a-742f-4d68-9828-878561d4a93c" xsi:nil="true"/>
    <LastHandOff xmlns="6e9ea02a-742f-4d68-9828-878561d4a93c" xsi:nil="true"/>
    <ArtSampleDocs xmlns="6e9ea02a-742f-4d68-9828-878561d4a93c" xsi:nil="true"/>
    <TPClientViewer xmlns="6e9ea02a-742f-4d68-9828-878561d4a93c">Microsoft Office Excel</TPClientViewer>
    <UACurrentWords xmlns="6e9ea02a-742f-4d68-9828-878561d4a93c">0</UACurrentWords>
    <UALocRecommendation xmlns="6e9ea02a-742f-4d68-9828-878561d4a93c">Localize</UALocRecommendation>
    <IsDeleted xmlns="6e9ea02a-742f-4d68-9828-878561d4a93c">false</IsDeleted>
    <ShowIn xmlns="6e9ea02a-742f-4d68-9828-878561d4a93c">Show everywhere</ShowIn>
    <UANotes xmlns="6e9ea02a-742f-4d68-9828-878561d4a93c" xsi:nil="true"/>
    <TemplateStatus xmlns="6e9ea02a-742f-4d68-9828-878561d4a93c" xsi:nil="true"/>
    <CSXHash xmlns="6e9ea02a-742f-4d68-9828-878561d4a93c" xsi:nil="true"/>
    <VoteCount xmlns="6e9ea02a-742f-4d68-9828-878561d4a93c" xsi:nil="true"/>
    <CSXSubmissionMarket xmlns="6e9ea02a-742f-4d68-9828-878561d4a93c" xsi:nil="true"/>
    <AssetExpire xmlns="6e9ea02a-742f-4d68-9828-878561d4a93c">2029-05-12T00:00:00+00:00</AssetExpire>
    <DSATActionTaken xmlns="6e9ea02a-742f-4d68-9828-878561d4a93c" xsi:nil="true"/>
    <TPExecutable xmlns="6e9ea02a-742f-4d68-9828-878561d4a93c" xsi:nil="true"/>
    <SubmitterId xmlns="6e9ea02a-742f-4d68-9828-878561d4a93c" xsi:nil="true"/>
    <AssetType xmlns="6e9ea02a-742f-4d68-9828-878561d4a93c">TP</AssetType>
    <CSXUpdate xmlns="6e9ea02a-742f-4d68-9828-878561d4a93c">false</CSXUpdate>
    <BugNumber xmlns="6e9ea02a-742f-4d68-9828-878561d4a93c" xsi:nil="true"/>
    <ApprovalLog xmlns="6e9ea02a-742f-4d68-9828-878561d4a93c" xsi:nil="true"/>
    <CSXSubmissionDate xmlns="6e9ea02a-742f-4d68-9828-878561d4a93c" xsi:nil="true"/>
    <Milestone xmlns="6e9ea02a-742f-4d68-9828-878561d4a93c" xsi:nil="true"/>
    <TPComponent xmlns="6e9ea02a-742f-4d68-9828-878561d4a93c">EXCELFiles</TPComponent>
    <OriginAsset xmlns="6e9ea02a-742f-4d68-9828-878561d4a93c" xsi:nil="true"/>
    <AssetId xmlns="6e9ea02a-742f-4d68-9828-878561d4a93c">TP010188514</AssetId>
    <TPApplication xmlns="6e9ea02a-742f-4d68-9828-878561d4a93c">Excel</TPApplication>
    <TPLaunchHelpLink xmlns="6e9ea02a-742f-4d68-9828-878561d4a93c" xsi:nil="true"/>
    <IntlLocPriority xmlns="6e9ea02a-742f-4d68-9828-878561d4a93c" xsi:nil="true"/>
    <CrawlForDependencies xmlns="6e9ea02a-742f-4d68-9828-878561d4a93c">false</CrawlForDependencies>
    <PlannedPubDate xmlns="6e9ea02a-742f-4d68-9828-878561d4a93c" xsi:nil="true"/>
    <IntlLangReviewer xmlns="6e9ea02a-742f-4d68-9828-878561d4a93c" xsi:nil="true"/>
    <HandoffToMSDN xmlns="6e9ea02a-742f-4d68-9828-878561d4a93c" xsi:nil="true"/>
    <TrustLevel xmlns="6e9ea02a-742f-4d68-9828-878561d4a93c">1 Microsoft Managed Content</TrustLevel>
    <IsSearchable xmlns="6e9ea02a-742f-4d68-9828-878561d4a93c">false</IsSearchable>
    <TPNamespace xmlns="6e9ea02a-742f-4d68-9828-878561d4a93c">EXCEL</TPNamespace>
    <Markets xmlns="6e9ea02a-742f-4d68-9828-878561d4a93c"/>
    <UAProjectedTotalWords xmlns="6e9ea02a-742f-4d68-9828-878561d4a93c" xsi:nil="true"/>
    <IntlLangReview xmlns="6e9ea02a-742f-4d68-9828-878561d4a93c" xsi:nil="true"/>
    <OutputCachingOn xmlns="6e9ea02a-742f-4d68-9828-878561d4a93c">false</OutputCachingOn>
    <OOCacheId xmlns="6e9ea02a-742f-4d68-9828-878561d4a93c" xsi:nil="true"/>
    <EditorialTags xmlns="6e9ea02a-742f-4d68-9828-878561d4a93c" xsi:nil="true"/>
    <FriendlyTitle xmlns="6e9ea02a-742f-4d68-9828-878561d4a93c" xsi:nil="true"/>
    <Providers xmlns="6e9ea02a-742f-4d68-9828-878561d4a93c" xsi:nil="true"/>
    <PolicheckWords xmlns="6e9ea02a-742f-4d68-9828-878561d4a93c" xsi:nil="true"/>
    <Manager xmlns="6e9ea02a-742f-4d68-9828-878561d4a93c" xsi:nil="true"/>
    <TemplateTemplateType xmlns="6e9ea02a-742f-4d68-9828-878561d4a93c">Excel - Macro 12 Default</TemplateTemplateType>
    <LegacyData xmlns="6e9ea02a-742f-4d68-9828-878561d4a93c" xsi:nil="true"/>
    <Downloads xmlns="6e9ea02a-742f-4d68-9828-878561d4a93c">0</Downloads>
    <CampaignTagsTaxHTField0 xmlns="6e9ea02a-742f-4d68-9828-878561d4a93c">
      <Terms xmlns="http://schemas.microsoft.com/office/infopath/2007/PartnerControls"/>
    </CampaignTagsTaxHTField0>
    <LocLastLocAttemptVersionLookup xmlns="6e9ea02a-742f-4d68-9828-878561d4a93c">23045</LocLastLocAttemptVersionLookup>
    <LocComments xmlns="6e9ea02a-742f-4d68-9828-878561d4a93c" xsi:nil="true"/>
    <LocalizationTagsTaxHTField0 xmlns="6e9ea02a-742f-4d68-9828-878561d4a93c">
      <Terms xmlns="http://schemas.microsoft.com/office/infopath/2007/PartnerControls"/>
    </LocalizationTagsTaxHTField0>
    <LocNewPublishedVersionLookup xmlns="6e9ea02a-742f-4d68-9828-878561d4a93c" xsi:nil="true"/>
    <LocOverallPublishStatusLookup xmlns="6e9ea02a-742f-4d68-9828-878561d4a93c" xsi:nil="true"/>
    <InternalTagsTaxHTField0 xmlns="6e9ea02a-742f-4d68-9828-878561d4a93c">
      <Terms xmlns="http://schemas.microsoft.com/office/infopath/2007/PartnerControls"/>
    </InternalTagsTaxHTField0>
    <LocLastLocAttemptVersionTypeLookup xmlns="6e9ea02a-742f-4d68-9828-878561d4a93c" xsi:nil="true"/>
    <FeatureTagsTaxHTField0 xmlns="6e9ea02a-742f-4d68-9828-878561d4a93c">
      <Terms xmlns="http://schemas.microsoft.com/office/infopath/2007/PartnerControls"/>
    </FeatureTagsTaxHTField0>
    <LocOverallLocStatusLookup xmlns="6e9ea02a-742f-4d68-9828-878561d4a93c" xsi:nil="true"/>
    <LocProcessedForHandoffsLookup xmlns="6e9ea02a-742f-4d68-9828-878561d4a93c" xsi:nil="true"/>
    <ScenarioTagsTaxHTField0 xmlns="6e9ea02a-742f-4d68-9828-878561d4a93c">
      <Terms xmlns="http://schemas.microsoft.com/office/infopath/2007/PartnerControls"/>
    </ScenarioTagsTaxHTField0>
    <TaxCatchAll xmlns="6e9ea02a-742f-4d68-9828-878561d4a93c"/>
    <BlockPublish xmlns="6e9ea02a-742f-4d68-9828-878561d4a93c" xsi:nil="true"/>
    <LocManualTestRequired xmlns="6e9ea02a-742f-4d68-9828-878561d4a93c" xsi:nil="true"/>
    <LocProcessedForMarketsLookup xmlns="6e9ea02a-742f-4d68-9828-878561d4a93c" xsi:nil="true"/>
    <LocOverallHandbackStatusLookup xmlns="6e9ea02a-742f-4d68-9828-878561d4a93c" xsi:nil="true"/>
    <LocPublishedDependentAssetsLookup xmlns="6e9ea02a-742f-4d68-9828-878561d4a93c" xsi:nil="true"/>
    <LocOverallPreviewStatusLookup xmlns="6e9ea02a-742f-4d68-9828-878561d4a93c" xsi:nil="true"/>
    <LocPublishedLinkedAssetsLookup xmlns="6e9ea02a-742f-4d68-9828-878561d4a93c" xsi:nil="true"/>
    <LocRecommendedHandoff xmlns="6e9ea02a-742f-4d68-9828-878561d4a93c" xsi:nil="true"/>
    <RecommendationsModifier xmlns="6e9ea02a-742f-4d68-9828-878561d4a93c" xsi:nil="true"/>
    <OriginalRelease xmlns="6e9ea02a-742f-4d68-9828-878561d4a93c">14</OriginalRelease>
    <LocMarketGroupTiers2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839CE5E-81EF-4AC7-B866-346E73672735}"/>
</file>

<file path=customXml/itemProps2.xml><?xml version="1.0" encoding="utf-8"?>
<ds:datastoreItem xmlns:ds="http://schemas.openxmlformats.org/officeDocument/2006/customXml" ds:itemID="{AB6C38F6-D6D3-43D7-B1F1-3C41E6BBC51E}"/>
</file>

<file path=customXml/itemProps3.xml><?xml version="1.0" encoding="utf-8"?>
<ds:datastoreItem xmlns:ds="http://schemas.openxmlformats.org/officeDocument/2006/customXml" ds:itemID="{E5EFCC45-5637-4B08-B334-47957FDED4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תקציב אישי</vt:lpstr>
      <vt:lpstr>'תקציב אישי'!Print_Area</vt:lpstr>
      <vt:lpstr>'תקציב אישי'!Print_Titles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subject/>
  <dc:creator/>
  <cp:keywords/>
  <dc:description/>
  <cp:lastModifiedBy/>
  <dcterms:created xsi:type="dcterms:W3CDTF">2006-07-31T23:18:15Z</dcterms:created>
  <dcterms:modified xsi:type="dcterms:W3CDTF">2012-05-25T06:24:38Z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0x010100DEBB3141636B894099107E6745BE213F04000498BE45EB900B4AB4820FEB2B334769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4252100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