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07"/>
  <workbookPr codeName="חוברת_עבודה_זו" autoCompressPictures="0"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xr:revisionPtr revIDLastSave="0" documentId="13_ncr:1_{6BA52E8F-542F-42FF-A8D8-3562E6C37091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תקציב חודשי אישי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32" i="1"/>
  <c r="J30" i="1"/>
  <c r="J37" i="1"/>
  <c r="E39" i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25" i="1"/>
  <c r="J26" i="1"/>
  <c r="J27" i="1"/>
  <c r="J28" i="1"/>
  <c r="J29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26" i="1"/>
  <c r="E27" i="1"/>
  <c r="E28" i="1"/>
  <c r="E29" i="1"/>
  <c r="E30" i="1"/>
  <c r="E31" i="1"/>
  <c r="E13" i="1"/>
  <c r="E17" i="1"/>
  <c r="E18" i="1"/>
  <c r="E19" i="1"/>
  <c r="E20" i="1"/>
  <c r="E21" i="1"/>
  <c r="E22" i="1"/>
  <c r="I57" i="1"/>
  <c r="H57" i="1"/>
  <c r="I50" i="1"/>
  <c r="H50" i="1"/>
  <c r="I44" i="1"/>
  <c r="H44" i="1"/>
  <c r="I38" i="1"/>
  <c r="H38" i="1"/>
  <c r="I31" i="1"/>
  <c r="H31" i="1"/>
  <c r="D64" i="1"/>
  <c r="C64" i="1"/>
  <c r="D54" i="1"/>
  <c r="C54" i="1"/>
  <c r="D46" i="1"/>
  <c r="C46" i="1"/>
  <c r="D40" i="1"/>
  <c r="C40" i="1"/>
  <c r="D33" i="1"/>
  <c r="C33" i="1"/>
  <c r="I22" i="1"/>
  <c r="H22" i="1"/>
  <c r="D23" i="1"/>
  <c r="C23" i="1"/>
  <c r="E7" i="1"/>
  <c r="E10" i="1"/>
  <c r="J22" i="1" l="1"/>
  <c r="E64" i="1"/>
  <c r="J61" i="1"/>
  <c r="E23" i="1"/>
  <c r="J59" i="1"/>
  <c r="J57" i="1"/>
  <c r="J50" i="1"/>
  <c r="J44" i="1"/>
  <c r="J38" i="1"/>
  <c r="J31" i="1"/>
  <c r="E54" i="1"/>
  <c r="E46" i="1"/>
  <c r="E40" i="1"/>
  <c r="E33" i="1"/>
  <c r="J7" i="1" l="1"/>
  <c r="J63" i="1"/>
  <c r="J5" i="1"/>
  <c r="J9" i="1" l="1"/>
</calcChain>
</file>

<file path=xl/sharedStrings.xml><?xml version="1.0" encoding="utf-8"?>
<sst xmlns="http://schemas.openxmlformats.org/spreadsheetml/2006/main" count="140" uniqueCount="76">
  <si>
    <t>תקציב חודשי אישי</t>
  </si>
  <si>
    <t>הכנסות חודשיות מתוכננות</t>
  </si>
  <si>
    <t>הכנסות חודשיות בפועל</t>
  </si>
  <si>
    <t>דיור</t>
  </si>
  <si>
    <t>משכנתה או שכ"ד</t>
  </si>
  <si>
    <t>טלפון</t>
  </si>
  <si>
    <t>חשמל</t>
  </si>
  <si>
    <t>גז</t>
  </si>
  <si>
    <t>מים וביוב</t>
  </si>
  <si>
    <t>טלוויזיה בכבלים</t>
  </si>
  <si>
    <t>סילוק פסולת</t>
  </si>
  <si>
    <t>תחזוקה או תיקונים</t>
  </si>
  <si>
    <t>ציוד</t>
  </si>
  <si>
    <t>אחר</t>
  </si>
  <si>
    <t>תחבורה</t>
  </si>
  <si>
    <t>תשלום רכב</t>
  </si>
  <si>
    <t>תשלום עבור אוטובוס/מונית</t>
  </si>
  <si>
    <t>ביטוח</t>
  </si>
  <si>
    <t>רישוי</t>
  </si>
  <si>
    <t>דלק</t>
  </si>
  <si>
    <t>תחזוקה</t>
  </si>
  <si>
    <t>בית</t>
  </si>
  <si>
    <t>בריאות</t>
  </si>
  <si>
    <t>חיים</t>
  </si>
  <si>
    <t>מזון</t>
  </si>
  <si>
    <t>מצרכים</t>
  </si>
  <si>
    <t>ארוחות מחוץ לבית</t>
  </si>
  <si>
    <t>חיות מחמד</t>
  </si>
  <si>
    <t>תרופות</t>
  </si>
  <si>
    <t>טיפוח</t>
  </si>
  <si>
    <t>צעצועים</t>
  </si>
  <si>
    <t>בריאות וטיפוח</t>
  </si>
  <si>
    <t>שיער/ציפורניים</t>
  </si>
  <si>
    <t>בגדים</t>
  </si>
  <si>
    <t>ניקוי יבש</t>
  </si>
  <si>
    <t>מועדון בריאות</t>
  </si>
  <si>
    <t>תשלומים או עמלות של ארגון</t>
  </si>
  <si>
    <t>הכנסה 1</t>
  </si>
  <si>
    <t>הכנסה נוספת</t>
  </si>
  <si>
    <t>סה"כ הכנסות חודשיות</t>
  </si>
  <si>
    <t>עלות מתוכננת</t>
  </si>
  <si>
    <t>עלות בפועל</t>
  </si>
  <si>
    <t>הפרש</t>
  </si>
  <si>
    <t>יתרה מתוכננת (הכנסות מתוכננות פחות הוצאות מתוכננות)</t>
  </si>
  <si>
    <t>יתרה בפועל (הכנסות בפועל פחות הוצאות בפועל)</t>
  </si>
  <si>
    <t>הפרש (בפועל פחות מתוכנן)</t>
  </si>
  <si>
    <t>בידור</t>
  </si>
  <si>
    <t>וידאו/DVD</t>
  </si>
  <si>
    <t>תקליטורים</t>
  </si>
  <si>
    <t>סרטים</t>
  </si>
  <si>
    <t>מופעים</t>
  </si>
  <si>
    <t>אירועי ספורט</t>
  </si>
  <si>
    <t>תיאטרון</t>
  </si>
  <si>
    <t>הלוואות</t>
  </si>
  <si>
    <t>אישית</t>
  </si>
  <si>
    <t>סטודנט</t>
  </si>
  <si>
    <t>כרטיס אשראי</t>
  </si>
  <si>
    <t>מסים</t>
  </si>
  <si>
    <t>פדרלי</t>
  </si>
  <si>
    <t>של המדינה</t>
  </si>
  <si>
    <t>מקומי</t>
  </si>
  <si>
    <t>חסכונות או השקעות</t>
  </si>
  <si>
    <t>חשבון לפרישה</t>
  </si>
  <si>
    <t>חשבון להשקעה</t>
  </si>
  <si>
    <t>מתנות ותרומות</t>
  </si>
  <si>
    <t>צדקה 1</t>
  </si>
  <si>
    <t>צדקה 2</t>
  </si>
  <si>
    <t>צדקה 3</t>
  </si>
  <si>
    <t>הוצאות משפטיות</t>
  </si>
  <si>
    <t>עורך דין</t>
  </si>
  <si>
    <t>דמי מזונות</t>
  </si>
  <si>
    <t>תשלומי שעבוד</t>
  </si>
  <si>
    <t>עלות כוללת מתוכננת</t>
  </si>
  <si>
    <t>עלות כוללת בפועל</t>
  </si>
  <si>
    <t>הפרש כולל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</si>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</sst>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₪&quot;\ #,##0;[Red]&quot;₪&quot;\ \-#,##0"/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6" formatCode="&quot;₪&quot;\ #,##0"/>
  </numFmts>
  <fonts count="30" x14ac:knownFonts="1">
    <font>
      <sz val="10"/>
      <color theme="1"/>
      <name val="Tahoma"/>
      <family val="2"/>
    </font>
    <font>
      <sz val="8"/>
      <color theme="1"/>
      <name val="Arial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8"/>
      <color theme="3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sz val="10"/>
      <color indexed="63"/>
      <name val="Tahoma"/>
      <family val="2"/>
    </font>
    <font>
      <sz val="30"/>
      <color indexed="63"/>
      <name val="Tahoma"/>
      <family val="2"/>
    </font>
    <font>
      <b/>
      <sz val="10"/>
      <color theme="4"/>
      <name val="Tahoma"/>
      <family val="2"/>
    </font>
    <font>
      <sz val="10"/>
      <color theme="3"/>
      <name val="Tahoma"/>
      <family val="2"/>
    </font>
    <font>
      <b/>
      <sz val="10"/>
      <color indexed="63"/>
      <name val="Tahoma"/>
      <family val="2"/>
    </font>
    <font>
      <b/>
      <sz val="10"/>
      <color theme="3"/>
      <name val="Tahoma"/>
      <family val="2"/>
    </font>
    <font>
      <sz val="10"/>
      <color theme="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30"/>
      <color theme="3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 style="thin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4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4" tint="0.79998168889431442"/>
      </bottom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4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4" tint="0.79995117038483843"/>
      </right>
      <top style="medium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5117038483843"/>
      </right>
      <top/>
      <bottom/>
      <diagonal/>
    </border>
    <border>
      <left style="medium">
        <color theme="4" tint="0.79998168889431442"/>
      </left>
      <right style="medium">
        <color theme="4" tint="0.7999511703848384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4" tint="0.79995117038483843"/>
      </right>
      <top style="medium">
        <color theme="3"/>
      </top>
      <bottom style="medium">
        <color theme="6" tint="0.7999816888943144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readingOrder="2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71" applyNumberFormat="0" applyFill="0" applyAlignment="0" applyProtection="0"/>
    <xf numFmtId="0" fontId="8" fillId="0" borderId="72" applyNumberFormat="0" applyFill="0" applyAlignment="0" applyProtection="0"/>
    <xf numFmtId="0" fontId="9" fillId="0" borderId="73" applyNumberFormat="0" applyFill="0" applyAlignment="0" applyProtection="0"/>
    <xf numFmtId="0" fontId="9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  <xf numFmtId="0" fontId="18" fillId="11" borderId="0" applyNumberFormat="0" applyBorder="0" applyAlignment="0" applyProtection="0"/>
    <xf numFmtId="0" fontId="16" fillId="12" borderId="74" applyNumberFormat="0" applyAlignment="0" applyProtection="0"/>
    <xf numFmtId="0" fontId="17" fillId="13" borderId="75" applyNumberFormat="0" applyAlignment="0" applyProtection="0"/>
    <xf numFmtId="0" fontId="15" fillId="13" borderId="74" applyNumberFormat="0" applyAlignment="0" applyProtection="0"/>
    <xf numFmtId="0" fontId="19" fillId="0" borderId="76" applyNumberFormat="0" applyFill="0" applyAlignment="0" applyProtection="0"/>
    <xf numFmtId="0" fontId="10" fillId="14" borderId="77" applyNumberFormat="0" applyAlignment="0" applyProtection="0"/>
    <xf numFmtId="0" fontId="14" fillId="0" borderId="0" applyNumberFormat="0" applyFill="0" applyBorder="0" applyAlignment="0" applyProtection="0"/>
    <xf numFmtId="0" fontId="3" fillId="15" borderId="78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79" applyNumberFormat="0" applyFill="0" applyAlignment="0" applyProtection="0"/>
    <xf numFmtId="0" fontId="1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</cellStyleXfs>
  <cellXfs count="199">
    <xf numFmtId="0" fontId="0" fillId="0" borderId="0" xfId="0">
      <alignment readingOrder="2"/>
    </xf>
    <xf numFmtId="0" fontId="0" fillId="0" borderId="0" xfId="0" applyFill="1">
      <alignment readingOrder="2"/>
    </xf>
    <xf numFmtId="0" fontId="0" fillId="0" borderId="0" xfId="0" applyBorder="1">
      <alignment readingOrder="2"/>
    </xf>
    <xf numFmtId="0" fontId="20" fillId="0" borderId="0" xfId="0" applyFont="1" applyBorder="1" applyAlignment="1">
      <alignment horizontal="left"/>
    </xf>
    <xf numFmtId="0" fontId="21" fillId="4" borderId="0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 wrapText="1" indent="1"/>
    </xf>
    <xf numFmtId="0" fontId="26" fillId="5" borderId="36" xfId="0" applyFont="1" applyFill="1" applyBorder="1" applyAlignment="1">
      <alignment horizontal="center" vertical="center"/>
    </xf>
    <xf numFmtId="0" fontId="26" fillId="5" borderId="6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3" fillId="0" borderId="34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8" fillId="0" borderId="51" xfId="0" applyFont="1" applyFill="1" applyBorder="1" applyAlignment="1">
      <alignment horizontal="left" vertical="center"/>
    </xf>
    <xf numFmtId="0" fontId="26" fillId="5" borderId="59" xfId="0" applyFont="1" applyFill="1" applyBorder="1" applyAlignment="1">
      <alignment horizontal="center" vertical="center"/>
    </xf>
    <xf numFmtId="0" fontId="26" fillId="5" borderId="69" xfId="0" applyFont="1" applyFill="1" applyBorder="1" applyAlignment="1">
      <alignment horizontal="center" vertical="center"/>
    </xf>
    <xf numFmtId="0" fontId="26" fillId="5" borderId="54" xfId="0" applyFont="1" applyFill="1" applyBorder="1" applyAlignment="1">
      <alignment horizontal="center" vertical="center"/>
    </xf>
    <xf numFmtId="0" fontId="26" fillId="5" borderId="39" xfId="0" applyFont="1" applyFill="1" applyBorder="1" applyAlignment="1">
      <alignment horizontal="center" vertical="center"/>
    </xf>
    <xf numFmtId="0" fontId="20" fillId="0" borderId="58" xfId="0" applyFont="1" applyBorder="1" applyAlignment="1">
      <alignment horizontal="left" vertical="center"/>
    </xf>
    <xf numFmtId="0" fontId="26" fillId="5" borderId="52" xfId="0" applyFont="1" applyFill="1" applyBorder="1" applyAlignment="1">
      <alignment horizontal="center" vertical="center"/>
    </xf>
    <xf numFmtId="0" fontId="26" fillId="5" borderId="37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left" vertical="center"/>
    </xf>
    <xf numFmtId="0" fontId="23" fillId="0" borderId="3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6" fontId="23" fillId="6" borderId="14" xfId="0" applyNumberFormat="1" applyFont="1" applyFill="1" applyBorder="1" applyAlignment="1">
      <alignment horizontal="right" vertical="center" indent="1" readingOrder="1"/>
    </xf>
    <xf numFmtId="6" fontId="23" fillId="7" borderId="16" xfId="0" applyNumberFormat="1" applyFont="1" applyFill="1" applyBorder="1" applyAlignment="1">
      <alignment horizontal="right" vertical="center" indent="1" readingOrder="1"/>
    </xf>
    <xf numFmtId="6" fontId="25" fillId="8" borderId="12" xfId="0" applyNumberFormat="1" applyFont="1" applyFill="1" applyBorder="1" applyAlignment="1">
      <alignment horizontal="right" vertical="center" indent="1" readingOrder="1"/>
    </xf>
    <xf numFmtId="6" fontId="20" fillId="6" borderId="0" xfId="0" applyNumberFormat="1" applyFont="1" applyFill="1" applyBorder="1" applyAlignment="1">
      <alignment horizontal="right" vertical="center" indent="1" readingOrder="1"/>
    </xf>
    <xf numFmtId="6" fontId="20" fillId="7" borderId="16" xfId="0" applyNumberFormat="1" applyFont="1" applyFill="1" applyBorder="1" applyAlignment="1">
      <alignment horizontal="right" vertical="center" indent="1" readingOrder="1"/>
    </xf>
    <xf numFmtId="6" fontId="24" fillId="8" borderId="23" xfId="0" applyNumberFormat="1" applyFont="1" applyFill="1" applyBorder="1" applyAlignment="1">
      <alignment horizontal="right" vertical="center" indent="1" readingOrder="1"/>
    </xf>
    <xf numFmtId="0" fontId="24" fillId="2" borderId="0" xfId="0" applyFont="1" applyFill="1" applyBorder="1" applyAlignment="1">
      <alignment horizontal="right" vertical="center" wrapText="1" indent="1"/>
    </xf>
    <xf numFmtId="0" fontId="24" fillId="2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right" readingOrder="2"/>
    </xf>
    <xf numFmtId="0" fontId="20" fillId="0" borderId="9" xfId="0" applyFont="1" applyBorder="1" applyAlignment="1">
      <alignment horizontal="right" vertical="center" wrapText="1" indent="1"/>
    </xf>
    <xf numFmtId="0" fontId="20" fillId="2" borderId="0" xfId="0" applyFont="1" applyFill="1" applyBorder="1" applyAlignment="1">
      <alignment horizontal="right" vertical="center" wrapText="1" indent="1"/>
    </xf>
    <xf numFmtId="0" fontId="24" fillId="2" borderId="19" xfId="0" applyNumberFormat="1" applyFont="1" applyFill="1" applyBorder="1" applyAlignment="1">
      <alignment horizontal="right" vertical="center" indent="1"/>
    </xf>
    <xf numFmtId="0" fontId="23" fillId="0" borderId="65" xfId="0" applyFont="1" applyFill="1" applyBorder="1" applyAlignment="1">
      <alignment horizontal="right" vertical="center" indent="1"/>
    </xf>
    <xf numFmtId="0" fontId="23" fillId="0" borderId="33" xfId="0" applyFont="1" applyFill="1" applyBorder="1" applyAlignment="1">
      <alignment horizontal="right" vertical="center" indent="1" shrinkToFit="1"/>
    </xf>
    <xf numFmtId="0" fontId="23" fillId="3" borderId="34" xfId="0" applyFont="1" applyFill="1" applyBorder="1" applyAlignment="1">
      <alignment horizontal="right" vertical="center" indent="1" shrinkToFit="1"/>
    </xf>
    <xf numFmtId="0" fontId="23" fillId="0" borderId="35" xfId="0" applyFont="1" applyFill="1" applyBorder="1" applyAlignment="1">
      <alignment horizontal="right" vertical="center" indent="1" shrinkToFit="1"/>
    </xf>
    <xf numFmtId="0" fontId="23" fillId="3" borderId="28" xfId="0" applyFont="1" applyFill="1" applyBorder="1" applyAlignment="1">
      <alignment horizontal="right" vertical="center" indent="1" shrinkToFit="1"/>
    </xf>
    <xf numFmtId="0" fontId="23" fillId="0" borderId="34" xfId="0" applyFont="1" applyFill="1" applyBorder="1" applyAlignment="1">
      <alignment horizontal="right" vertical="center" indent="1" shrinkToFit="1"/>
    </xf>
    <xf numFmtId="0" fontId="23" fillId="4" borderId="35" xfId="0" applyFont="1" applyFill="1" applyBorder="1" applyAlignment="1">
      <alignment horizontal="right" vertical="center" indent="1"/>
    </xf>
    <xf numFmtId="0" fontId="26" fillId="5" borderId="68" xfId="0" applyFont="1" applyFill="1" applyBorder="1" applyAlignment="1">
      <alignment horizontal="right" vertical="center" indent="1"/>
    </xf>
    <xf numFmtId="0" fontId="23" fillId="0" borderId="49" xfId="0" applyFont="1" applyFill="1" applyBorder="1" applyAlignment="1">
      <alignment horizontal="right" vertical="center" indent="1" shrinkToFit="1"/>
    </xf>
    <xf numFmtId="0" fontId="23" fillId="7" borderId="42" xfId="0" applyFont="1" applyFill="1" applyBorder="1" applyAlignment="1">
      <alignment horizontal="right" vertical="center" indent="1" shrinkToFit="1"/>
    </xf>
    <xf numFmtId="0" fontId="23" fillId="0" borderId="44" xfId="0" applyFont="1" applyFill="1" applyBorder="1" applyAlignment="1">
      <alignment horizontal="right" vertical="center" indent="1" shrinkToFit="1"/>
    </xf>
    <xf numFmtId="0" fontId="23" fillId="7" borderId="48" xfId="0" applyFont="1" applyFill="1" applyBorder="1" applyAlignment="1">
      <alignment horizontal="right" vertical="center" indent="1" shrinkToFit="1"/>
    </xf>
    <xf numFmtId="0" fontId="26" fillId="5" borderId="52" xfId="0" applyFont="1" applyFill="1" applyBorder="1" applyAlignment="1">
      <alignment horizontal="right" vertical="center" indent="1"/>
    </xf>
    <xf numFmtId="0" fontId="23" fillId="7" borderId="43" xfId="0" applyFont="1" applyFill="1" applyBorder="1" applyAlignment="1">
      <alignment horizontal="right" vertical="center" indent="1" shrinkToFit="1"/>
    </xf>
    <xf numFmtId="0" fontId="23" fillId="0" borderId="43" xfId="0" applyFont="1" applyFill="1" applyBorder="1" applyAlignment="1">
      <alignment horizontal="right" vertical="center" indent="1" shrinkToFit="1"/>
    </xf>
    <xf numFmtId="0" fontId="23" fillId="0" borderId="42" xfId="0" applyFont="1" applyFill="1" applyBorder="1" applyAlignment="1">
      <alignment horizontal="right" vertical="center" indent="1" shrinkToFit="1"/>
    </xf>
    <xf numFmtId="0" fontId="23" fillId="7" borderId="54" xfId="0" applyFont="1" applyFill="1" applyBorder="1" applyAlignment="1">
      <alignment horizontal="right" vertical="center" indent="1" shrinkToFit="1"/>
    </xf>
    <xf numFmtId="0" fontId="23" fillId="0" borderId="30" xfId="0" applyFont="1" applyFill="1" applyBorder="1" applyAlignment="1">
      <alignment horizontal="right" vertical="center" indent="1"/>
    </xf>
    <xf numFmtId="0" fontId="23" fillId="0" borderId="28" xfId="0" applyFont="1" applyFill="1" applyBorder="1" applyAlignment="1">
      <alignment horizontal="right" vertical="center" indent="1" shrinkToFit="1"/>
    </xf>
    <xf numFmtId="0" fontId="23" fillId="3" borderId="33" xfId="0" applyFont="1" applyFill="1" applyBorder="1" applyAlignment="1">
      <alignment horizontal="right" vertical="center" indent="1" shrinkToFit="1"/>
    </xf>
    <xf numFmtId="0" fontId="23" fillId="4" borderId="30" xfId="0" applyFont="1" applyFill="1" applyBorder="1" applyAlignment="1">
      <alignment horizontal="right" vertical="center" indent="1"/>
    </xf>
    <xf numFmtId="0" fontId="23" fillId="3" borderId="30" xfId="0" applyFont="1" applyFill="1" applyBorder="1" applyAlignment="1">
      <alignment horizontal="right" vertical="center" indent="1" shrinkToFit="1"/>
    </xf>
    <xf numFmtId="0" fontId="23" fillId="0" borderId="19" xfId="0" applyFont="1" applyFill="1" applyBorder="1" applyAlignment="1">
      <alignment horizontal="right" vertical="center" indent="1" shrinkToFit="1"/>
    </xf>
    <xf numFmtId="0" fontId="23" fillId="7" borderId="61" xfId="0" applyFont="1" applyFill="1" applyBorder="1" applyAlignment="1">
      <alignment horizontal="right" vertical="center" indent="1" shrinkToFit="1"/>
    </xf>
    <xf numFmtId="0" fontId="23" fillId="0" borderId="38" xfId="0" applyFont="1" applyFill="1" applyBorder="1" applyAlignment="1">
      <alignment horizontal="right" vertical="center" indent="1" shrinkToFit="1"/>
    </xf>
    <xf numFmtId="0" fontId="23" fillId="7" borderId="15" xfId="0" applyFont="1" applyFill="1" applyBorder="1" applyAlignment="1">
      <alignment horizontal="right" vertical="center" indent="1" shrinkToFit="1"/>
    </xf>
    <xf numFmtId="0" fontId="23" fillId="0" borderId="60" xfId="0" applyFont="1" applyFill="1" applyBorder="1" applyAlignment="1">
      <alignment horizontal="right" vertical="center" indent="1" shrinkToFit="1"/>
    </xf>
    <xf numFmtId="0" fontId="23" fillId="0" borderId="58" xfId="0" applyFont="1" applyFill="1" applyBorder="1" applyAlignment="1">
      <alignment horizontal="right" vertical="center" indent="1" shrinkToFit="1"/>
    </xf>
    <xf numFmtId="0" fontId="23" fillId="4" borderId="65" xfId="0" applyFont="1" applyFill="1" applyBorder="1" applyAlignment="1">
      <alignment horizontal="right" vertical="center" indent="1"/>
    </xf>
    <xf numFmtId="0" fontId="23" fillId="0" borderId="31" xfId="0" applyFont="1" applyFill="1" applyBorder="1" applyAlignment="1">
      <alignment horizontal="right" vertical="center" indent="1" shrinkToFit="1"/>
    </xf>
    <xf numFmtId="0" fontId="23" fillId="0" borderId="32" xfId="0" applyFont="1" applyFill="1" applyBorder="1" applyAlignment="1">
      <alignment horizontal="right" vertical="center" indent="1" shrinkToFit="1"/>
    </xf>
    <xf numFmtId="0" fontId="23" fillId="0" borderId="51" xfId="0" applyFont="1" applyFill="1" applyBorder="1" applyAlignment="1">
      <alignment horizontal="right" vertical="center" indent="1" shrinkToFit="1"/>
    </xf>
    <xf numFmtId="0" fontId="23" fillId="0" borderId="54" xfId="0" applyFont="1" applyFill="1" applyBorder="1" applyAlignment="1">
      <alignment horizontal="right" vertical="center" indent="1" shrinkToFit="1"/>
    </xf>
    <xf numFmtId="0" fontId="23" fillId="7" borderId="41" xfId="0" applyFont="1" applyFill="1" applyBorder="1" applyAlignment="1">
      <alignment horizontal="right" vertical="center" indent="1" shrinkToFit="1"/>
    </xf>
    <xf numFmtId="0" fontId="23" fillId="7" borderId="62" xfId="0" applyFont="1" applyFill="1" applyBorder="1" applyAlignment="1">
      <alignment horizontal="right" vertical="center" indent="1" shrinkToFit="1"/>
    </xf>
    <xf numFmtId="0" fontId="28" fillId="0" borderId="35" xfId="0" applyFont="1" applyFill="1" applyBorder="1" applyAlignment="1">
      <alignment horizontal="right" vertical="center" indent="1"/>
    </xf>
    <xf numFmtId="0" fontId="28" fillId="4" borderId="33" xfId="0" applyFont="1" applyFill="1" applyBorder="1" applyAlignment="1">
      <alignment horizontal="right" vertical="center" indent="1"/>
    </xf>
    <xf numFmtId="166" fontId="23" fillId="0" borderId="55" xfId="0" applyNumberFormat="1" applyFont="1" applyFill="1" applyBorder="1" applyAlignment="1">
      <alignment horizontal="left" vertical="center" readingOrder="1"/>
    </xf>
    <xf numFmtId="166" fontId="23" fillId="0" borderId="0" xfId="0" applyNumberFormat="1" applyFont="1" applyFill="1" applyBorder="1" applyAlignment="1">
      <alignment horizontal="left" vertical="center" readingOrder="1"/>
    </xf>
    <xf numFmtId="166" fontId="23" fillId="7" borderId="42" xfId="0" applyNumberFormat="1" applyFont="1" applyFill="1" applyBorder="1" applyAlignment="1">
      <alignment horizontal="left" vertical="center" readingOrder="1"/>
    </xf>
    <xf numFmtId="166" fontId="23" fillId="0" borderId="42" xfId="0" applyNumberFormat="1" applyFont="1" applyFill="1" applyBorder="1" applyAlignment="1">
      <alignment horizontal="left" vertical="center" readingOrder="1"/>
    </xf>
    <xf numFmtId="166" fontId="23" fillId="0" borderId="49" xfId="0" applyNumberFormat="1" applyFont="1" applyFill="1" applyBorder="1" applyAlignment="1">
      <alignment horizontal="left" vertical="center" readingOrder="1"/>
    </xf>
    <xf numFmtId="166" fontId="23" fillId="7" borderId="45" xfId="0" applyNumberFormat="1" applyFont="1" applyFill="1" applyBorder="1" applyAlignment="1">
      <alignment horizontal="left" vertical="center" readingOrder="1"/>
    </xf>
    <xf numFmtId="166" fontId="23" fillId="7" borderId="43" xfId="0" applyNumberFormat="1" applyFont="1" applyFill="1" applyBorder="1" applyAlignment="1">
      <alignment horizontal="left" vertical="center" readingOrder="1"/>
    </xf>
    <xf numFmtId="166" fontId="23" fillId="7" borderId="49" xfId="0" applyNumberFormat="1" applyFont="1" applyFill="1" applyBorder="1" applyAlignment="1">
      <alignment horizontal="left" vertical="center" readingOrder="1"/>
    </xf>
    <xf numFmtId="166" fontId="23" fillId="0" borderId="50" xfId="0" applyNumberFormat="1" applyFont="1" applyFill="1" applyBorder="1" applyAlignment="1">
      <alignment horizontal="left" vertical="center" readingOrder="1"/>
    </xf>
    <xf numFmtId="166" fontId="23" fillId="7" borderId="48" xfId="0" applyNumberFormat="1" applyFont="1" applyFill="1" applyBorder="1" applyAlignment="1">
      <alignment horizontal="left" vertical="center" readingOrder="1"/>
    </xf>
    <xf numFmtId="166" fontId="26" fillId="5" borderId="59" xfId="0" applyNumberFormat="1" applyFont="1" applyFill="1" applyBorder="1" applyAlignment="1">
      <alignment horizontal="left" vertical="center" readingOrder="1"/>
    </xf>
    <xf numFmtId="166" fontId="26" fillId="5" borderId="52" xfId="0" applyNumberFormat="1" applyFont="1" applyFill="1" applyBorder="1" applyAlignment="1">
      <alignment horizontal="left" vertical="center" readingOrder="1"/>
    </xf>
    <xf numFmtId="166" fontId="23" fillId="0" borderId="33" xfId="0" applyNumberFormat="1" applyFont="1" applyFill="1" applyBorder="1" applyAlignment="1">
      <alignment horizontal="left" vertical="center" readingOrder="1"/>
    </xf>
    <xf numFmtId="166" fontId="23" fillId="3" borderId="28" xfId="0" applyNumberFormat="1" applyFont="1" applyFill="1" applyBorder="1" applyAlignment="1">
      <alignment horizontal="left" vertical="center" readingOrder="1"/>
    </xf>
    <xf numFmtId="166" fontId="23" fillId="0" borderId="28" xfId="0" applyNumberFormat="1" applyFont="1" applyFill="1" applyBorder="1" applyAlignment="1">
      <alignment horizontal="left" vertical="center" readingOrder="1"/>
    </xf>
    <xf numFmtId="166" fontId="23" fillId="3" borderId="34" xfId="0" applyNumberFormat="1" applyFont="1" applyFill="1" applyBorder="1" applyAlignment="1">
      <alignment horizontal="left" vertical="center" readingOrder="1"/>
    </xf>
    <xf numFmtId="166" fontId="23" fillId="3" borderId="33" xfId="0" applyNumberFormat="1" applyFont="1" applyFill="1" applyBorder="1" applyAlignment="1">
      <alignment horizontal="left" vertical="center" readingOrder="1"/>
    </xf>
    <xf numFmtId="166" fontId="23" fillId="0" borderId="34" xfId="0" applyNumberFormat="1" applyFont="1" applyFill="1" applyBorder="1" applyAlignment="1">
      <alignment horizontal="left" vertical="center" readingOrder="1"/>
    </xf>
    <xf numFmtId="166" fontId="23" fillId="0" borderId="30" xfId="0" applyNumberFormat="1" applyFont="1" applyFill="1" applyBorder="1" applyAlignment="1">
      <alignment horizontal="left" vertical="center" readingOrder="1"/>
    </xf>
    <xf numFmtId="166" fontId="23" fillId="3" borderId="29" xfId="0" applyNumberFormat="1" applyFont="1" applyFill="1" applyBorder="1" applyAlignment="1">
      <alignment horizontal="left" vertical="center" readingOrder="1"/>
    </xf>
    <xf numFmtId="166" fontId="23" fillId="4" borderId="35" xfId="0" applyNumberFormat="1" applyFont="1" applyFill="1" applyBorder="1" applyAlignment="1">
      <alignment horizontal="left" vertical="center" readingOrder="1"/>
    </xf>
    <xf numFmtId="166" fontId="23" fillId="0" borderId="53" xfId="0" applyNumberFormat="1" applyFont="1" applyFill="1" applyBorder="1" applyAlignment="1">
      <alignment horizontal="left" vertical="center" readingOrder="1"/>
    </xf>
    <xf numFmtId="166" fontId="23" fillId="0" borderId="51" xfId="0" applyNumberFormat="1" applyFont="1" applyFill="1" applyBorder="1" applyAlignment="1">
      <alignment horizontal="left" vertical="center" readingOrder="1"/>
    </xf>
    <xf numFmtId="166" fontId="23" fillId="7" borderId="54" xfId="0" applyNumberFormat="1" applyFont="1" applyFill="1" applyBorder="1" applyAlignment="1">
      <alignment horizontal="left" vertical="center" readingOrder="1"/>
    </xf>
    <xf numFmtId="166" fontId="26" fillId="5" borderId="57" xfId="0" applyNumberFormat="1" applyFont="1" applyFill="1" applyBorder="1" applyAlignment="1">
      <alignment horizontal="left" vertical="center" readingOrder="1"/>
    </xf>
    <xf numFmtId="166" fontId="23" fillId="0" borderId="35" xfId="0" applyNumberFormat="1" applyFont="1" applyFill="1" applyBorder="1" applyAlignment="1">
      <alignment horizontal="left" vertical="center" readingOrder="1"/>
    </xf>
    <xf numFmtId="166" fontId="23" fillId="4" borderId="34" xfId="0" applyNumberFormat="1" applyFont="1" applyFill="1" applyBorder="1" applyAlignment="1">
      <alignment horizontal="left" vertical="center" readingOrder="1"/>
    </xf>
    <xf numFmtId="166" fontId="23" fillId="3" borderId="35" xfId="0" applyNumberFormat="1" applyFont="1" applyFill="1" applyBorder="1" applyAlignment="1">
      <alignment horizontal="left" vertical="center" readingOrder="1"/>
    </xf>
    <xf numFmtId="166" fontId="23" fillId="0" borderId="58" xfId="0" applyNumberFormat="1" applyFont="1" applyFill="1" applyBorder="1" applyAlignment="1">
      <alignment horizontal="left" vertical="center" readingOrder="1"/>
    </xf>
    <xf numFmtId="166" fontId="23" fillId="7" borderId="50" xfId="0" applyNumberFormat="1" applyFont="1" applyFill="1" applyBorder="1" applyAlignment="1">
      <alignment horizontal="left" vertical="center" readingOrder="1"/>
    </xf>
    <xf numFmtId="166" fontId="23" fillId="0" borderId="46" xfId="0" applyNumberFormat="1" applyFont="1" applyFill="1" applyBorder="1" applyAlignment="1">
      <alignment horizontal="left" vertical="center" readingOrder="1"/>
    </xf>
    <xf numFmtId="166" fontId="23" fillId="7" borderId="58" xfId="0" applyNumberFormat="1" applyFont="1" applyFill="1" applyBorder="1" applyAlignment="1">
      <alignment horizontal="left" vertical="center" readingOrder="1"/>
    </xf>
    <xf numFmtId="166" fontId="26" fillId="5" borderId="55" xfId="0" applyNumberFormat="1" applyFont="1" applyFill="1" applyBorder="1" applyAlignment="1">
      <alignment horizontal="left" vertical="center" readingOrder="1"/>
    </xf>
    <xf numFmtId="166" fontId="26" fillId="5" borderId="39" xfId="0" applyNumberFormat="1" applyFont="1" applyFill="1" applyBorder="1" applyAlignment="1">
      <alignment horizontal="left" vertical="center" readingOrder="1"/>
    </xf>
    <xf numFmtId="166" fontId="23" fillId="0" borderId="54" xfId="0" applyNumberFormat="1" applyFont="1" applyFill="1" applyBorder="1" applyAlignment="1">
      <alignment horizontal="left" vertical="center" readingOrder="1"/>
    </xf>
    <xf numFmtId="166" fontId="26" fillId="5" borderId="37" xfId="0" applyNumberFormat="1" applyFont="1" applyFill="1" applyBorder="1" applyAlignment="1">
      <alignment horizontal="left" vertical="center" readingOrder="1"/>
    </xf>
    <xf numFmtId="166" fontId="23" fillId="4" borderId="30" xfId="0" applyNumberFormat="1" applyFont="1" applyFill="1" applyBorder="1" applyAlignment="1">
      <alignment horizontal="left" vertical="center" readingOrder="1"/>
    </xf>
    <xf numFmtId="166" fontId="23" fillId="7" borderId="38" xfId="0" applyNumberFormat="1" applyFont="1" applyFill="1" applyBorder="1" applyAlignment="1">
      <alignment horizontal="left" vertical="center" readingOrder="1"/>
    </xf>
    <xf numFmtId="166" fontId="23" fillId="7" borderId="63" xfId="0" applyNumberFormat="1" applyFont="1" applyFill="1" applyBorder="1" applyAlignment="1">
      <alignment horizontal="left" vertical="center" readingOrder="1"/>
    </xf>
    <xf numFmtId="166" fontId="26" fillId="5" borderId="12" xfId="0" applyNumberFormat="1" applyFont="1" applyFill="1" applyBorder="1" applyAlignment="1">
      <alignment horizontal="left" vertical="center" readingOrder="1"/>
    </xf>
    <xf numFmtId="166" fontId="28" fillId="4" borderId="0" xfId="0" applyNumberFormat="1" applyFont="1" applyFill="1" applyBorder="1" applyAlignment="1">
      <alignment horizontal="left" vertical="center" readingOrder="1"/>
    </xf>
    <xf numFmtId="166" fontId="28" fillId="4" borderId="33" xfId="0" applyNumberFormat="1" applyFont="1" applyFill="1" applyBorder="1" applyAlignment="1">
      <alignment horizontal="left" vertical="center" readingOrder="1"/>
    </xf>
    <xf numFmtId="166" fontId="23" fillId="0" borderId="40" xfId="0" applyNumberFormat="1" applyFont="1" applyFill="1" applyBorder="1" applyAlignment="1">
      <alignment horizontal="left" vertical="center" indent="1" readingOrder="1"/>
    </xf>
    <xf numFmtId="166" fontId="23" fillId="7" borderId="42" xfId="0" applyNumberFormat="1" applyFont="1" applyFill="1" applyBorder="1" applyAlignment="1">
      <alignment horizontal="left" vertical="center" indent="1" readingOrder="1"/>
    </xf>
    <xf numFmtId="166" fontId="23" fillId="0" borderId="49" xfId="0" applyNumberFormat="1" applyFont="1" applyFill="1" applyBorder="1" applyAlignment="1">
      <alignment horizontal="left" vertical="center" indent="1" readingOrder="1"/>
    </xf>
    <xf numFmtId="166" fontId="23" fillId="0" borderId="42" xfId="0" applyNumberFormat="1" applyFont="1" applyFill="1" applyBorder="1" applyAlignment="1">
      <alignment horizontal="left" vertical="center" indent="1" readingOrder="1"/>
    </xf>
    <xf numFmtId="166" fontId="23" fillId="0" borderId="50" xfId="0" applyNumberFormat="1" applyFont="1" applyFill="1" applyBorder="1" applyAlignment="1">
      <alignment horizontal="left" vertical="center" indent="1" readingOrder="1"/>
    </xf>
    <xf numFmtId="166" fontId="23" fillId="7" borderId="47" xfId="0" applyNumberFormat="1" applyFont="1" applyFill="1" applyBorder="1" applyAlignment="1">
      <alignment horizontal="left" vertical="center" indent="1" readingOrder="1"/>
    </xf>
    <xf numFmtId="166" fontId="26" fillId="5" borderId="69" xfId="0" applyNumberFormat="1" applyFont="1" applyFill="1" applyBorder="1" applyAlignment="1">
      <alignment horizontal="left" vertical="center" indent="1" readingOrder="1"/>
    </xf>
    <xf numFmtId="166" fontId="23" fillId="0" borderId="33" xfId="0" applyNumberFormat="1" applyFont="1" applyFill="1" applyBorder="1" applyAlignment="1">
      <alignment horizontal="left" vertical="center" indent="1" readingOrder="1"/>
    </xf>
    <xf numFmtId="166" fontId="23" fillId="3" borderId="28" xfId="0" applyNumberFormat="1" applyFont="1" applyFill="1" applyBorder="1" applyAlignment="1">
      <alignment horizontal="left" vertical="center" indent="1" readingOrder="1"/>
    </xf>
    <xf numFmtId="166" fontId="23" fillId="0" borderId="28" xfId="0" applyNumberFormat="1" applyFont="1" applyFill="1" applyBorder="1" applyAlignment="1">
      <alignment horizontal="left" vertical="center" indent="1" readingOrder="1"/>
    </xf>
    <xf numFmtId="166" fontId="23" fillId="0" borderId="29" xfId="0" applyNumberFormat="1" applyFont="1" applyFill="1" applyBorder="1" applyAlignment="1">
      <alignment horizontal="left" vertical="center" indent="1" readingOrder="1"/>
    </xf>
    <xf numFmtId="166" fontId="23" fillId="3" borderId="31" xfId="0" applyNumberFormat="1" applyFont="1" applyFill="1" applyBorder="1" applyAlignment="1">
      <alignment horizontal="left" vertical="center" indent="1" readingOrder="1"/>
    </xf>
    <xf numFmtId="166" fontId="23" fillId="0" borderId="30" xfId="0" applyNumberFormat="1" applyFont="1" applyFill="1" applyBorder="1" applyAlignment="1">
      <alignment horizontal="left" vertical="center" indent="1" readingOrder="1"/>
    </xf>
    <xf numFmtId="166" fontId="23" fillId="3" borderId="29" xfId="0" applyNumberFormat="1" applyFont="1" applyFill="1" applyBorder="1" applyAlignment="1">
      <alignment horizontal="left" vertical="center" indent="1" readingOrder="1"/>
    </xf>
    <xf numFmtId="166" fontId="23" fillId="0" borderId="31" xfId="0" applyNumberFormat="1" applyFont="1" applyFill="1" applyBorder="1" applyAlignment="1">
      <alignment horizontal="left" vertical="center" indent="1" readingOrder="1"/>
    </xf>
    <xf numFmtId="166" fontId="23" fillId="4" borderId="64" xfId="0" applyNumberFormat="1" applyFont="1" applyFill="1" applyBorder="1" applyAlignment="1">
      <alignment horizontal="left" vertical="center" indent="1" readingOrder="1"/>
    </xf>
    <xf numFmtId="166" fontId="23" fillId="0" borderId="53" xfId="0" applyNumberFormat="1" applyFont="1" applyFill="1" applyBorder="1" applyAlignment="1">
      <alignment horizontal="left" vertical="center" indent="1" readingOrder="1"/>
    </xf>
    <xf numFmtId="166" fontId="23" fillId="0" borderId="43" xfId="0" applyNumberFormat="1" applyFont="1" applyFill="1" applyBorder="1" applyAlignment="1">
      <alignment horizontal="left" vertical="center" indent="1" readingOrder="1"/>
    </xf>
    <xf numFmtId="166" fontId="23" fillId="7" borderId="54" xfId="0" applyNumberFormat="1" applyFont="1" applyFill="1" applyBorder="1" applyAlignment="1">
      <alignment horizontal="left" vertical="center" indent="1" readingOrder="1"/>
    </xf>
    <xf numFmtId="166" fontId="26" fillId="5" borderId="70" xfId="0" applyNumberFormat="1" applyFont="1" applyFill="1" applyBorder="1" applyAlignment="1">
      <alignment horizontal="left" vertical="center" indent="1" readingOrder="1"/>
    </xf>
    <xf numFmtId="166" fontId="23" fillId="3" borderId="34" xfId="0" applyNumberFormat="1" applyFont="1" applyFill="1" applyBorder="1" applyAlignment="1">
      <alignment horizontal="left" vertical="center" indent="1" readingOrder="1"/>
    </xf>
    <xf numFmtId="166" fontId="23" fillId="3" borderId="33" xfId="0" applyNumberFormat="1" applyFont="1" applyFill="1" applyBorder="1" applyAlignment="1">
      <alignment horizontal="left" vertical="center" indent="1" readingOrder="1"/>
    </xf>
    <xf numFmtId="166" fontId="23" fillId="0" borderId="34" xfId="0" applyNumberFormat="1" applyFont="1" applyFill="1" applyBorder="1" applyAlignment="1">
      <alignment horizontal="left" vertical="center" indent="1" readingOrder="1"/>
    </xf>
    <xf numFmtId="166" fontId="23" fillId="4" borderId="34" xfId="0" applyNumberFormat="1" applyFont="1" applyFill="1" applyBorder="1" applyAlignment="1">
      <alignment horizontal="left" vertical="center" indent="1" readingOrder="1"/>
    </xf>
    <xf numFmtId="166" fontId="23" fillId="3" borderId="35" xfId="0" applyNumberFormat="1" applyFont="1" applyFill="1" applyBorder="1" applyAlignment="1">
      <alignment horizontal="left" vertical="center" indent="1" readingOrder="1"/>
    </xf>
    <xf numFmtId="166" fontId="23" fillId="0" borderId="35" xfId="0" applyNumberFormat="1" applyFont="1" applyFill="1" applyBorder="1" applyAlignment="1">
      <alignment horizontal="left" vertical="center" indent="1" readingOrder="1"/>
    </xf>
    <xf numFmtId="166" fontId="23" fillId="0" borderId="55" xfId="0" applyNumberFormat="1" applyFont="1" applyFill="1" applyBorder="1" applyAlignment="1">
      <alignment horizontal="left" vertical="center" indent="1" readingOrder="1"/>
    </xf>
    <xf numFmtId="166" fontId="23" fillId="7" borderId="44" xfId="0" applyNumberFormat="1" applyFont="1" applyFill="1" applyBorder="1" applyAlignment="1">
      <alignment horizontal="left" vertical="center" indent="1" readingOrder="1"/>
    </xf>
    <xf numFmtId="166" fontId="26" fillId="5" borderId="10" xfId="0" applyNumberFormat="1" applyFont="1" applyFill="1" applyBorder="1" applyAlignment="1">
      <alignment horizontal="left" vertical="center" indent="1" readingOrder="1"/>
    </xf>
    <xf numFmtId="166" fontId="23" fillId="0" borderId="56" xfId="0" applyNumberFormat="1" applyFont="1" applyFill="1" applyBorder="1" applyAlignment="1">
      <alignment horizontal="left" vertical="center" indent="1" readingOrder="1"/>
    </xf>
    <xf numFmtId="166" fontId="26" fillId="5" borderId="67" xfId="0" applyNumberFormat="1" applyFont="1" applyFill="1" applyBorder="1" applyAlignment="1">
      <alignment horizontal="left" vertical="center" indent="1" readingOrder="1"/>
    </xf>
    <xf numFmtId="166" fontId="23" fillId="4" borderId="66" xfId="0" applyNumberFormat="1" applyFont="1" applyFill="1" applyBorder="1" applyAlignment="1">
      <alignment horizontal="left" vertical="center" indent="1" readingOrder="1"/>
    </xf>
    <xf numFmtId="166" fontId="26" fillId="5" borderId="55" xfId="0" applyNumberFormat="1" applyFont="1" applyFill="1" applyBorder="1" applyAlignment="1">
      <alignment horizontal="left" vertical="center" indent="1" readingOrder="1"/>
    </xf>
    <xf numFmtId="166" fontId="23" fillId="7" borderId="49" xfId="0" applyNumberFormat="1" applyFont="1" applyFill="1" applyBorder="1" applyAlignment="1">
      <alignment horizontal="left" vertical="center" indent="1" readingOrder="1"/>
    </xf>
    <xf numFmtId="166" fontId="28" fillId="4" borderId="66" xfId="0" applyNumberFormat="1" applyFont="1" applyFill="1" applyBorder="1" applyAlignment="1">
      <alignment horizontal="left" vertical="center" indent="1" readingOrder="1"/>
    </xf>
    <xf numFmtId="0" fontId="28" fillId="0" borderId="0" xfId="0" applyFont="1" applyFill="1" applyAlignment="1">
      <alignment horizontal="right" vertical="center"/>
    </xf>
    <xf numFmtId="0" fontId="22" fillId="5" borderId="7" xfId="0" applyFont="1" applyFill="1" applyBorder="1" applyAlignment="1">
      <alignment horizontal="right" vertical="center" indent="1" shrinkToFit="1"/>
    </xf>
    <xf numFmtId="0" fontId="22" fillId="5" borderId="2" xfId="0" applyFont="1" applyFill="1" applyBorder="1" applyAlignment="1">
      <alignment horizontal="right" vertical="center" indent="1" shrinkToFit="1"/>
    </xf>
    <xf numFmtId="0" fontId="22" fillId="5" borderId="6" xfId="0" applyFont="1" applyFill="1" applyBorder="1" applyAlignment="1">
      <alignment horizontal="right" vertical="center" indent="1" shrinkToFit="1"/>
    </xf>
    <xf numFmtId="0" fontId="22" fillId="5" borderId="4" xfId="0" applyFont="1" applyFill="1" applyBorder="1" applyAlignment="1">
      <alignment horizontal="right" vertical="center" indent="1" shrinkToFit="1"/>
    </xf>
    <xf numFmtId="0" fontId="22" fillId="5" borderId="1" xfId="0" applyFont="1" applyFill="1" applyBorder="1" applyAlignment="1">
      <alignment horizontal="right" vertical="center" indent="1" shrinkToFit="1"/>
    </xf>
    <xf numFmtId="0" fontId="22" fillId="5" borderId="3" xfId="0" applyFont="1" applyFill="1" applyBorder="1" applyAlignment="1">
      <alignment horizontal="right" vertical="center" indent="1" shrinkToFit="1"/>
    </xf>
    <xf numFmtId="0" fontId="25" fillId="8" borderId="12" xfId="0" applyFont="1" applyFill="1" applyBorder="1" applyAlignment="1">
      <alignment horizontal="right" vertical="center" wrapText="1" indent="1"/>
    </xf>
    <xf numFmtId="0" fontId="25" fillId="8" borderId="18" xfId="0" applyFont="1" applyFill="1" applyBorder="1" applyAlignment="1">
      <alignment horizontal="right" vertical="center" wrapText="1" indent="1"/>
    </xf>
    <xf numFmtId="0" fontId="20" fillId="6" borderId="19" xfId="0" applyFont="1" applyFill="1" applyBorder="1" applyAlignment="1">
      <alignment horizontal="right" vertical="center" wrapText="1" indent="1"/>
    </xf>
    <xf numFmtId="0" fontId="20" fillId="6" borderId="20" xfId="0" applyFont="1" applyFill="1" applyBorder="1" applyAlignment="1">
      <alignment horizontal="right" vertical="center" wrapText="1" indent="1"/>
    </xf>
    <xf numFmtId="0" fontId="20" fillId="7" borderId="11" xfId="0" applyFont="1" applyFill="1" applyBorder="1" applyAlignment="1">
      <alignment horizontal="right" vertical="center" wrapText="1" indent="1"/>
    </xf>
    <xf numFmtId="0" fontId="24" fillId="8" borderId="12" xfId="0" applyFont="1" applyFill="1" applyBorder="1" applyAlignment="1">
      <alignment horizontal="right" vertical="center" wrapText="1" indent="1"/>
    </xf>
    <xf numFmtId="0" fontId="24" fillId="8" borderId="18" xfId="0" applyFont="1" applyFill="1" applyBorder="1" applyAlignment="1">
      <alignment horizontal="right" vertical="center" wrapText="1" indent="1"/>
    </xf>
    <xf numFmtId="0" fontId="22" fillId="5" borderId="25" xfId="0" applyFont="1" applyFill="1" applyBorder="1" applyAlignment="1">
      <alignment horizontal="right" vertical="center" indent="1" shrinkToFit="1"/>
    </xf>
    <xf numFmtId="0" fontId="22" fillId="5" borderId="0" xfId="0" applyFont="1" applyFill="1" applyBorder="1" applyAlignment="1">
      <alignment horizontal="right" vertical="center" indent="1" shrinkToFit="1"/>
    </xf>
    <xf numFmtId="0" fontId="22" fillId="5" borderId="5" xfId="0" applyFont="1" applyFill="1" applyBorder="1" applyAlignment="1">
      <alignment horizontal="right" vertical="center" indent="1" shrinkToFit="1"/>
    </xf>
    <xf numFmtId="0" fontId="22" fillId="5" borderId="9" xfId="0" applyFont="1" applyFill="1" applyBorder="1" applyAlignment="1">
      <alignment horizontal="right" vertical="center" indent="1" shrinkToFit="1"/>
    </xf>
    <xf numFmtId="0" fontId="22" fillId="5" borderId="26" xfId="0" applyFont="1" applyFill="1" applyBorder="1" applyAlignment="1">
      <alignment horizontal="right" vertical="center" indent="1" shrinkToFit="1"/>
    </xf>
    <xf numFmtId="0" fontId="22" fillId="5" borderId="24" xfId="0" applyFont="1" applyFill="1" applyBorder="1" applyAlignment="1">
      <alignment horizontal="right" vertical="center" indent="1" shrinkToFit="1"/>
    </xf>
    <xf numFmtId="0" fontId="22" fillId="5" borderId="22" xfId="0" applyFont="1" applyFill="1" applyBorder="1" applyAlignment="1">
      <alignment horizontal="right" vertical="center" indent="1" shrinkToFit="1"/>
    </xf>
    <xf numFmtId="0" fontId="22" fillId="5" borderId="21" xfId="0" applyFont="1" applyFill="1" applyBorder="1" applyAlignment="1">
      <alignment horizontal="right" vertical="center" indent="1" shrinkToFit="1"/>
    </xf>
    <xf numFmtId="0" fontId="23" fillId="6" borderId="14" xfId="0" applyFont="1" applyFill="1" applyBorder="1" applyAlignment="1">
      <alignment horizontal="right" vertical="center" wrapText="1" indent="1"/>
    </xf>
    <xf numFmtId="0" fontId="23" fillId="6" borderId="17" xfId="0" applyFont="1" applyFill="1" applyBorder="1" applyAlignment="1">
      <alignment horizontal="right" vertical="center" wrapText="1" indent="1"/>
    </xf>
    <xf numFmtId="0" fontId="20" fillId="0" borderId="5" xfId="0" applyFont="1" applyBorder="1" applyAlignment="1">
      <alignment horizontal="right" vertical="center"/>
    </xf>
    <xf numFmtId="0" fontId="20" fillId="4" borderId="0" xfId="0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right" vertical="center" wrapText="1" indent="1"/>
    </xf>
    <xf numFmtId="0" fontId="28" fillId="0" borderId="19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15" xfId="0" applyFont="1" applyFill="1" applyBorder="1" applyAlignment="1">
      <alignment horizontal="right" vertical="center"/>
    </xf>
    <xf numFmtId="0" fontId="29" fillId="4" borderId="0" xfId="0" applyFont="1" applyFill="1" applyBorder="1" applyAlignment="1">
      <alignment horizontal="right" vertical="center" indent="1"/>
    </xf>
    <xf numFmtId="6" fontId="24" fillId="6" borderId="8" xfId="0" applyNumberFormat="1" applyFont="1" applyFill="1" applyBorder="1" applyAlignment="1">
      <alignment horizontal="right" vertical="center" indent="1"/>
    </xf>
    <xf numFmtId="6" fontId="24" fillId="6" borderId="13" xfId="0" applyNumberFormat="1" applyFont="1" applyFill="1" applyBorder="1" applyAlignment="1">
      <alignment horizontal="right" vertical="center" indent="1"/>
    </xf>
    <xf numFmtId="6" fontId="24" fillId="7" borderId="27" xfId="0" applyNumberFormat="1" applyFont="1" applyFill="1" applyBorder="1" applyAlignment="1">
      <alignment horizontal="right" vertical="center" indent="1"/>
    </xf>
    <xf numFmtId="6" fontId="24" fillId="7" borderId="13" xfId="0" applyNumberFormat="1" applyFont="1" applyFill="1" applyBorder="1" applyAlignment="1">
      <alignment horizontal="right" vertical="center" indent="1"/>
    </xf>
    <xf numFmtId="6" fontId="24" fillId="3" borderId="27" xfId="0" applyNumberFormat="1" applyFont="1" applyFill="1" applyBorder="1" applyAlignment="1">
      <alignment horizontal="right" vertical="center" indent="1"/>
    </xf>
    <xf numFmtId="6" fontId="24" fillId="3" borderId="8" xfId="0" applyNumberFormat="1" applyFont="1" applyFill="1" applyBorder="1" applyAlignment="1">
      <alignment horizontal="right" vertical="center" indent="1"/>
    </xf>
    <xf numFmtId="6" fontId="24" fillId="6" borderId="1" xfId="0" applyNumberFormat="1" applyFont="1" applyFill="1" applyBorder="1" applyAlignment="1">
      <alignment horizontal="right" vertical="center" indent="1"/>
    </xf>
    <xf numFmtId="6" fontId="24" fillId="7" borderId="1" xfId="0" applyNumberFormat="1" applyFont="1" applyFill="1" applyBorder="1" applyAlignment="1">
      <alignment horizontal="right" vertical="center" indent="1"/>
    </xf>
    <xf numFmtId="6" fontId="24" fillId="3" borderId="1" xfId="0" applyNumberFormat="1" applyFont="1" applyFill="1" applyBorder="1" applyAlignment="1">
      <alignment horizontal="right" vertical="center" indent="1"/>
    </xf>
  </cellXfs>
  <cellStyles count="47">
    <cellStyle name="20% - הדגשה1" xfId="24" builtinId="30" customBuiltin="1"/>
    <cellStyle name="20% - הדגשה2" xfId="28" builtinId="34" customBuiltin="1"/>
    <cellStyle name="20% - הדגשה3" xfId="32" builtinId="38" customBuiltin="1"/>
    <cellStyle name="20% - הדגשה4" xfId="36" builtinId="42" customBuiltin="1"/>
    <cellStyle name="20% - הדגשה5" xfId="40" builtinId="46" customBuiltin="1"/>
    <cellStyle name="20% - הדגשה6" xfId="44" builtinId="50" customBuiltin="1"/>
    <cellStyle name="40% - הדגשה1" xfId="25" builtinId="31" customBuiltin="1"/>
    <cellStyle name="40% - הדגשה2" xfId="29" builtinId="35" customBuiltin="1"/>
    <cellStyle name="40% - הדגשה3" xfId="33" builtinId="39" customBuiltin="1"/>
    <cellStyle name="40% - הדגשה4" xfId="37" builtinId="43" customBuiltin="1"/>
    <cellStyle name="40% - הדגשה5" xfId="41" builtinId="47" customBuiltin="1"/>
    <cellStyle name="40% - הדגשה6" xfId="45" builtinId="51" customBuiltin="1"/>
    <cellStyle name="60% - הדגשה1" xfId="26" builtinId="32" customBuiltin="1"/>
    <cellStyle name="60% - הדגשה2" xfId="30" builtinId="36" customBuiltin="1"/>
    <cellStyle name="60% - הדגשה3" xfId="34" builtinId="40" customBuiltin="1"/>
    <cellStyle name="60% - הדגשה4" xfId="38" builtinId="44" customBuiltin="1"/>
    <cellStyle name="60% - הדגשה5" xfId="42" builtinId="48" customBuiltin="1"/>
    <cellStyle name="60% - הדגשה6" xfId="46" builtinId="52" customBuiltin="1"/>
    <cellStyle name="Comma" xfId="1" builtinId="3" customBuiltin="1"/>
    <cellStyle name="Currency" xfId="3" builtinId="4" customBuiltin="1"/>
    <cellStyle name="Normal" xfId="0" builtinId="0" customBuiltin="1"/>
    <cellStyle name="Percent" xfId="5" builtinId="5" customBuiltin="1"/>
    <cellStyle name="הדגשה1" xfId="23" builtinId="29" customBuiltin="1"/>
    <cellStyle name="הדגשה2" xfId="27" builtinId="33" customBuiltin="1"/>
    <cellStyle name="הדגשה3" xfId="31" builtinId="37" customBuiltin="1"/>
    <cellStyle name="הדגשה4" xfId="35" builtinId="41" customBuiltin="1"/>
    <cellStyle name="הדגשה5" xfId="39" builtinId="45" customBuiltin="1"/>
    <cellStyle name="הדגשה6" xfId="43" builtinId="49" customBuiltin="1"/>
    <cellStyle name="הערה" xfId="20" builtinId="10" customBuiltin="1"/>
    <cellStyle name="חישוב" xfId="16" builtinId="22" customBuiltin="1"/>
    <cellStyle name="טוב" xfId="11" builtinId="26" customBuiltin="1"/>
    <cellStyle name="טקסט אזהרה" xfId="19" builtinId="11" customBuiltin="1"/>
    <cellStyle name="טקסט הסברי" xfId="21" builtinId="53" customBuiltin="1"/>
    <cellStyle name="כותרת" xfId="6" builtinId="15" customBuiltin="1"/>
    <cellStyle name="כותרת 1" xfId="7" builtinId="16" customBuiltin="1"/>
    <cellStyle name="כותרת 2" xfId="8" builtinId="17" customBuiltin="1"/>
    <cellStyle name="כותרת 3" xfId="9" builtinId="18" customBuiltin="1"/>
    <cellStyle name="כותרת 4" xfId="10" builtinId="19" customBuiltin="1"/>
    <cellStyle name="מטבע [0]" xfId="4" builtinId="7" customBuiltin="1"/>
    <cellStyle name="ניטראלי" xfId="13" builtinId="28" customBuiltin="1"/>
    <cellStyle name="סה&quot;כ" xfId="22" builtinId="25" customBuiltin="1"/>
    <cellStyle name="פלט" xfId="15" builtinId="21" customBuiltin="1"/>
    <cellStyle name="פסיק [0]" xfId="2" builtinId="6" customBuiltin="1"/>
    <cellStyle name="קלט" xfId="14" builtinId="20" customBuiltin="1"/>
    <cellStyle name="רע" xfId="12" builtinId="27" customBuiltin="1"/>
    <cellStyle name="תא מסומן" xfId="18" builtinId="23" customBuiltin="1"/>
    <cellStyle name="תא מקושר" xfId="17" builtinId="24" customBuiltin="1"/>
  </cellStyles>
  <dxfs count="1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alignment horizontal="left" vertical="center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alignment horizontal="left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alignment horizontal="left" vertical="center" textRotation="0" wrapText="0" indent="0" justifyLastLine="0" shrinkToFit="0" readingOrder="1"/>
      <border outline="0">
        <left style="medium">
          <color theme="4" tint="0.7999816888943144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right" vertical="center" textRotation="0" wrapText="0" indent="1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1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 style="medium">
          <color theme="4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alignment horizontal="left" vertical="center" textRotation="0" wrapText="0" indent="0" justifyLastLine="0" shrinkToFit="0" readingOrder="1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1"/>
      <border outline="0">
        <left style="medium">
          <color theme="4" tint="0.79998168889431442"/>
        </left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 style="medium">
          <color theme="4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right" vertical="center" textRotation="0" wrapText="0" 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u val="none"/>
        <vertAlign val="baseline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left" vertical="center" textRotation="0" indent="0" justifyLastLine="0" readingOrder="0"/>
    </dxf>
    <dxf>
      <font>
        <u val="none"/>
        <vertAlign val="baseline"/>
        <name val="Microsoft Sans Serif"/>
        <scheme val="minor"/>
      </font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1"/>
      <border diagonalUp="0" diagonalDown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1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1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none"/>
      </font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1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1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1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none"/>
      </font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1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1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1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1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1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1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1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1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1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5117038483843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1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1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1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5117038483843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1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1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1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none"/>
      </font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1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1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1"/>
      <border outline="0">
        <left style="medium">
          <color theme="6" tint="0.79998168889431442"/>
        </left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none"/>
      </font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1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1"/>
      <border diagonalUp="0" diagonalDown="0" outline="0">
        <left style="thin">
          <color theme="4" tint="0.3999450666829432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1"/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none"/>
      </font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511703848384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alignment horizontal="left" vertical="center" textRotation="0" wrapText="0" indent="1" justifyLastLine="0" shrinkToFit="0" readingOrder="1"/>
      <border diagonalUp="0" diagonalDown="0"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alignment horizontal="left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none"/>
      </font>
      <numFmt numFmtId="166" formatCode="&quot;₪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&quot;₪&quot;\ #,##0"/>
      <alignment horizontal="left" vertical="center" textRotation="0" wrapText="0" indent="0" justifyLastLine="0" shrinkToFit="0" readingOrder="1"/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none"/>
      </font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right" vertical="center" textRotation="0" wrapText="0" indent="1" justifyLastLine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טבלה1" displayName="טבלה1" ref="B12:E23" totalsRowCount="1" headerRowDxfId="155" dataDxfId="153" totalsRowDxfId="151" headerRowBorderDxfId="154" tableBorderDxfId="152" totalsRowBorderDxfId="150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דיור" totalsRowLabel="סה&quot;כ" dataDxfId="149" totalsRowDxfId="148"/>
    <tableColumn id="2" xr3:uid="{00000000-0010-0000-0000-000002000000}" name="עלות מתוכננת" totalsRowFunction="sum" dataDxfId="147" totalsRowDxfId="146"/>
    <tableColumn id="3" xr3:uid="{00000000-0010-0000-0000-000003000000}" name="עלות בפועל" totalsRowFunction="sum" dataDxfId="145" totalsRowDxfId="144"/>
    <tableColumn id="4" xr3:uid="{00000000-0010-0000-0000-000004000000}" name="הפרש" totalsRowFunction="sum" dataDxfId="143" totalsRowDxfId="142">
      <calculatedColumnFormula>טבלה1[[#This Row],[עלות מתוכננת]]-טבלה1[[#This Row],[עלות בפועל]]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טבלה10" displayName="טבלה10" ref="G40:J44" totalsRowCount="1" headerRowDxfId="37" dataDxfId="35" totalsRowDxfId="33" headerRowBorderDxfId="36" tableBorderDxfId="34" totalsRowBorderDxfId="32">
  <autoFilter ref="G40:J4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חסכונות או השקעות" totalsRowLabel="סה&quot;כ" dataDxfId="31" totalsRowDxfId="30"/>
    <tableColumn id="2" xr3:uid="{00000000-0010-0000-0900-000002000000}" name="עלות מתוכננת" totalsRowFunction="sum" dataDxfId="29" totalsRowDxfId="28"/>
    <tableColumn id="3" xr3:uid="{00000000-0010-0000-0900-000003000000}" name="עלות בפועל" totalsRowFunction="sum" dataDxfId="27" totalsRowDxfId="26"/>
    <tableColumn id="4" xr3:uid="{00000000-0010-0000-0900-000004000000}" name="הפרש" totalsRowFunction="sum" dataDxfId="25" totalsRowDxfId="24">
      <calculatedColumnFormula>טבלה10[[#This Row],[עלות מתוכננת]]-טבלה10[[#This Row],[עלות בפועל]]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טבלה7" displayName="טבלה7" ref="B56:E64" totalsRowCount="1" headerRowDxfId="23" dataDxfId="22" totalsRowDxfId="20" tableBorderDxfId="21">
  <autoFilter ref="B56:E6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בריאות וטיפוח" totalsRowLabel="סה&quot;כ" dataDxfId="19" totalsRowDxfId="18"/>
    <tableColumn id="2" xr3:uid="{00000000-0010-0000-0A00-000002000000}" name="עלות מתוכננת" totalsRowFunction="sum" dataDxfId="17" totalsRowDxfId="16"/>
    <tableColumn id="3" xr3:uid="{00000000-0010-0000-0A00-000003000000}" name="עלות בפועל" totalsRowFunction="sum" dataDxfId="15" totalsRowDxfId="14"/>
    <tableColumn id="4" xr3:uid="{00000000-0010-0000-0A00-000004000000}" name="הפרש" totalsRowFunction="sum" dataDxfId="13" totalsRowDxfId="12">
      <calculatedColumnFormula>טבלה7[[#This Row],[עלות מתוכננת]]-טבלה7[[#This Row],[עלות בפועל]]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טבלה2" displayName="טבלה2" ref="G12:J22" totalsRowCount="1" headerRowDxfId="11" dataDxfId="10" totalsRowDxfId="8" tableBorderDxfId="9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בידור" totalsRowLabel="סה&quot;כ" dataDxfId="7" totalsRowDxfId="6"/>
    <tableColumn id="2" xr3:uid="{00000000-0010-0000-0B00-000002000000}" name="עלות מתוכננת" totalsRowFunction="sum" dataDxfId="5" totalsRowDxfId="4"/>
    <tableColumn id="3" xr3:uid="{00000000-0010-0000-0B00-000003000000}" name="עלות בפועל" totalsRowFunction="sum" dataDxfId="3" totalsRowDxfId="2"/>
    <tableColumn id="4" xr3:uid="{00000000-0010-0000-0B00-000004000000}" name="הפרש" totalsRowFunction="sum" dataDxfId="1" totalsRowDxfId="0">
      <calculatedColumnFormula>טבלה2[[#This Row],[עלות מתוכננת]]-טבלה2[[#This Row],[עלות בפועל]]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טבלה4" displayName="טבלה4" ref="B35:E40" totalsRowCount="1" headerRowDxfId="141" dataDxfId="139" totalsRowDxfId="137" headerRowBorderDxfId="140" tableBorderDxfId="138" totalsRowBorderDxfId="136">
  <autoFilter ref="B35:E39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ביטוח" totalsRowLabel="סה&quot;כ" dataDxfId="135" totalsRowDxfId="134"/>
    <tableColumn id="2" xr3:uid="{00000000-0010-0000-0100-000002000000}" name="עלות מתוכננת" totalsRowFunction="sum" dataDxfId="133" totalsRowDxfId="132"/>
    <tableColumn id="3" xr3:uid="{00000000-0010-0000-0100-000003000000}" name="עלות בפועל" totalsRowFunction="sum" dataDxfId="131" totalsRowDxfId="130"/>
    <tableColumn id="4" xr3:uid="{00000000-0010-0000-0100-000004000000}" name="הפרש" totalsRowFunction="sum" dataDxfId="129" totalsRowDxfId="128">
      <calculatedColumnFormula>טבלה4[[#This Row],[עלות מתוכננת]]-טבלה4[[#This Row],[עלות בפועל]]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טבלה12" displayName="טבלה12" ref="G52:J57" totalsRowCount="1" headerRowDxfId="127" dataDxfId="125" totalsRowDxfId="123" headerRowBorderDxfId="126" tableBorderDxfId="124" totalsRowBorderDxfId="122">
  <autoFilter ref="G52:J56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הוצאות משפטיות" totalsRowLabel="סה&quot;כ" dataDxfId="121" totalsRowDxfId="120"/>
    <tableColumn id="2" xr3:uid="{00000000-0010-0000-0200-000002000000}" name="עלות מתוכננת" totalsRowFunction="sum" dataDxfId="119" totalsRowDxfId="118"/>
    <tableColumn id="3" xr3:uid="{00000000-0010-0000-0200-000003000000}" name="עלות בפועל" totalsRowFunction="sum" dataDxfId="117" totalsRowDxfId="116"/>
    <tableColumn id="4" xr3:uid="{00000000-0010-0000-0200-000004000000}" name="הפרש" totalsRowFunction="sum" dataDxfId="115" totalsRowDxfId="114">
      <calculatedColumnFormula>טבלה12[[#This Row],[עלות מתוכננת]]-טבלה12[[#This Row],[עלות בפועל]]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טבלה6" displayName="טבלה6" ref="B48:E54" totalsRowCount="1" headerRowDxfId="113" dataDxfId="111" totalsRowDxfId="109" headerRowBorderDxfId="112" tableBorderDxfId="110" totalsRowBorderDxfId="108">
  <autoFilter ref="B48:E5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חיות מחמד" totalsRowLabel="סה&quot;כ" dataDxfId="107" totalsRowDxfId="106"/>
    <tableColumn id="2" xr3:uid="{00000000-0010-0000-0300-000002000000}" name="עלות מתוכננת" totalsRowFunction="sum" dataDxfId="105" totalsRowDxfId="104"/>
    <tableColumn id="3" xr3:uid="{00000000-0010-0000-0300-000003000000}" name="עלות בפועל" totalsRowFunction="sum" dataDxfId="103" totalsRowDxfId="102"/>
    <tableColumn id="4" xr3:uid="{00000000-0010-0000-0300-000004000000}" name="הפרש" totalsRowFunction="sum" dataDxfId="101" totalsRowDxfId="100">
      <calculatedColumnFormula>טבלה6[[#This Row],[עלות מתוכננת]]-טבלה6[[#This Row],[עלות בפועל]]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טבלה11" displayName="טבלה11" ref="G46:J50" totalsRowCount="1" headerRowDxfId="99" dataDxfId="98" totalsRowDxfId="96" tableBorderDxfId="97">
  <autoFilter ref="G46:J49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מתנות ותרומות" totalsRowLabel="סה&quot;כ" dataDxfId="95" totalsRowDxfId="94"/>
    <tableColumn id="2" xr3:uid="{00000000-0010-0000-0400-000002000000}" name="עלות מתוכננת" totalsRowFunction="sum" dataDxfId="93" totalsRowDxfId="92"/>
    <tableColumn id="3" xr3:uid="{00000000-0010-0000-0400-000003000000}" name="עלות בפועל" totalsRowFunction="sum" dataDxfId="91" totalsRowDxfId="90"/>
    <tableColumn id="4" xr3:uid="{00000000-0010-0000-0400-000004000000}" name="הפרש" totalsRowFunction="sum" dataDxfId="89" totalsRowDxfId="88">
      <calculatedColumnFormula>טבלה11[[#This Row],[עלות מתוכננת]]-טבלה11[[#This Row],[עלות בפועל]]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טבלה5" displayName="טבלה5" ref="B42:E46" totalsRowCount="1" headerRowDxfId="87" dataDxfId="86" totalsRowDxfId="84" tableBorderDxfId="85">
  <autoFilter ref="B42:E45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מזון" totalsRowLabel="סה&quot;כ" dataDxfId="83" totalsRowDxfId="82"/>
    <tableColumn id="2" xr3:uid="{00000000-0010-0000-0500-000002000000}" name="עלות מתוכננת" totalsRowFunction="sum" dataDxfId="81" totalsRowDxfId="80"/>
    <tableColumn id="3" xr3:uid="{00000000-0010-0000-0500-000003000000}" name="עלות בפועל" totalsRowFunction="sum" dataDxfId="79" totalsRowDxfId="78"/>
    <tableColumn id="4" xr3:uid="{00000000-0010-0000-0500-000004000000}" name="הפרש" totalsRowFunction="sum" dataDxfId="77" totalsRowDxfId="76">
      <calculatedColumnFormula>טבלה5[[#This Row],[עלות מתוכננת]]-טבלה5[[#This Row],[עלות בפועל]]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טבלה9" displayName="טבלה9" ref="G33:J38" totalsRowCount="1" headerRowDxfId="75" dataDxfId="74" totalsRowDxfId="72" tableBorderDxfId="73">
  <autoFilter ref="G33:J37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מסים" totalsRowLabel="סה&quot;כ" dataDxfId="71" totalsRowDxfId="70"/>
    <tableColumn id="2" xr3:uid="{00000000-0010-0000-0600-000002000000}" name="עלות מתוכננת" totalsRowFunction="sum" dataDxfId="69" totalsRowDxfId="68"/>
    <tableColumn id="3" xr3:uid="{00000000-0010-0000-0600-000003000000}" name="עלות בפועל" totalsRowFunction="sum" dataDxfId="67" totalsRowDxfId="66"/>
    <tableColumn id="4" xr3:uid="{00000000-0010-0000-0600-000004000000}" name="הפרש" totalsRowFunction="sum" dataDxfId="65" totalsRowDxfId="64">
      <calculatedColumnFormula>טבלה9[[#This Row],[עלות מתוכננת]]-טבלה9[[#This Row],[עלות בפועל]]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טבלה3" displayName="טבלה3" ref="B25:E33" totalsRowCount="1" headerRowDxfId="63" dataDxfId="62" totalsRowDxfId="60" tableBorderDxfId="61">
  <autoFilter ref="B25:E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תחבורה" totalsRowLabel="סה&quot;כ" dataDxfId="59" totalsRowDxfId="58"/>
    <tableColumn id="2" xr3:uid="{00000000-0010-0000-0700-000002000000}" name="עלות מתוכננת" totalsRowFunction="sum" dataDxfId="57" totalsRowDxfId="56"/>
    <tableColumn id="3" xr3:uid="{00000000-0010-0000-0700-000003000000}" name="עלות בפועל" totalsRowFunction="sum" dataDxfId="55" totalsRowDxfId="54"/>
    <tableColumn id="4" xr3:uid="{00000000-0010-0000-0700-000004000000}" name="הפרש" totalsRowFunction="sum" dataDxfId="53" totalsRowDxfId="52">
      <calculatedColumnFormula>טבלה3[[#This Row],[עלות מתוכננת]]-טבלה3[[#This Row],[עלות בפועל]]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טבלה8" displayName="טבלה8" ref="G24:J31" totalsRowCount="1" headerRowDxfId="51" dataDxfId="49" totalsRowDxfId="47" headerRowBorderDxfId="50" tableBorderDxfId="48" totalsRowBorderDxfId="46">
  <autoFilter ref="G24:J30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הלוואות" totalsRowLabel="סה&quot;כ" dataDxfId="45" totalsRowDxfId="44"/>
    <tableColumn id="2" xr3:uid="{00000000-0010-0000-0800-000002000000}" name="עלות מתוכננת" totalsRowFunction="sum" dataDxfId="43" totalsRowDxfId="42"/>
    <tableColumn id="3" xr3:uid="{00000000-0010-0000-0800-000003000000}" name="עלות בפועל" totalsRowFunction="sum" dataDxfId="41" totalsRowDxfId="40"/>
    <tableColumn id="4" xr3:uid="{00000000-0010-0000-0800-000004000000}" name="הפרש" totalsRowFunction="sum" dataDxfId="39" totalsRowDxfId="38">
      <calculatedColumnFormula>טבלה8[[#This Row],[עלות מתוכננת]]-טבלה8[[#This Row],[עלות בפועל]]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pageSetUpPr autoPageBreaks="0" fitToPage="1"/>
  </sheetPr>
  <dimension ref="A1:K65"/>
  <sheetViews>
    <sheetView showGridLines="0" rightToLeft="1" tabSelected="1" workbookViewId="0"/>
  </sheetViews>
  <sheetFormatPr defaultRowHeight="12.75" x14ac:dyDescent="0.2"/>
  <cols>
    <col min="1" max="1" width="2.28515625" customWidth="1"/>
    <col min="2" max="2" width="30.140625" customWidth="1"/>
    <col min="3" max="5" width="16.5703125" customWidth="1"/>
    <col min="6" max="6" width="4.42578125" customWidth="1"/>
    <col min="7" max="7" width="32.42578125" customWidth="1"/>
    <col min="8" max="10" width="16.5703125" customWidth="1"/>
  </cols>
  <sheetData>
    <row r="1" spans="1:11" ht="10.5" customHeight="1" x14ac:dyDescent="0.45">
      <c r="A1" s="3"/>
      <c r="B1" s="4"/>
      <c r="C1" s="4"/>
      <c r="D1" s="4"/>
      <c r="E1" s="4"/>
      <c r="F1" s="4"/>
      <c r="G1" s="4"/>
      <c r="H1" s="4"/>
      <c r="I1" s="4"/>
      <c r="J1" s="5"/>
    </row>
    <row r="2" spans="1:11" ht="51.95" customHeight="1" x14ac:dyDescent="0.2">
      <c r="A2" s="3"/>
      <c r="B2" s="189" t="s">
        <v>0</v>
      </c>
      <c r="C2" s="189"/>
      <c r="D2" s="189"/>
      <c r="E2" s="189"/>
      <c r="F2" s="189"/>
      <c r="G2" s="189"/>
      <c r="H2" s="189"/>
      <c r="I2" s="189"/>
      <c r="J2" s="189"/>
    </row>
    <row r="3" spans="1:11" ht="9" customHeight="1" x14ac:dyDescent="0.2">
      <c r="A3" s="6"/>
      <c r="B3" s="184"/>
      <c r="C3" s="184"/>
      <c r="D3" s="184"/>
      <c r="E3" s="184"/>
      <c r="F3" s="184"/>
      <c r="G3" s="184"/>
      <c r="H3" s="184"/>
      <c r="I3" s="184"/>
      <c r="J3" s="184"/>
    </row>
    <row r="4" spans="1:11" s="1" customFormat="1" ht="20.100000000000001" customHeight="1" x14ac:dyDescent="0.2">
      <c r="A4" s="7"/>
      <c r="B4" s="8"/>
      <c r="C4" s="9"/>
      <c r="D4" s="9"/>
      <c r="E4" s="9"/>
      <c r="F4" s="9"/>
      <c r="G4" s="9"/>
      <c r="H4" s="9"/>
      <c r="I4" s="9"/>
      <c r="J4" s="9"/>
    </row>
    <row r="5" spans="1:11" ht="18" customHeight="1" x14ac:dyDescent="0.2">
      <c r="A5" s="10"/>
      <c r="B5" s="176" t="s">
        <v>1</v>
      </c>
      <c r="C5" s="181" t="s">
        <v>37</v>
      </c>
      <c r="D5" s="182"/>
      <c r="E5" s="33">
        <v>2500</v>
      </c>
      <c r="F5" s="11"/>
      <c r="G5" s="163" t="s">
        <v>43</v>
      </c>
      <c r="H5" s="164"/>
      <c r="I5" s="165"/>
      <c r="J5" s="190">
        <f>E7-J59</f>
        <v>940</v>
      </c>
    </row>
    <row r="6" spans="1:11" ht="18" customHeight="1" thickBot="1" x14ac:dyDescent="0.25">
      <c r="A6" s="10"/>
      <c r="B6" s="174"/>
      <c r="C6" s="185" t="s">
        <v>38</v>
      </c>
      <c r="D6" s="185"/>
      <c r="E6" s="34">
        <v>500</v>
      </c>
      <c r="F6" s="11"/>
      <c r="G6" s="178"/>
      <c r="H6" s="179"/>
      <c r="I6" s="180"/>
      <c r="J6" s="191"/>
    </row>
    <row r="7" spans="1:11" ht="18" customHeight="1" thickBot="1" x14ac:dyDescent="0.25">
      <c r="A7" s="10"/>
      <c r="B7" s="177"/>
      <c r="C7" s="166" t="s">
        <v>39</v>
      </c>
      <c r="D7" s="167"/>
      <c r="E7" s="35">
        <f>SUM(E5:E6)</f>
        <v>3000</v>
      </c>
      <c r="F7" s="11"/>
      <c r="G7" s="160" t="s">
        <v>44</v>
      </c>
      <c r="H7" s="161"/>
      <c r="I7" s="162"/>
      <c r="J7" s="192">
        <f>E10-J61</f>
        <v>960</v>
      </c>
      <c r="K7" s="2"/>
    </row>
    <row r="8" spans="1:11" ht="18" customHeight="1" thickBot="1" x14ac:dyDescent="0.25">
      <c r="A8" s="10"/>
      <c r="B8" s="173" t="s">
        <v>2</v>
      </c>
      <c r="C8" s="168" t="s">
        <v>37</v>
      </c>
      <c r="D8" s="169"/>
      <c r="E8" s="36">
        <v>2500</v>
      </c>
      <c r="F8" s="11"/>
      <c r="G8" s="178"/>
      <c r="H8" s="179"/>
      <c r="I8" s="180"/>
      <c r="J8" s="193"/>
    </row>
    <row r="9" spans="1:11" ht="18" customHeight="1" thickBot="1" x14ac:dyDescent="0.25">
      <c r="A9" s="10"/>
      <c r="B9" s="174"/>
      <c r="C9" s="170" t="s">
        <v>38</v>
      </c>
      <c r="D9" s="170"/>
      <c r="E9" s="37">
        <v>500</v>
      </c>
      <c r="F9" s="11"/>
      <c r="G9" s="160" t="s">
        <v>45</v>
      </c>
      <c r="H9" s="161"/>
      <c r="I9" s="162"/>
      <c r="J9" s="194">
        <f>J7-J5</f>
        <v>20</v>
      </c>
      <c r="K9" s="2"/>
    </row>
    <row r="10" spans="1:11" ht="18" customHeight="1" thickBot="1" x14ac:dyDescent="0.25">
      <c r="A10" s="10"/>
      <c r="B10" s="175"/>
      <c r="C10" s="171" t="s">
        <v>39</v>
      </c>
      <c r="D10" s="172"/>
      <c r="E10" s="38">
        <f>SUM(E8:E9)</f>
        <v>3000</v>
      </c>
      <c r="F10" s="11"/>
      <c r="G10" s="163"/>
      <c r="H10" s="164"/>
      <c r="I10" s="165"/>
      <c r="J10" s="195"/>
      <c r="K10" s="2"/>
    </row>
    <row r="11" spans="1:11" ht="20.100000000000001" customHeight="1" thickBot="1" x14ac:dyDescent="0.25">
      <c r="A11" s="10"/>
      <c r="B11" s="41"/>
      <c r="C11" s="42"/>
      <c r="D11" s="43"/>
      <c r="E11" s="44"/>
      <c r="F11" s="11"/>
      <c r="G11" s="39"/>
      <c r="H11" s="39"/>
      <c r="I11" s="39"/>
      <c r="J11" s="40"/>
    </row>
    <row r="12" spans="1:11" ht="18" customHeight="1" thickBot="1" x14ac:dyDescent="0.25">
      <c r="A12" s="10"/>
      <c r="B12" s="52" t="s">
        <v>3</v>
      </c>
      <c r="C12" s="12" t="s">
        <v>40</v>
      </c>
      <c r="D12" s="12" t="s">
        <v>41</v>
      </c>
      <c r="E12" s="13" t="s">
        <v>42</v>
      </c>
      <c r="F12" s="14"/>
      <c r="G12" s="45" t="s">
        <v>46</v>
      </c>
      <c r="H12" s="15" t="s">
        <v>40</v>
      </c>
      <c r="I12" s="16" t="s">
        <v>41</v>
      </c>
      <c r="J12" s="17" t="s">
        <v>42</v>
      </c>
    </row>
    <row r="13" spans="1:11" ht="18" customHeight="1" thickBot="1" x14ac:dyDescent="0.25">
      <c r="A13" s="10"/>
      <c r="B13" s="53" t="s">
        <v>4</v>
      </c>
      <c r="C13" s="82">
        <v>1500</v>
      </c>
      <c r="D13" s="83">
        <v>1400</v>
      </c>
      <c r="E13" s="124">
        <f>טבלה1[[#This Row],[עלות מתוכננת]]-טבלה1[[#This Row],[עלות בפועל]]</f>
        <v>100</v>
      </c>
      <c r="F13" s="18"/>
      <c r="G13" s="46" t="s">
        <v>47</v>
      </c>
      <c r="H13" s="94">
        <v>0</v>
      </c>
      <c r="I13" s="94">
        <v>50</v>
      </c>
      <c r="J13" s="131">
        <f>טבלה2[[#This Row],[עלות מתוכננת]]-טבלה2[[#This Row],[עלות בפועל]]</f>
        <v>-50</v>
      </c>
    </row>
    <row r="14" spans="1:11" ht="18" customHeight="1" thickBot="1" x14ac:dyDescent="0.25">
      <c r="A14" s="10"/>
      <c r="B14" s="54" t="s">
        <v>5</v>
      </c>
      <c r="C14" s="84">
        <v>60</v>
      </c>
      <c r="D14" s="84">
        <v>100</v>
      </c>
      <c r="E14" s="125">
        <f>טבלה1[[#This Row],[עלות מתוכננת]]-טבלה1[[#This Row],[עלות בפועל]]</f>
        <v>-40</v>
      </c>
      <c r="F14" s="19"/>
      <c r="G14" s="47" t="s">
        <v>48</v>
      </c>
      <c r="H14" s="95"/>
      <c r="I14" s="95"/>
      <c r="J14" s="132">
        <f>טבלה2[[#This Row],[עלות מתוכננת]]-טבלה2[[#This Row],[עלות בפועל]]</f>
        <v>0</v>
      </c>
    </row>
    <row r="15" spans="1:11" ht="18" customHeight="1" thickBot="1" x14ac:dyDescent="0.25">
      <c r="A15" s="6"/>
      <c r="B15" s="53" t="s">
        <v>6</v>
      </c>
      <c r="C15" s="85">
        <v>50</v>
      </c>
      <c r="D15" s="86">
        <v>60</v>
      </c>
      <c r="E15" s="126">
        <f>טבלה1[[#This Row],[עלות מתוכננת]]-טבלה1[[#This Row],[עלות בפועל]]</f>
        <v>-10</v>
      </c>
      <c r="F15" s="19"/>
      <c r="G15" s="48" t="s">
        <v>49</v>
      </c>
      <c r="H15" s="94"/>
      <c r="I15" s="96"/>
      <c r="J15" s="133">
        <f>טבלה2[[#This Row],[עלות מתוכננת]]-טבלה2[[#This Row],[עלות בפועל]]</f>
        <v>0</v>
      </c>
    </row>
    <row r="16" spans="1:11" ht="18" customHeight="1" thickBot="1" x14ac:dyDescent="0.25">
      <c r="A16" s="10"/>
      <c r="B16" s="54" t="s">
        <v>7</v>
      </c>
      <c r="C16" s="87">
        <v>200</v>
      </c>
      <c r="D16" s="84">
        <v>180</v>
      </c>
      <c r="E16" s="125">
        <f>טבלה1[[#This Row],[עלות מתוכננת]]-טבלה1[[#This Row],[עלות בפועל]]</f>
        <v>20</v>
      </c>
      <c r="F16" s="19"/>
      <c r="G16" s="49" t="s">
        <v>50</v>
      </c>
      <c r="H16" s="97"/>
      <c r="I16" s="97"/>
      <c r="J16" s="132">
        <f>טבלה2[[#This Row],[עלות מתוכננת]]-טבלה2[[#This Row],[עלות בפועל]]</f>
        <v>0</v>
      </c>
    </row>
    <row r="17" spans="1:10" ht="18" customHeight="1" thickBot="1" x14ac:dyDescent="0.25">
      <c r="A17" s="10"/>
      <c r="B17" s="53" t="s">
        <v>8</v>
      </c>
      <c r="C17" s="86"/>
      <c r="D17" s="86"/>
      <c r="E17" s="126">
        <f>טבלה1[[#This Row],[עלות מתוכננת]]-טבלה1[[#This Row],[עלות בפועל]]</f>
        <v>0</v>
      </c>
      <c r="F17" s="19"/>
      <c r="G17" s="46" t="s">
        <v>51</v>
      </c>
      <c r="H17" s="96"/>
      <c r="I17" s="96"/>
      <c r="J17" s="134">
        <f>טבלה2[[#This Row],[עלות מתוכננת]]-טבלה2[[#This Row],[עלות בפועל]]</f>
        <v>0</v>
      </c>
    </row>
    <row r="18" spans="1:10" ht="18" customHeight="1" thickBot="1" x14ac:dyDescent="0.25">
      <c r="A18" s="10"/>
      <c r="B18" s="54" t="s">
        <v>9</v>
      </c>
      <c r="C18" s="84"/>
      <c r="D18" s="88"/>
      <c r="E18" s="125">
        <f>טבלה1[[#This Row],[עלות מתוכננת]]-טבלה1[[#This Row],[עלות בפועל]]</f>
        <v>0</v>
      </c>
      <c r="F18" s="19"/>
      <c r="G18" s="49" t="s">
        <v>52</v>
      </c>
      <c r="H18" s="98"/>
      <c r="I18" s="98"/>
      <c r="J18" s="135">
        <f>טבלה2[[#This Row],[עלות מתוכננת]]-טבלה2[[#This Row],[עלות בפועל]]</f>
        <v>0</v>
      </c>
    </row>
    <row r="19" spans="1:10" ht="18" customHeight="1" thickBot="1" x14ac:dyDescent="0.25">
      <c r="A19" s="10"/>
      <c r="B19" s="53" t="s">
        <v>10</v>
      </c>
      <c r="C19" s="86"/>
      <c r="D19" s="85"/>
      <c r="E19" s="127">
        <f>טבלה1[[#This Row],[עלות מתוכננת]]-טבלה1[[#This Row],[עלות בפועל]]</f>
        <v>0</v>
      </c>
      <c r="F19" s="19"/>
      <c r="G19" s="50" t="s">
        <v>13</v>
      </c>
      <c r="H19" s="99"/>
      <c r="I19" s="99"/>
      <c r="J19" s="136">
        <f>טבלה2[[#This Row],[עלות מתוכננת]]-טבלה2[[#This Row],[עלות בפועל]]</f>
        <v>0</v>
      </c>
    </row>
    <row r="20" spans="1:10" ht="18" customHeight="1" thickBot="1" x14ac:dyDescent="0.25">
      <c r="A20" s="10"/>
      <c r="B20" s="54" t="s">
        <v>11</v>
      </c>
      <c r="C20" s="84"/>
      <c r="D20" s="89"/>
      <c r="E20" s="125">
        <f>טבלה1[[#This Row],[עלות מתוכננת]]-טבלה1[[#This Row],[עלות בפועל]]</f>
        <v>0</v>
      </c>
      <c r="F20" s="19"/>
      <c r="G20" s="49" t="s">
        <v>13</v>
      </c>
      <c r="H20" s="95"/>
      <c r="I20" s="95"/>
      <c r="J20" s="137">
        <f>טבלה2[[#This Row],[עלות מתוכננת]]-טבלה2[[#This Row],[עלות בפועל]]</f>
        <v>0</v>
      </c>
    </row>
    <row r="21" spans="1:10" ht="18" customHeight="1" thickBot="1" x14ac:dyDescent="0.25">
      <c r="A21" s="10"/>
      <c r="B21" s="55" t="s">
        <v>12</v>
      </c>
      <c r="C21" s="90"/>
      <c r="D21" s="90"/>
      <c r="E21" s="128">
        <f>טבלה1[[#This Row],[עלות מתוכננת]]-טבלה1[[#This Row],[עלות בפועל]]</f>
        <v>0</v>
      </c>
      <c r="F21" s="19"/>
      <c r="G21" s="46" t="s">
        <v>13</v>
      </c>
      <c r="H21" s="94"/>
      <c r="I21" s="94"/>
      <c r="J21" s="138">
        <f>טבלה2[[#This Row],[עלות מתוכננת]]-טבלה2[[#This Row],[עלות בפועל]]</f>
        <v>0</v>
      </c>
    </row>
    <row r="22" spans="1:10" ht="18" customHeight="1" thickBot="1" x14ac:dyDescent="0.25">
      <c r="A22" s="10"/>
      <c r="B22" s="56" t="s">
        <v>13</v>
      </c>
      <c r="C22" s="91"/>
      <c r="D22" s="91"/>
      <c r="E22" s="129">
        <f>טבלה1[[#This Row],[עלות מתוכננת]]-טבלה1[[#This Row],[עלות בפועל]]</f>
        <v>0</v>
      </c>
      <c r="F22" s="20"/>
      <c r="G22" s="51" t="s">
        <v>75</v>
      </c>
      <c r="H22" s="102">
        <f>SUBTOTAL(109,טבלה2[עלות מתוכננת])</f>
        <v>0</v>
      </c>
      <c r="I22" s="102">
        <f>SUBTOTAL(109,טבלה2[עלות בפועל])</f>
        <v>50</v>
      </c>
      <c r="J22" s="139">
        <f>SUBTOTAL(109,טבלה2[הפרש])</f>
        <v>-50</v>
      </c>
    </row>
    <row r="23" spans="1:10" ht="18" customHeight="1" thickBot="1" x14ac:dyDescent="0.25">
      <c r="A23" s="10"/>
      <c r="B23" s="57" t="s">
        <v>75</v>
      </c>
      <c r="C23" s="92">
        <f>SUBTOTAL(109,טבלה1[עלות מתוכננת])</f>
        <v>1810</v>
      </c>
      <c r="D23" s="93">
        <f>SUBTOTAL(109,טבלה1[עלות בפועל])</f>
        <v>1740</v>
      </c>
      <c r="E23" s="130">
        <f>SUBTOTAL(109,טבלה1[הפרש])</f>
        <v>70</v>
      </c>
      <c r="F23" s="19"/>
      <c r="G23" s="188"/>
      <c r="H23" s="188"/>
      <c r="I23" s="188"/>
      <c r="J23" s="188"/>
    </row>
    <row r="24" spans="1:10" ht="18" customHeight="1" thickBot="1" x14ac:dyDescent="0.25">
      <c r="A24" s="10"/>
      <c r="B24" s="186"/>
      <c r="C24" s="186"/>
      <c r="D24" s="186"/>
      <c r="E24" s="186"/>
      <c r="F24" s="19"/>
      <c r="G24" s="57" t="s">
        <v>53</v>
      </c>
      <c r="H24" s="21" t="s">
        <v>40</v>
      </c>
      <c r="I24" s="21" t="s">
        <v>41</v>
      </c>
      <c r="J24" s="22" t="s">
        <v>42</v>
      </c>
    </row>
    <row r="25" spans="1:10" ht="18" customHeight="1" thickBot="1" x14ac:dyDescent="0.25">
      <c r="A25" s="10"/>
      <c r="B25" s="62" t="s">
        <v>14</v>
      </c>
      <c r="C25" s="15" t="s">
        <v>40</v>
      </c>
      <c r="D25" s="16" t="s">
        <v>41</v>
      </c>
      <c r="E25" s="16" t="s">
        <v>42</v>
      </c>
      <c r="F25" s="19"/>
      <c r="G25" s="53" t="s">
        <v>54</v>
      </c>
      <c r="H25" s="82"/>
      <c r="I25" s="86"/>
      <c r="J25" s="140">
        <f>טבלה8[[#This Row],[עלות מתוכננת]]-טבלה8[[#This Row],[עלות בפועל]]</f>
        <v>0</v>
      </c>
    </row>
    <row r="26" spans="1:10" ht="18" customHeight="1" thickBot="1" x14ac:dyDescent="0.25">
      <c r="A26" s="10"/>
      <c r="B26" s="46" t="s">
        <v>15</v>
      </c>
      <c r="C26" s="94">
        <v>250</v>
      </c>
      <c r="D26" s="94">
        <v>250</v>
      </c>
      <c r="E26" s="131">
        <f>טבלה3[[#This Row],[עלות מתוכננת]]-טבלה3[[#This Row],[עלות בפועל]]</f>
        <v>0</v>
      </c>
      <c r="F26" s="19"/>
      <c r="G26" s="58" t="s">
        <v>55</v>
      </c>
      <c r="H26" s="84"/>
      <c r="I26" s="88"/>
      <c r="J26" s="125">
        <f>טבלה8[[#This Row],[עלות מתוכננת]]-טבלה8[[#This Row],[עלות בפועל]]</f>
        <v>0</v>
      </c>
    </row>
    <row r="27" spans="1:10" ht="18" customHeight="1" thickBot="1" x14ac:dyDescent="0.25">
      <c r="A27" s="10"/>
      <c r="B27" s="49" t="s">
        <v>16</v>
      </c>
      <c r="C27" s="97"/>
      <c r="D27" s="97"/>
      <c r="E27" s="144">
        <f>טבלה3[[#This Row],[עלות מתוכננת]]-טבלה3[[#This Row],[עלות בפועל]]</f>
        <v>0</v>
      </c>
      <c r="F27" s="19"/>
      <c r="G27" s="59" t="s">
        <v>56</v>
      </c>
      <c r="H27" s="104"/>
      <c r="I27" s="85"/>
      <c r="J27" s="126">
        <f>טבלה8[[#This Row],[עלות מתוכננת]]-טבלה8[[#This Row],[עלות בפועל]]</f>
        <v>0</v>
      </c>
    </row>
    <row r="28" spans="1:10" ht="18" customHeight="1" thickBot="1" x14ac:dyDescent="0.25">
      <c r="A28" s="10"/>
      <c r="B28" s="50" t="s">
        <v>17</v>
      </c>
      <c r="C28" s="96"/>
      <c r="D28" s="96"/>
      <c r="E28" s="133">
        <f>טבלה3[[#This Row],[עלות מתוכננת]]-טבלה3[[#This Row],[עלות בפועל]]</f>
        <v>0</v>
      </c>
      <c r="F28" s="19"/>
      <c r="G28" s="54" t="s">
        <v>56</v>
      </c>
      <c r="H28" s="84"/>
      <c r="I28" s="88"/>
      <c r="J28" s="125">
        <f>טבלה8[[#This Row],[עלות מתוכננת]]-טבלה8[[#This Row],[עלות בפועל]]</f>
        <v>0</v>
      </c>
    </row>
    <row r="29" spans="1:10" ht="18" customHeight="1" thickBot="1" x14ac:dyDescent="0.25">
      <c r="A29" s="10"/>
      <c r="B29" s="49" t="s">
        <v>18</v>
      </c>
      <c r="C29" s="98"/>
      <c r="D29" s="98"/>
      <c r="E29" s="145">
        <f>טבלה3[[#This Row],[עלות מתוכננת]]-טבלה3[[#This Row],[עלות בפועל]]</f>
        <v>0</v>
      </c>
      <c r="F29" s="19"/>
      <c r="G29" s="60" t="s">
        <v>56</v>
      </c>
      <c r="H29" s="104"/>
      <c r="I29" s="85"/>
      <c r="J29" s="141">
        <f>טבלה8[[#This Row],[עלות מתוכננת]]-טבלה8[[#This Row],[עלות בפועל]]</f>
        <v>0</v>
      </c>
    </row>
    <row r="30" spans="1:10" ht="18" customHeight="1" thickBot="1" x14ac:dyDescent="0.25">
      <c r="A30" s="10"/>
      <c r="B30" s="63" t="s">
        <v>19</v>
      </c>
      <c r="C30" s="96"/>
      <c r="D30" s="96"/>
      <c r="E30" s="133">
        <f>טבלה3[[#This Row],[עלות מתוכננת]]-טבלה3[[#This Row],[עלות בפועל]]</f>
        <v>0</v>
      </c>
      <c r="F30" s="19"/>
      <c r="G30" s="61" t="s">
        <v>13</v>
      </c>
      <c r="H30" s="105"/>
      <c r="I30" s="89"/>
      <c r="J30" s="142">
        <f>טבלה8[[#This Row],[עלות מתוכננת]]-טבלה8[[#This Row],[עלות בפועל]]</f>
        <v>0</v>
      </c>
    </row>
    <row r="31" spans="1:10" ht="18" customHeight="1" thickBot="1" x14ac:dyDescent="0.25">
      <c r="A31" s="10"/>
      <c r="B31" s="64" t="s">
        <v>20</v>
      </c>
      <c r="C31" s="98"/>
      <c r="D31" s="98"/>
      <c r="E31" s="145">
        <f>טבלה3[[#This Row],[עלות מתוכננת]]-טבלה3[[#This Row],[עלות בפועל]]</f>
        <v>0</v>
      </c>
      <c r="F31" s="19"/>
      <c r="G31" s="57" t="s">
        <v>75</v>
      </c>
      <c r="H31" s="92">
        <f>SUBTOTAL(109,טבלה8[עלות מתוכננת])</f>
        <v>0</v>
      </c>
      <c r="I31" s="106">
        <f>SUBTOTAL(109,טבלה8[עלות בפועל])</f>
        <v>0</v>
      </c>
      <c r="J31" s="143">
        <f>SUBTOTAL(109,טבלה8[הפרש])</f>
        <v>0</v>
      </c>
    </row>
    <row r="32" spans="1:10" ht="18" customHeight="1" x14ac:dyDescent="0.2">
      <c r="A32" s="10"/>
      <c r="B32" s="50" t="s">
        <v>13</v>
      </c>
      <c r="C32" s="99"/>
      <c r="D32" s="107"/>
      <c r="E32" s="146">
        <f>טבלה3[[#This Row],[עלות מתוכננת]]-טבלה3[[#This Row],[עלות בפועל]]</f>
        <v>0</v>
      </c>
      <c r="F32" s="19"/>
      <c r="G32" s="159"/>
      <c r="H32" s="159"/>
      <c r="I32" s="159"/>
      <c r="J32" s="159"/>
    </row>
    <row r="33" spans="1:10" ht="18" customHeight="1" x14ac:dyDescent="0.2">
      <c r="A33" s="10"/>
      <c r="B33" s="65" t="s">
        <v>75</v>
      </c>
      <c r="C33" s="108">
        <f>SUBTOTAL(109,טבלה3[עלות מתוכננת])</f>
        <v>250</v>
      </c>
      <c r="D33" s="108">
        <f>SUBTOTAL(109,טבלה3[עלות בפועל])</f>
        <v>250</v>
      </c>
      <c r="E33" s="147">
        <f>SUBTOTAL(109,טבלה3[הפרש])</f>
        <v>0</v>
      </c>
      <c r="F33" s="18"/>
      <c r="G33" s="62" t="s">
        <v>57</v>
      </c>
      <c r="H33" s="15" t="s">
        <v>40</v>
      </c>
      <c r="I33" s="15" t="s">
        <v>41</v>
      </c>
      <c r="J33" s="15" t="s">
        <v>42</v>
      </c>
    </row>
    <row r="34" spans="1:10" ht="18" customHeight="1" thickBot="1" x14ac:dyDescent="0.25">
      <c r="A34" s="10"/>
      <c r="B34" s="187"/>
      <c r="C34" s="187"/>
      <c r="D34" s="187"/>
      <c r="E34" s="187"/>
      <c r="F34" s="18"/>
      <c r="G34" s="46" t="s">
        <v>58</v>
      </c>
      <c r="H34" s="99"/>
      <c r="I34" s="99"/>
      <c r="J34" s="146">
        <f>טבלה9[[#This Row],[עלות מתוכננת]]-טבלה9[[#This Row],[עלות בפועל]]</f>
        <v>0</v>
      </c>
    </row>
    <row r="35" spans="1:10" ht="18" customHeight="1" thickBot="1" x14ac:dyDescent="0.25">
      <c r="A35" s="10"/>
      <c r="B35" s="57" t="s">
        <v>17</v>
      </c>
      <c r="C35" s="23" t="s">
        <v>40</v>
      </c>
      <c r="D35" s="24" t="s">
        <v>41</v>
      </c>
      <c r="E35" s="22" t="s">
        <v>42</v>
      </c>
      <c r="F35" s="18"/>
      <c r="G35" s="66" t="s">
        <v>59</v>
      </c>
      <c r="H35" s="95"/>
      <c r="I35" s="109"/>
      <c r="J35" s="148">
        <f>טבלה9[[#This Row],[עלות מתוכננת]]-טבלה9[[#This Row],[עלות בפועל]]</f>
        <v>0</v>
      </c>
    </row>
    <row r="36" spans="1:10" ht="18" customHeight="1" thickBot="1" x14ac:dyDescent="0.25">
      <c r="A36" s="25"/>
      <c r="B36" s="67" t="s">
        <v>21</v>
      </c>
      <c r="C36" s="103"/>
      <c r="D36" s="110"/>
      <c r="E36" s="150">
        <f>טבלה4[[#This Row],[עלות מתוכננת]]-טבלה4[[#This Row],[עלות בפועל]]</f>
        <v>0</v>
      </c>
      <c r="F36" s="18"/>
      <c r="G36" s="63" t="s">
        <v>60</v>
      </c>
      <c r="H36" s="96"/>
      <c r="I36" s="107"/>
      <c r="J36" s="149">
        <f>טבלה9[[#This Row],[עלות מתוכננת]]-טבלה9[[#This Row],[עלות בפועל]]</f>
        <v>0</v>
      </c>
    </row>
    <row r="37" spans="1:10" ht="18" customHeight="1" thickBot="1" x14ac:dyDescent="0.25">
      <c r="A37" s="25"/>
      <c r="B37" s="68" t="s">
        <v>22</v>
      </c>
      <c r="C37" s="84"/>
      <c r="D37" s="111"/>
      <c r="E37" s="151">
        <f>טבלה4[[#This Row],[עלות מתוכננת]]-טבלה4[[#This Row],[עלות בפועל]]</f>
        <v>0</v>
      </c>
      <c r="F37" s="18"/>
      <c r="G37" s="66" t="s">
        <v>13</v>
      </c>
      <c r="H37" s="109"/>
      <c r="I37" s="109"/>
      <c r="J37" s="148">
        <f>טבלה9[[#This Row],[עלות מתוכננת]]-טבלה9[[#This Row],[עלות בפועל]]</f>
        <v>0</v>
      </c>
    </row>
    <row r="38" spans="1:10" ht="18" customHeight="1" thickBot="1" x14ac:dyDescent="0.25">
      <c r="A38" s="25"/>
      <c r="B38" s="69" t="s">
        <v>23</v>
      </c>
      <c r="C38" s="86"/>
      <c r="D38" s="112"/>
      <c r="E38" s="126">
        <f>טבלה4[[#This Row],[עלות מתוכננת]]-טבלה4[[#This Row],[עלות בפועל]]</f>
        <v>0</v>
      </c>
      <c r="F38" s="18"/>
      <c r="G38" s="65" t="s">
        <v>75</v>
      </c>
      <c r="H38" s="108">
        <f>SUBTOTAL(109,טבלה9[עלות מתוכננת])</f>
        <v>0</v>
      </c>
      <c r="I38" s="108">
        <f>SUBTOTAL(109,טבלה9[עלות בפועל])</f>
        <v>0</v>
      </c>
      <c r="J38" s="147">
        <f>SUBTOTAL(109,טבלה9[הפרש])</f>
        <v>0</v>
      </c>
    </row>
    <row r="39" spans="1:10" ht="18" customHeight="1" thickBot="1" x14ac:dyDescent="0.25">
      <c r="A39" s="25"/>
      <c r="B39" s="70" t="s">
        <v>13</v>
      </c>
      <c r="C39" s="105"/>
      <c r="D39" s="113"/>
      <c r="E39" s="142">
        <f>טבלה4[[#This Row],[עלות מתוכננת]]-טבלה4[[#This Row],[עלות בפועל]]</f>
        <v>0</v>
      </c>
      <c r="F39" s="19"/>
      <c r="G39" s="159"/>
      <c r="H39" s="159"/>
      <c r="I39" s="159"/>
      <c r="J39" s="159"/>
    </row>
    <row r="40" spans="1:10" ht="18" customHeight="1" thickBot="1" x14ac:dyDescent="0.25">
      <c r="A40" s="10"/>
      <c r="B40" s="57" t="s">
        <v>75</v>
      </c>
      <c r="C40" s="114">
        <f>SUBTOTAL(109,טבלה4[עלות מתוכננת])</f>
        <v>0</v>
      </c>
      <c r="D40" s="115">
        <f>SUBTOTAL(109,טבלה4[עלות בפועל])</f>
        <v>0</v>
      </c>
      <c r="E40" s="152">
        <f>SUBTOTAL(109,טבלה4[הפרש])</f>
        <v>0</v>
      </c>
      <c r="F40" s="19"/>
      <c r="G40" s="57" t="s">
        <v>61</v>
      </c>
      <c r="H40" s="26" t="s">
        <v>40</v>
      </c>
      <c r="I40" s="27" t="s">
        <v>41</v>
      </c>
      <c r="J40" s="13" t="s">
        <v>42</v>
      </c>
    </row>
    <row r="41" spans="1:10" ht="18" customHeight="1" thickBot="1" x14ac:dyDescent="0.25">
      <c r="A41" s="10"/>
      <c r="B41" s="159"/>
      <c r="C41" s="159"/>
      <c r="D41" s="159"/>
      <c r="E41" s="159"/>
      <c r="F41" s="28"/>
      <c r="G41" s="71" t="s">
        <v>62</v>
      </c>
      <c r="H41" s="82"/>
      <c r="I41" s="100"/>
      <c r="J41" s="124">
        <f>טבלה10[[#This Row],[עלות מתוכננת]]-טבלה10[[#This Row],[עלות בפועל]]</f>
        <v>0</v>
      </c>
    </row>
    <row r="42" spans="1:10" ht="18" customHeight="1" thickBot="1" x14ac:dyDescent="0.25">
      <c r="A42" s="10"/>
      <c r="B42" s="45" t="s">
        <v>24</v>
      </c>
      <c r="C42" s="29" t="s">
        <v>40</v>
      </c>
      <c r="D42" s="15" t="s">
        <v>41</v>
      </c>
      <c r="E42" s="15" t="s">
        <v>42</v>
      </c>
      <c r="F42" s="28"/>
      <c r="G42" s="54" t="s">
        <v>63</v>
      </c>
      <c r="H42" s="87"/>
      <c r="I42" s="84"/>
      <c r="J42" s="125">
        <f>טבלה10[[#This Row],[עלות מתוכננת]]-טבלה10[[#This Row],[עלות בפועל]]</f>
        <v>0</v>
      </c>
    </row>
    <row r="43" spans="1:10" ht="18" customHeight="1" thickBot="1" x14ac:dyDescent="0.25">
      <c r="A43" s="10"/>
      <c r="B43" s="46" t="s">
        <v>25</v>
      </c>
      <c r="C43" s="100"/>
      <c r="D43" s="99"/>
      <c r="E43" s="146">
        <f>טבלה5[[#This Row],[עלות מתוכננת]]-טבלה5[[#This Row],[עלות בפועל]]</f>
        <v>0</v>
      </c>
      <c r="F43" s="28"/>
      <c r="G43" s="72" t="s">
        <v>13</v>
      </c>
      <c r="H43" s="116"/>
      <c r="I43" s="100"/>
      <c r="J43" s="153">
        <f>טבלה10[[#This Row],[עלות מתוכננת]]-טבלה10[[#This Row],[עלות בפועל]]</f>
        <v>0</v>
      </c>
    </row>
    <row r="44" spans="1:10" ht="18" customHeight="1" thickBot="1" x14ac:dyDescent="0.25">
      <c r="A44" s="10"/>
      <c r="B44" s="49" t="s">
        <v>26</v>
      </c>
      <c r="C44" s="101"/>
      <c r="D44" s="95"/>
      <c r="E44" s="132">
        <f>טבלה5[[#This Row],[עלות מתוכננת]]-טבלה5[[#This Row],[עלות בפועל]]</f>
        <v>0</v>
      </c>
      <c r="F44" s="19"/>
      <c r="G44" s="57" t="s">
        <v>75</v>
      </c>
      <c r="H44" s="93">
        <f>SUBTOTAL(109,טבלה10[עלות מתוכננת])</f>
        <v>0</v>
      </c>
      <c r="I44" s="117">
        <f>SUBTOTAL(109,טבלה10[עלות בפועל])</f>
        <v>0</v>
      </c>
      <c r="J44" s="154">
        <f>SUBTOTAL(109,טבלה10[הפרש])</f>
        <v>0</v>
      </c>
    </row>
    <row r="45" spans="1:10" ht="18" customHeight="1" x14ac:dyDescent="0.2">
      <c r="A45" s="10"/>
      <c r="B45" s="50" t="s">
        <v>13</v>
      </c>
      <c r="C45" s="100"/>
      <c r="D45" s="99"/>
      <c r="E45" s="146">
        <f>טבלה5[[#This Row],[עלות מתוכננת]]-טבלה5[[#This Row],[עלות בפועל]]</f>
        <v>0</v>
      </c>
      <c r="F45" s="19"/>
      <c r="G45" s="159"/>
      <c r="H45" s="159"/>
      <c r="I45" s="159"/>
      <c r="J45" s="159"/>
    </row>
    <row r="46" spans="1:10" ht="18" customHeight="1" x14ac:dyDescent="0.2">
      <c r="A46" s="10"/>
      <c r="B46" s="73" t="s">
        <v>75</v>
      </c>
      <c r="C46" s="118">
        <f>SUBTOTAL(109,טבלה5[עלות מתוכננת])</f>
        <v>0</v>
      </c>
      <c r="D46" s="108">
        <f>SUBTOTAL(109,טבלה5[עלות בפועל])</f>
        <v>0</v>
      </c>
      <c r="E46" s="147">
        <f>SUBTOTAL(109,טבלה5[הפרש])</f>
        <v>0</v>
      </c>
      <c r="F46" s="19"/>
      <c r="G46" s="45" t="s">
        <v>64</v>
      </c>
      <c r="H46" s="29" t="s">
        <v>40</v>
      </c>
      <c r="I46" s="15" t="s">
        <v>41</v>
      </c>
      <c r="J46" s="17" t="s">
        <v>42</v>
      </c>
    </row>
    <row r="47" spans="1:10" ht="18" customHeight="1" thickBot="1" x14ac:dyDescent="0.25">
      <c r="A47" s="10"/>
      <c r="B47" s="159"/>
      <c r="C47" s="159"/>
      <c r="D47" s="159"/>
      <c r="E47" s="159"/>
      <c r="F47" s="18"/>
      <c r="G47" s="74" t="s">
        <v>65</v>
      </c>
      <c r="H47" s="100"/>
      <c r="I47" s="99"/>
      <c r="J47" s="136">
        <f>טבלה11[[#This Row],[עלות מתוכננת]]-טבלה11[[#This Row],[עלות בפועל]]</f>
        <v>0</v>
      </c>
    </row>
    <row r="48" spans="1:10" ht="18" customHeight="1" thickBot="1" x14ac:dyDescent="0.25">
      <c r="A48" s="10"/>
      <c r="B48" s="57" t="s">
        <v>27</v>
      </c>
      <c r="C48" s="23" t="s">
        <v>40</v>
      </c>
      <c r="D48" s="23" t="s">
        <v>41</v>
      </c>
      <c r="E48" s="23" t="s">
        <v>42</v>
      </c>
      <c r="F48" s="18"/>
      <c r="G48" s="66" t="s">
        <v>66</v>
      </c>
      <c r="H48" s="101"/>
      <c r="I48" s="95"/>
      <c r="J48" s="137">
        <f>טבלה11[[#This Row],[עלות מתוכננת]]-טבלה11[[#This Row],[עלות בפועל]]</f>
        <v>0</v>
      </c>
    </row>
    <row r="49" spans="1:10" ht="18" customHeight="1" thickBot="1" x14ac:dyDescent="0.25">
      <c r="A49" s="10"/>
      <c r="B49" s="76" t="s">
        <v>24</v>
      </c>
      <c r="C49" s="86"/>
      <c r="D49" s="86"/>
      <c r="E49" s="150">
        <f>טבלה6[[#This Row],[עלות מתוכננת]]-טבלה6[[#This Row],[עלות בפועל]]</f>
        <v>0</v>
      </c>
      <c r="F49" s="18"/>
      <c r="G49" s="75" t="s">
        <v>67</v>
      </c>
      <c r="H49" s="100"/>
      <c r="I49" s="99"/>
      <c r="J49" s="136">
        <f>טבלה11[[#This Row],[עלות מתוכננת]]-טבלה11[[#This Row],[עלות בפועל]]</f>
        <v>0</v>
      </c>
    </row>
    <row r="50" spans="1:10" ht="18" customHeight="1" thickBot="1" x14ac:dyDescent="0.25">
      <c r="A50" s="10"/>
      <c r="B50" s="54" t="s">
        <v>28</v>
      </c>
      <c r="C50" s="84"/>
      <c r="D50" s="84"/>
      <c r="E50" s="125">
        <f>טבלה6[[#This Row],[עלות מתוכננת]]-טבלה6[[#This Row],[עלות בפועל]]</f>
        <v>0</v>
      </c>
      <c r="F50" s="19"/>
      <c r="G50" s="73" t="s">
        <v>75</v>
      </c>
      <c r="H50" s="118">
        <f>SUBTOTAL(109,טבלה11[עלות מתוכננת])</f>
        <v>0</v>
      </c>
      <c r="I50" s="108">
        <f>SUBTOTAL(109,טבלה11[עלות בפועל])</f>
        <v>0</v>
      </c>
      <c r="J50" s="155">
        <f>SUBTOTAL(109,טבלה11[הפרש])</f>
        <v>0</v>
      </c>
    </row>
    <row r="51" spans="1:10" ht="18" customHeight="1" thickBot="1" x14ac:dyDescent="0.25">
      <c r="A51" s="10"/>
      <c r="B51" s="76" t="s">
        <v>29</v>
      </c>
      <c r="C51" s="86"/>
      <c r="D51" s="85"/>
      <c r="E51" s="141">
        <f>טבלה6[[#This Row],[עלות מתוכננת]]-טבלה6[[#This Row],[עלות בפועל]]</f>
        <v>0</v>
      </c>
      <c r="F51" s="19"/>
      <c r="G51" s="159"/>
      <c r="H51" s="159"/>
      <c r="I51" s="159"/>
      <c r="J51" s="159"/>
    </row>
    <row r="52" spans="1:10" ht="18" customHeight="1" thickBot="1" x14ac:dyDescent="0.25">
      <c r="A52" s="10"/>
      <c r="B52" s="54" t="s">
        <v>30</v>
      </c>
      <c r="C52" s="84"/>
      <c r="D52" s="87"/>
      <c r="E52" s="125">
        <f>טבלה6[[#This Row],[עלות מתוכננת]]-טבלה6[[#This Row],[עלות בפועל]]</f>
        <v>0</v>
      </c>
      <c r="F52" s="19"/>
      <c r="G52" s="57" t="s">
        <v>68</v>
      </c>
      <c r="H52" s="26" t="s">
        <v>40</v>
      </c>
      <c r="I52" s="23" t="s">
        <v>41</v>
      </c>
      <c r="J52" s="23" t="s">
        <v>42</v>
      </c>
    </row>
    <row r="53" spans="1:10" ht="18" customHeight="1" thickBot="1" x14ac:dyDescent="0.25">
      <c r="A53" s="10"/>
      <c r="B53" s="77" t="s">
        <v>13</v>
      </c>
      <c r="C53" s="116"/>
      <c r="D53" s="86"/>
      <c r="E53" s="126">
        <f>טבלה6[[#This Row],[עלות מתוכננת]]-טבלה6[[#This Row],[עלות בפועל]]</f>
        <v>0</v>
      </c>
      <c r="F53" s="28"/>
      <c r="G53" s="72" t="s">
        <v>69</v>
      </c>
      <c r="H53" s="83"/>
      <c r="I53" s="86"/>
      <c r="J53" s="126">
        <f>טבלה12[[#This Row],[עלות מתוכננת]]-טבלה12[[#This Row],[עלות בפועל]]</f>
        <v>0</v>
      </c>
    </row>
    <row r="54" spans="1:10" ht="18" customHeight="1" thickBot="1" x14ac:dyDescent="0.25">
      <c r="A54" s="10"/>
      <c r="B54" s="57" t="s">
        <v>75</v>
      </c>
      <c r="C54" s="114">
        <f>SUBTOTAL(109,טבלה6[עלות מתוכננת])</f>
        <v>0</v>
      </c>
      <c r="D54" s="114">
        <f>SUBTOTAL(109,טבלה6[עלות בפועל])</f>
        <v>0</v>
      </c>
      <c r="E54" s="156">
        <f>SUBTOTAL(109,טבלה6[הפרש])</f>
        <v>0</v>
      </c>
      <c r="F54" s="28"/>
      <c r="G54" s="78" t="s">
        <v>70</v>
      </c>
      <c r="H54" s="119"/>
      <c r="I54" s="84"/>
      <c r="J54" s="125">
        <f>טבלה12[[#This Row],[עלות מתוכננת]]-טבלה12[[#This Row],[עלות בפועל]]</f>
        <v>0</v>
      </c>
    </row>
    <row r="55" spans="1:10" ht="18" customHeight="1" thickBot="1" x14ac:dyDescent="0.25">
      <c r="A55" s="10"/>
      <c r="B55" s="159"/>
      <c r="C55" s="159"/>
      <c r="D55" s="159"/>
      <c r="E55" s="159"/>
      <c r="F55" s="28"/>
      <c r="G55" s="72" t="s">
        <v>71</v>
      </c>
      <c r="H55" s="83"/>
      <c r="I55" s="86"/>
      <c r="J55" s="128">
        <f>טבלה12[[#This Row],[עלות מתוכננת]]-טבלה12[[#This Row],[עלות בפועל]]</f>
        <v>0</v>
      </c>
    </row>
    <row r="56" spans="1:10" ht="18" customHeight="1" thickBot="1" x14ac:dyDescent="0.25">
      <c r="A56" s="10"/>
      <c r="B56" s="80" t="s">
        <v>31</v>
      </c>
      <c r="C56" s="30" t="s">
        <v>40</v>
      </c>
      <c r="D56" s="31" t="s">
        <v>41</v>
      </c>
      <c r="E56" s="32" t="s">
        <v>42</v>
      </c>
      <c r="F56" s="28"/>
      <c r="G56" s="79" t="s">
        <v>13</v>
      </c>
      <c r="H56" s="120"/>
      <c r="I56" s="88"/>
      <c r="J56" s="157">
        <f>טבלה12[[#This Row],[עלות מתוכננת]]-טבלה12[[#This Row],[עלות בפועל]]</f>
        <v>0</v>
      </c>
    </row>
    <row r="57" spans="1:10" ht="18" customHeight="1" thickBot="1" x14ac:dyDescent="0.25">
      <c r="A57" s="10"/>
      <c r="B57" s="50" t="s">
        <v>28</v>
      </c>
      <c r="C57" s="83"/>
      <c r="D57" s="99"/>
      <c r="E57" s="146">
        <f>טבלה7[[#This Row],[עלות מתוכננת]]-טבלה7[[#This Row],[עלות בפועל]]</f>
        <v>0</v>
      </c>
      <c r="F57" s="19"/>
      <c r="G57" s="57" t="s">
        <v>75</v>
      </c>
      <c r="H57" s="121">
        <f>SUBTOTAL(109,טבלה12[עלות מתוכננת])</f>
        <v>0</v>
      </c>
      <c r="I57" s="114">
        <f>SUBTOTAL(109,טבלה12[עלות בפועל])</f>
        <v>0</v>
      </c>
      <c r="J57" s="156">
        <f>SUBTOTAL(109,טבלה12[הפרש])</f>
        <v>0</v>
      </c>
    </row>
    <row r="58" spans="1:10" ht="18" customHeight="1" thickBot="1" x14ac:dyDescent="0.25">
      <c r="A58" s="10"/>
      <c r="B58" s="49" t="s">
        <v>32</v>
      </c>
      <c r="C58" s="109"/>
      <c r="D58" s="95"/>
      <c r="E58" s="132">
        <f>טבלה7[[#This Row],[עלות מתוכננת]]-טבלה7[[#This Row],[עלות בפועל]]</f>
        <v>0</v>
      </c>
      <c r="F58" s="7"/>
      <c r="G58" s="183"/>
      <c r="H58" s="183"/>
      <c r="I58" s="183"/>
      <c r="J58" s="183"/>
    </row>
    <row r="59" spans="1:10" ht="18" customHeight="1" thickBot="1" x14ac:dyDescent="0.25">
      <c r="A59" s="10"/>
      <c r="B59" s="48" t="s">
        <v>33</v>
      </c>
      <c r="C59" s="96"/>
      <c r="D59" s="99"/>
      <c r="E59" s="146">
        <f>טבלה7[[#This Row],[עלות מתוכננת]]-טבלה7[[#This Row],[עלות בפועל]]</f>
        <v>0</v>
      </c>
      <c r="F59" s="7"/>
      <c r="G59" s="164" t="s">
        <v>72</v>
      </c>
      <c r="H59" s="164"/>
      <c r="I59" s="164"/>
      <c r="J59" s="196">
        <f>SUM(C23,C33,C40,C46,C54,C64,H22,H31,H38,H44,H50,H57)</f>
        <v>2060</v>
      </c>
    </row>
    <row r="60" spans="1:10" ht="18" customHeight="1" thickBot="1" x14ac:dyDescent="0.25">
      <c r="A60" s="10"/>
      <c r="B60" s="49" t="s">
        <v>34</v>
      </c>
      <c r="C60" s="109"/>
      <c r="D60" s="95"/>
      <c r="E60" s="148">
        <f>טבלה7[[#This Row],[עלות מתוכננת]]-טבלה7[[#This Row],[עלות בפועל]]</f>
        <v>0</v>
      </c>
      <c r="F60" s="7"/>
      <c r="G60" s="164"/>
      <c r="H60" s="164"/>
      <c r="I60" s="164"/>
      <c r="J60" s="196"/>
    </row>
    <row r="61" spans="1:10" ht="18" customHeight="1" thickBot="1" x14ac:dyDescent="0.25">
      <c r="A61" s="10"/>
      <c r="B61" s="50" t="s">
        <v>35</v>
      </c>
      <c r="C61" s="96"/>
      <c r="D61" s="96"/>
      <c r="E61" s="133">
        <f>טבלה7[[#This Row],[עלות מתוכננת]]-טבלה7[[#This Row],[עלות בפועל]]</f>
        <v>0</v>
      </c>
      <c r="F61" s="7"/>
      <c r="G61" s="164" t="s">
        <v>73</v>
      </c>
      <c r="H61" s="164"/>
      <c r="I61" s="164"/>
      <c r="J61" s="197">
        <f>SUM(D23,D33,D40,D46,D54,D64,I22,I31,I38,I44,I50,I57)</f>
        <v>2040</v>
      </c>
    </row>
    <row r="62" spans="1:10" ht="18" customHeight="1" thickBot="1" x14ac:dyDescent="0.25">
      <c r="A62" s="10"/>
      <c r="B62" s="49" t="s">
        <v>36</v>
      </c>
      <c r="C62" s="95"/>
      <c r="D62" s="97"/>
      <c r="E62" s="132">
        <f>טבלה7[[#This Row],[עלות מתוכננת]]-טבלה7[[#This Row],[עלות בפועל]]</f>
        <v>0</v>
      </c>
      <c r="F62" s="7"/>
      <c r="G62" s="164"/>
      <c r="H62" s="164"/>
      <c r="I62" s="164"/>
      <c r="J62" s="197"/>
    </row>
    <row r="63" spans="1:10" ht="18" customHeight="1" x14ac:dyDescent="0.2">
      <c r="A63" s="10"/>
      <c r="B63" s="50" t="s">
        <v>13</v>
      </c>
      <c r="C63" s="83"/>
      <c r="D63" s="107"/>
      <c r="E63" s="146">
        <f>טבלה7[[#This Row],[עלות מתוכננת]]-טבלה7[[#This Row],[עלות בפועל]]</f>
        <v>0</v>
      </c>
      <c r="F63" s="7"/>
      <c r="G63" s="164" t="s">
        <v>74</v>
      </c>
      <c r="H63" s="164"/>
      <c r="I63" s="164"/>
      <c r="J63" s="198">
        <f>SUM(E23,E33,E40,E46,E54,E64,J22,J31,J38,J44,J50,J57)</f>
        <v>20</v>
      </c>
    </row>
    <row r="64" spans="1:10" ht="18" customHeight="1" thickBot="1" x14ac:dyDescent="0.25">
      <c r="A64" s="10"/>
      <c r="B64" s="81" t="s">
        <v>75</v>
      </c>
      <c r="C64" s="122">
        <f>SUBTOTAL(109,טבלה7[עלות מתוכננת])</f>
        <v>0</v>
      </c>
      <c r="D64" s="123">
        <f>SUBTOTAL(109,טבלה7[עלות בפועל])</f>
        <v>0</v>
      </c>
      <c r="E64" s="158">
        <f>SUBTOTAL(109,טבלה7[הפרש])</f>
        <v>0</v>
      </c>
      <c r="F64" s="7"/>
      <c r="G64" s="164"/>
      <c r="H64" s="164"/>
      <c r="I64" s="164"/>
      <c r="J64" s="198"/>
    </row>
    <row r="65" ht="20.100000000000001" customHeight="1" x14ac:dyDescent="0.2"/>
  </sheetData>
  <mergeCells count="33">
    <mergeCell ref="B3:J3"/>
    <mergeCell ref="C6:D6"/>
    <mergeCell ref="B24:E24"/>
    <mergeCell ref="B34:E34"/>
    <mergeCell ref="B41:E41"/>
    <mergeCell ref="G23:J23"/>
    <mergeCell ref="G32:J32"/>
    <mergeCell ref="G39:J39"/>
    <mergeCell ref="B47:E47"/>
    <mergeCell ref="J63:J64"/>
    <mergeCell ref="G63:I64"/>
    <mergeCell ref="J61:J62"/>
    <mergeCell ref="G61:I62"/>
    <mergeCell ref="G59:I60"/>
    <mergeCell ref="J59:J60"/>
    <mergeCell ref="G58:J58"/>
    <mergeCell ref="B55:E55"/>
    <mergeCell ref="G45:J45"/>
    <mergeCell ref="G51:J51"/>
    <mergeCell ref="B2:J2"/>
    <mergeCell ref="G9:I10"/>
    <mergeCell ref="J9:J10"/>
    <mergeCell ref="C7:D7"/>
    <mergeCell ref="J5:J6"/>
    <mergeCell ref="C8:D8"/>
    <mergeCell ref="C9:D9"/>
    <mergeCell ref="C10:D10"/>
    <mergeCell ref="B8:B10"/>
    <mergeCell ref="B5:B7"/>
    <mergeCell ref="G7:I8"/>
    <mergeCell ref="G5:I6"/>
    <mergeCell ref="J7:J8"/>
    <mergeCell ref="C5:D5"/>
  </mergeCells>
  <phoneticPr fontId="1" type="noConversion"/>
  <conditionalFormatting sqref="E13:E23 E26:E33 E36:E40 E43:E46 E49:E54 E57:E64 J13:J22 J25:J31 J34:J38 J41:J44 J47:J50 J53:J57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paperSize="9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תקציב חודשי אישי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2017-12-27T06:42:21Z</dcterms:created>
  <dcterms:modified xsi:type="dcterms:W3CDTF">2019-06-14T02:29:38Z</dcterms:modified>
</cp:coreProperties>
</file>