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920" windowHeight="16110" xr2:uid="{00000000-000D-0000-FFFF-FFFF00000000}"/>
  </bookViews>
  <sheets>
    <sheet name="התחלה" sheetId="4" r:id="rId1"/>
    <sheet name="פרמטרי פרוייקט" sheetId="1" r:id="rId2"/>
    <sheet name="פרטי פרוייקט" sheetId="2" r:id="rId3"/>
    <sheet name="סכומי פרוייקט" sheetId="3" r:id="rId4"/>
  </sheets>
  <definedNames>
    <definedName name="_xlnm.Print_Titles" localSheetId="3">'סכומי פרוייקט'!$4:$4</definedName>
    <definedName name="_xlnm.Print_Titles" localSheetId="2">'פרטי פרוייקט'!$4:$4</definedName>
    <definedName name="סוג_הפרוייקט">פרמטרים[סוג הפרוייקט]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E5" i="2" l="1"/>
  <c r="F7" i="2" l="1"/>
  <c r="G7" i="2"/>
  <c r="B3" i="3" l="1"/>
  <c r="B3" i="2" l="1"/>
  <c r="G9" i="2"/>
  <c r="F9" i="2"/>
  <c r="E9" i="2"/>
  <c r="D9" i="2"/>
  <c r="G8" i="2"/>
  <c r="F8" i="2"/>
  <c r="E8" i="2"/>
  <c r="D8" i="2"/>
  <c r="E7" i="2"/>
  <c r="D7" i="2"/>
  <c r="G6" i="2"/>
  <c r="F6" i="2"/>
  <c r="D6" i="2"/>
  <c r="E6" i="2"/>
  <c r="G5" i="2"/>
  <c r="F5" i="2"/>
  <c r="D5" i="2"/>
  <c r="B1" i="3" l="1"/>
  <c r="K8" i="2"/>
  <c r="W5" i="2"/>
  <c r="W6" i="2"/>
  <c r="W7" i="2"/>
  <c r="W8" i="2"/>
  <c r="W9" i="2"/>
  <c r="V5" i="2"/>
  <c r="V6" i="2"/>
  <c r="V7" i="2"/>
  <c r="V8" i="2"/>
  <c r="V9" i="2"/>
  <c r="U5" i="2"/>
  <c r="U6" i="2"/>
  <c r="U7" i="2"/>
  <c r="U8" i="2"/>
  <c r="U9" i="2"/>
  <c r="T5" i="2"/>
  <c r="T6" i="2"/>
  <c r="T7" i="2"/>
  <c r="T8" i="2"/>
  <c r="T9" i="2"/>
  <c r="S5" i="2"/>
  <c r="S6" i="2"/>
  <c r="S7" i="2"/>
  <c r="S8" i="2"/>
  <c r="S9" i="2"/>
  <c r="R5" i="2"/>
  <c r="R6" i="2"/>
  <c r="R7" i="2"/>
  <c r="R8" i="2"/>
  <c r="R9" i="2"/>
  <c r="Q5" i="2"/>
  <c r="Q6" i="2"/>
  <c r="Q7" i="2"/>
  <c r="Q8" i="2"/>
  <c r="Q9" i="2"/>
  <c r="P5" i="2"/>
  <c r="P6" i="2"/>
  <c r="P7" i="2"/>
  <c r="P8" i="2"/>
  <c r="P9" i="2"/>
  <c r="O5" i="2"/>
  <c r="O6" i="2"/>
  <c r="O7" i="2"/>
  <c r="O8" i="2"/>
  <c r="O9" i="2"/>
  <c r="N5" i="2"/>
  <c r="N6" i="2"/>
  <c r="N7" i="2"/>
  <c r="N8" i="2"/>
  <c r="N9" i="2"/>
  <c r="M5" i="2"/>
  <c r="M6" i="2"/>
  <c r="M7" i="2"/>
  <c r="M8" i="2"/>
  <c r="M9" i="2"/>
  <c r="L5" i="2"/>
  <c r="L6" i="2"/>
  <c r="L7" i="2"/>
  <c r="L8" i="2"/>
  <c r="L9" i="2"/>
  <c r="B1" i="2"/>
  <c r="K5" i="2"/>
  <c r="K6" i="2"/>
  <c r="K7" i="2"/>
  <c r="K9" i="2"/>
  <c r="J5" i="2"/>
  <c r="J6" i="2"/>
  <c r="J7" i="2"/>
  <c r="J8" i="2"/>
  <c r="J9" i="2"/>
  <c r="I10" i="2"/>
  <c r="H10" i="2"/>
  <c r="I6" i="1"/>
  <c r="I7" i="1"/>
  <c r="I8" i="1"/>
  <c r="I9" i="1"/>
  <c r="I10" i="1"/>
  <c r="I11" i="1"/>
  <c r="H17" i="1" l="1"/>
  <c r="H19" i="1" s="1"/>
  <c r="F17" i="1"/>
  <c r="F19" i="1" s="1"/>
  <c r="D17" i="1"/>
  <c r="D19" i="1" s="1"/>
  <c r="G17" i="1"/>
  <c r="G19" i="1" s="1"/>
  <c r="E17" i="1"/>
  <c r="E19" i="1" s="1"/>
  <c r="F16" i="1"/>
  <c r="F18" i="1" s="1"/>
  <c r="E16" i="1"/>
  <c r="E18" i="1" s="1"/>
  <c r="C17" i="1"/>
  <c r="C19" i="1" s="1"/>
  <c r="D16" i="1"/>
  <c r="D18" i="1" s="1"/>
  <c r="H16" i="1"/>
  <c r="H18" i="1" s="1"/>
  <c r="C16" i="1"/>
  <c r="C18" i="1" s="1"/>
  <c r="G16" i="1"/>
  <c r="G18" i="1" s="1"/>
  <c r="J10" i="2"/>
  <c r="K10" i="2"/>
</calcChain>
</file>

<file path=xl/sharedStrings.xml><?xml version="1.0" encoding="utf-8"?>
<sst xmlns="http://schemas.openxmlformats.org/spreadsheetml/2006/main" count="106" uniqueCount="75">
  <si>
    <t>אודות תבנית זו</t>
  </si>
  <si>
    <t>הזן מידע בגליון העבודה 'פרמטרי פרוייקט', כדי לעדכן את תרשימי הטורים, ובגליון העבודה 'פרטי פרוייקט'. ה- PivotTable בגליון העבודה 'סכומי פרוייקט' מתעדכן באופן אוטומטי.</t>
  </si>
  <si>
    <t>מלא את שם החברה בגליון העבודה 'פרמטרי פרוייקט', והוא יתעדכן באופן אוטומטי בגליונות העבודה האחרים.</t>
  </si>
  <si>
    <t xml:space="preserve">הערה:  </t>
  </si>
  <si>
    <t>הוראות נוספות סופקו בעמודה A בכל גליון עבודה שבחוברת העבודה 'כלי מעקב עבור תכנון אירוע'. טקסט זה הוסתר במכוון. כדי להסיר את הטקסט, בחר את עמודה A ולאחר מכן בחר DELETE. כדי לבטל את הסתרת הטקסט, בחר את עמודה A ולאחר מכן שנה את צבע הגופן.</t>
  </si>
  <si>
    <t>לקבלת מידע נוסף על הטבלאות בגליונות העבודה, הקש SHIFT ולאחר מכן F10 בתוך טבלה, בחר את האפשרות 'טבלה' ולאחר מכן בחר 'טקסט חלופי'.</t>
  </si>
  <si>
    <t>צור פרמטרי פרוייקט בגליון עבודה זה. הזן את שם החברה בתא משמאל. הוראות שימושיות מופיעות בתאים בעמודה זו. הקש על החץ למטה כדי להתחיל.</t>
  </si>
  <si>
    <t>הכותרת של גליון עבודה זה מופיעה בתא משמאל.</t>
  </si>
  <si>
    <t>הודעה לגבי סודיות מופיעה בתא משמאל.</t>
  </si>
  <si>
    <t>העצה מופיעה בתא משמאל.</t>
  </si>
  <si>
    <t>הזן פרטים בטבלה 'פרמטרים' שמתחילה בתא משמאל. ההוראה הבאה מופיעה בתא A12.</t>
  </si>
  <si>
    <t>הזן תעריפים משולבים בתאים משמאל, C12 עד H12. ההוראה הבאה מופיעה בתא A14.</t>
  </si>
  <si>
    <t>תרשים טורים שמציג את העלויות המתוכננות לעומת העלויות בפועל מופיע בתא משמאל, ותרשים טורים שמציג את השעות המתוכננות לעומת השעות בפועל מופיע בתא F14.</t>
  </si>
  <si>
    <t>שם החברה</t>
  </si>
  <si>
    <t>כלי מעקב אחר פרוייקט ניהול אירוע</t>
  </si>
  <si>
    <t>התאים המוצללים מחושבים עבורך. אין צורך להזין בהם ערך.</t>
  </si>
  <si>
    <t>סוג הפרוייקט</t>
  </si>
  <si>
    <t>פיתוח אסטרטגיית אירוע</t>
  </si>
  <si>
    <t>תכנון אירוע</t>
  </si>
  <si>
    <t>עיצוב אירוע</t>
  </si>
  <si>
    <t>לוגיסטיקת אירוע</t>
  </si>
  <si>
    <t>איוש אירוע</t>
  </si>
  <si>
    <t>הערכת אירוע</t>
  </si>
  <si>
    <t>תעריפים משולבים</t>
  </si>
  <si>
    <t>עלות מתוכננת</t>
  </si>
  <si>
    <t>עלות בפועל</t>
  </si>
  <si>
    <t>שעות מתוכננות</t>
  </si>
  <si>
    <t>שעות בפועל</t>
  </si>
  <si>
    <t>תרשים טורים שמציג את העלויות המתוכננות לעומת העלויות בפועל מופיע בתא זה.</t>
  </si>
  <si>
    <t>מנהל תיק לקוח</t>
  </si>
  <si>
    <t>מנהל פרוייקט</t>
  </si>
  <si>
    <t>מנהל אסטרטגיה</t>
  </si>
  <si>
    <t>מעצב מומחה</t>
  </si>
  <si>
    <t>תרשים טורים שמציג את השעות המתוכננות לעומת השעות בפועל מופיע בתא זה.</t>
  </si>
  <si>
    <t>צוות אירוע</t>
  </si>
  <si>
    <t>צוות אדמיניסטרטיבי</t>
  </si>
  <si>
    <t>צור פרטי פרוייקט בגליון עבודה זה. שם החברה מתעדכן באופן אוטומטי בתא משמאל. הוראות שימושיות מופיעות בתאים בעמודה זו. הקש על החץ למטה כדי להתחיל.</t>
  </si>
  <si>
    <t>הזן מידע בטבלה 'פרטי פרוייקט' שמתחילה בתא משמאל.
מידע
כדי להוסיף שורה בטבלה משמאל, בחר את התא השמאלי התחתון בגוף הטבלה (לא את שורת הסכומים) והקש Tab. לחלופין, הקש SHIFT+F10 במקום שבו ברצונך להוסיף את השורה ולאחר מכן בחר 'הוסף' | 'שורות טבלה מעל/מתחת'.
הקפד למחוק את כל השורות שאינן נמצאות בשימוש, מכיוון שה- PivotTable 'סכומי פרוייקט' משתמש בכל תאי הטבלה, ולכן עלול להציג תוצאות שגויות.</t>
  </si>
  <si>
    <t>שם הפרוייקט</t>
  </si>
  <si>
    <t>פרוייקט 1</t>
  </si>
  <si>
    <t>פרוייקט 2</t>
  </si>
  <si>
    <t>פרוייקט 3</t>
  </si>
  <si>
    <t>פרוייקט 4</t>
  </si>
  <si>
    <t>פרוייקט 5</t>
  </si>
  <si>
    <t>תאריך התחלה משוער</t>
  </si>
  <si>
    <t>תאריך סיום משוער</t>
  </si>
  <si>
    <t>תאריך התחלה בפועל</t>
  </si>
  <si>
    <t>תאריך סיום בפועל</t>
  </si>
  <si>
    <t>שעות עבודה משוערות</t>
  </si>
  <si>
    <t>שעות עבודה בפועל</t>
  </si>
  <si>
    <t>משך משוער</t>
  </si>
  <si>
    <t>משך בפועל</t>
  </si>
  <si>
    <t xml:space="preserve">מנהל תיק לקוח </t>
  </si>
  <si>
    <t xml:space="preserve">מנהל פרוייקט </t>
  </si>
  <si>
    <t xml:space="preserve">מנהל אסטרטגיה </t>
  </si>
  <si>
    <t xml:space="preserve">מעצב מומחה </t>
  </si>
  <si>
    <t xml:space="preserve">צוות אירוע </t>
  </si>
  <si>
    <t xml:space="preserve">צוות אדמיניסטרטיבי </t>
  </si>
  <si>
    <t>קבל סכומי פרוייקט בגליון עבודה זה. שם החברה מתעדכן באופן אוטומטי בתא משמאל. הוראות שימושיות מופיעות בתאים בעמודה זו. הקש על החץ למטה כדי להתחיל.</t>
  </si>
  <si>
    <t>ה- PivotTable שמתחיל בתא משמאל מתעדכן באופן אוטומטי.
מידע
כדי לרענן את ה- PivotTable משמאל, בחר תא כלשהו בתוך ה- PivotTable ולאחר מכן, בכרטיסיית רצועת הכלים 'כלי PivotTable | ניתוח', בחר 'רענן'. לחלופין, הקש SHIFT+F10 בתא כלשהו ב- PivotTable ולאחר מכן בחר 'רענן'.</t>
  </si>
  <si>
    <t>סכום כולל</t>
  </si>
  <si>
    <t>מנהל תיק לקוח - משוער</t>
  </si>
  <si>
    <t>מנהל פרוייקט - משוער</t>
  </si>
  <si>
    <t>מנהל אסטרטגיה - משוער</t>
  </si>
  <si>
    <t>מעצב מומחה - משוער</t>
  </si>
  <si>
    <t>צוות אירוע - משוער</t>
  </si>
  <si>
    <t>צוות אדמיניסטרטיבי - משוער</t>
  </si>
  <si>
    <t>מנהל תיק לקוח - בפועל</t>
  </si>
  <si>
    <t>מנהל פרוייקט - בפועל</t>
  </si>
  <si>
    <t>מנהל אסטרטגיה - בפועל</t>
  </si>
  <si>
    <t>מעצב מומחה - בפועל</t>
  </si>
  <si>
    <t>צוות אדמיניסטרטיבי - בפועל</t>
  </si>
  <si>
    <t>עקוב אחר פרמטרי פרוייקט, פרטי פרוייקט וסכומי פרוייקט בחוברת עבודה זו של כלי מעקב עבור תכנון אירוע.</t>
  </si>
  <si>
    <t>סה"כ</t>
  </si>
  <si>
    <t>צוות אירוע - בפועל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</si>
</sst>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&quot;₪&quot;\ #,##0"/>
    <numFmt numFmtId="167" formatCode="&quot;₪&quot;\ #,##0.00"/>
  </numFmts>
  <fonts count="27" x14ac:knownFonts="1">
    <font>
      <sz val="10"/>
      <color theme="1" tint="0.24994659260841701"/>
      <name val="Tahoma"/>
      <family val="2"/>
    </font>
    <font>
      <sz val="20"/>
      <color theme="1" tint="0.24994659260841701"/>
      <name val="Tahoma"/>
      <family val="2"/>
      <scheme val="major"/>
    </font>
    <font>
      <sz val="16"/>
      <color theme="1" tint="0.34998626667073579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8"/>
      <color theme="3"/>
      <name val="Tahoma"/>
      <family val="2"/>
      <scheme val="maj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color theme="1" tint="0.2499465926084170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24994659260841701"/>
      <name val="Tahoma"/>
      <family val="2"/>
    </font>
    <font>
      <b/>
      <sz val="11"/>
      <color theme="1" tint="0.24994659260841701"/>
      <name val="Tahoma"/>
      <family val="2"/>
    </font>
    <font>
      <sz val="20"/>
      <color theme="1" tint="0.24994659260841701"/>
      <name val="Tahoma"/>
      <family val="2"/>
    </font>
    <font>
      <sz val="16"/>
      <color theme="1" tint="0.34998626667073579"/>
      <name val="Tahoma"/>
      <family val="2"/>
    </font>
    <font>
      <sz val="12"/>
      <color theme="1" tint="0.24994659260841701"/>
      <name val="Tahoma"/>
      <family val="2"/>
    </font>
    <font>
      <i/>
      <sz val="10"/>
      <color theme="1"/>
      <name val="Tahoma"/>
      <family val="2"/>
    </font>
    <font>
      <sz val="16"/>
      <color theme="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readingOrder="2"/>
    </xf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7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8" borderId="2" applyNumberFormat="0" applyAlignment="0" applyProtection="0"/>
    <xf numFmtId="0" fontId="17" fillId="9" borderId="3" applyNumberFormat="0" applyAlignment="0" applyProtection="0"/>
    <xf numFmtId="0" fontId="8" fillId="9" borderId="2" applyNumberFormat="0" applyAlignment="0" applyProtection="0"/>
    <xf numFmtId="0" fontId="15" fillId="0" borderId="4" applyNumberFormat="0" applyFill="0" applyAlignment="0" applyProtection="0"/>
    <xf numFmtId="0" fontId="9" fillId="10" borderId="5" applyNumberFormat="0" applyAlignment="0" applyProtection="0"/>
    <xf numFmtId="0" fontId="19" fillId="0" borderId="0" applyNumberFormat="0" applyFill="0" applyBorder="0" applyAlignment="0" applyProtection="0"/>
    <xf numFmtId="0" fontId="10" fillId="11" borderId="6" applyNumberFormat="0" applyFont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</cellStyleXfs>
  <cellXfs count="37">
    <xf numFmtId="0" fontId="0" fillId="0" borderId="0" xfId="0">
      <alignment readingOrder="2"/>
    </xf>
    <xf numFmtId="0" fontId="0" fillId="0" borderId="0" xfId="0" applyAlignment="1"/>
    <xf numFmtId="0" fontId="0" fillId="0" borderId="0" xfId="0" applyAlignment="1">
      <alignment horizontal="right" readingOrder="2"/>
    </xf>
    <xf numFmtId="0" fontId="0" fillId="0" borderId="0" xfId="0" applyAlignment="1">
      <alignment horizontal="right" wrapText="1" readingOrder="2"/>
    </xf>
    <xf numFmtId="0" fontId="20" fillId="0" borderId="0" xfId="0" applyFont="1" applyAlignment="1">
      <alignment horizontal="right" vertical="center" wrapText="1" readingOrder="2"/>
    </xf>
    <xf numFmtId="0" fontId="21" fillId="0" borderId="0" xfId="0" applyFont="1" applyAlignment="1">
      <alignment horizontal="right" wrapText="1" readingOrder="2"/>
    </xf>
    <xf numFmtId="0" fontId="20" fillId="0" borderId="0" xfId="0" applyFont="1" applyAlignment="1">
      <alignment horizontal="right" wrapText="1" readingOrder="2"/>
    </xf>
    <xf numFmtId="0" fontId="6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>
      <alignment readingOrder="2"/>
    </xf>
    <xf numFmtId="0" fontId="5" fillId="0" borderId="0" xfId="0" applyFont="1">
      <alignment readingOrder="2"/>
    </xf>
    <xf numFmtId="0" fontId="6" fillId="0" borderId="0" xfId="0" applyFont="1" applyAlignment="1"/>
    <xf numFmtId="4" fontId="6" fillId="0" borderId="0" xfId="0" applyNumberFormat="1" applyFont="1" applyAlignment="1">
      <alignment horizontal="left" readingOrder="2"/>
    </xf>
    <xf numFmtId="0" fontId="22" fillId="0" borderId="1" xfId="1" applyFont="1" applyAlignment="1">
      <alignment horizontal="right" readingOrder="2"/>
    </xf>
    <xf numFmtId="0" fontId="23" fillId="0" borderId="0" xfId="2" applyFont="1" applyAlignment="1">
      <alignment horizontal="right" readingOrder="2"/>
    </xf>
    <xf numFmtId="0" fontId="24" fillId="0" borderId="0" xfId="3" applyFont="1" applyAlignment="1">
      <alignment horizontal="right" readingOrder="2"/>
    </xf>
    <xf numFmtId="0" fontId="25" fillId="0" borderId="0" xfId="0" applyFont="1" applyAlignment="1">
      <alignment horizontal="right" readingOrder="2"/>
    </xf>
    <xf numFmtId="0" fontId="26" fillId="4" borderId="0" xfId="2" applyFont="1" applyFill="1" applyAlignment="1">
      <alignment horizontal="center" readingOrder="2"/>
    </xf>
    <xf numFmtId="0" fontId="19" fillId="0" borderId="0" xfId="0" applyFont="1" applyAlignment="1">
      <alignment horizontal="right" readingOrder="2"/>
    </xf>
    <xf numFmtId="167" fontId="6" fillId="0" borderId="0" xfId="0" applyNumberFormat="1" applyFont="1" applyAlignment="1">
      <alignment horizontal="left" readingOrder="1"/>
    </xf>
    <xf numFmtId="9" fontId="5" fillId="0" borderId="0" xfId="0" applyNumberFormat="1" applyFont="1" applyAlignment="1">
      <alignment horizontal="left" readingOrder="2"/>
    </xf>
    <xf numFmtId="9" fontId="5" fillId="2" borderId="0" xfId="0" applyNumberFormat="1" applyFont="1" applyFill="1" applyAlignment="1">
      <alignment horizontal="left" readingOrder="2"/>
    </xf>
    <xf numFmtId="166" fontId="5" fillId="0" borderId="0" xfId="0" applyNumberFormat="1" applyFont="1" applyAlignment="1">
      <alignment horizontal="left" readingOrder="1"/>
    </xf>
    <xf numFmtId="0" fontId="0" fillId="0" borderId="0" xfId="0" pivotButton="1" applyAlignment="1">
      <alignment horizontal="right" readingOrder="2"/>
    </xf>
    <xf numFmtId="167" fontId="0" fillId="0" borderId="0" xfId="0" applyNumberFormat="1" applyAlignment="1">
      <alignment horizontal="left" readingOrder="1"/>
    </xf>
    <xf numFmtId="0" fontId="0" fillId="0" borderId="0" xfId="0" applyAlignment="1">
      <alignment horizontal="left" readingOrder="2"/>
    </xf>
    <xf numFmtId="0" fontId="6" fillId="0" borderId="0" xfId="0" applyFont="1" applyAlignment="1">
      <alignment horizontal="right" vertical="center" readingOrder="2"/>
    </xf>
    <xf numFmtId="0" fontId="24" fillId="0" borderId="0" xfId="3" applyFont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wrapText="1" readingOrder="2"/>
    </xf>
    <xf numFmtId="0" fontId="0" fillId="3" borderId="0" xfId="0" applyFill="1" applyAlignment="1">
      <alignment horizontal="right" wrapText="1" readingOrder="2"/>
    </xf>
    <xf numFmtId="166" fontId="0" fillId="0" borderId="0" xfId="0" applyNumberFormat="1" applyAlignment="1">
      <alignment horizontal="left" readingOrder="1"/>
    </xf>
    <xf numFmtId="14" fontId="0" fillId="0" borderId="0" xfId="0" applyNumberFormat="1" applyAlignment="1">
      <alignment horizontal="left" readingOrder="2"/>
    </xf>
    <xf numFmtId="0" fontId="5" fillId="0" borderId="0" xfId="0" applyFont="1" applyAlignment="1">
      <alignment horizontal="left" readingOrder="2"/>
    </xf>
    <xf numFmtId="0" fontId="6" fillId="0" borderId="0" xfId="0" applyFont="1" applyAlignment="1">
      <alignment horizontal="center" readingOrder="2"/>
    </xf>
    <xf numFmtId="0" fontId="5" fillId="0" borderId="0" xfId="0" applyFont="1" applyAlignment="1">
      <alignment wrapText="1"/>
    </xf>
  </cellXfs>
  <cellStyles count="47">
    <cellStyle name="20% - הדגשה1" xfId="24" builtinId="30" customBuiltin="1"/>
    <cellStyle name="20% - הדגשה2" xfId="28" builtinId="34" customBuiltin="1"/>
    <cellStyle name="20% - הדגשה3" xfId="32" builtinId="38" customBuiltin="1"/>
    <cellStyle name="20% - הדגשה4" xfId="36" builtinId="42" customBuiltin="1"/>
    <cellStyle name="20% - הדגשה5" xfId="40" builtinId="46" customBuiltin="1"/>
    <cellStyle name="20% - הדגשה6" xfId="44" builtinId="50" customBuiltin="1"/>
    <cellStyle name="40% - הדגשה1" xfId="25" builtinId="31" customBuiltin="1"/>
    <cellStyle name="40% - הדגשה2" xfId="29" builtinId="35" customBuiltin="1"/>
    <cellStyle name="40% - הדגשה3" xfId="33" builtinId="39" customBuiltin="1"/>
    <cellStyle name="40% - הדגשה4" xfId="37" builtinId="43" customBuiltin="1"/>
    <cellStyle name="40% - הדגשה5" xfId="41" builtinId="47" customBuiltin="1"/>
    <cellStyle name="40% - הדגשה6" xfId="45" builtinId="51" customBuiltin="1"/>
    <cellStyle name="60% - הדגשה1" xfId="26" builtinId="32" customBuiltin="1"/>
    <cellStyle name="60% - הדגשה2" xfId="30" builtinId="36" customBuiltin="1"/>
    <cellStyle name="60% - הדגשה3" xfId="34" builtinId="40" customBuiltin="1"/>
    <cellStyle name="60% - הדגשה4" xfId="38" builtinId="44" customBuiltin="1"/>
    <cellStyle name="60% - הדגשה5" xfId="42" builtinId="48" customBuiltin="1"/>
    <cellStyle name="60% - הדגשה6" xfId="46" builtinId="52" customBuiltin="1"/>
    <cellStyle name="Comma" xfId="4" builtinId="3" customBuiltin="1"/>
    <cellStyle name="Currency" xfId="6" builtinId="4" customBuiltin="1"/>
    <cellStyle name="Normal" xfId="0" builtinId="0" customBuiltin="1"/>
    <cellStyle name="Percent" xfId="8" builtinId="5" customBuiltin="1"/>
    <cellStyle name="הדגשה1" xfId="23" builtinId="29" customBuiltin="1"/>
    <cellStyle name="הדגשה2" xfId="27" builtinId="33" customBuiltin="1"/>
    <cellStyle name="הדגשה3" xfId="31" builtinId="37" customBuiltin="1"/>
    <cellStyle name="הדגשה4" xfId="35" builtinId="41" customBuiltin="1"/>
    <cellStyle name="הדגשה5" xfId="39" builtinId="45" customBuiltin="1"/>
    <cellStyle name="הדגשה6" xfId="43" builtinId="49" customBuiltin="1"/>
    <cellStyle name="הערה" xfId="20" builtinId="10" customBuiltin="1"/>
    <cellStyle name="חישוב" xfId="16" builtinId="22" customBuiltin="1"/>
    <cellStyle name="טוב" xfId="11" builtinId="26" customBuiltin="1"/>
    <cellStyle name="טקסט אזהרה" xfId="19" builtinId="11" customBuiltin="1"/>
    <cellStyle name="טקסט הסברי" xfId="21" builtinId="53" customBuiltin="1"/>
    <cellStyle name="כותרת" xfId="9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10" builtinId="19" customBuiltin="1"/>
    <cellStyle name="מטבע [0]" xfId="7" builtinId="7" customBuiltin="1"/>
    <cellStyle name="ניטראלי" xfId="13" builtinId="28" customBuiltin="1"/>
    <cellStyle name="סה&quot;כ" xfId="22" builtinId="25" customBuiltin="1"/>
    <cellStyle name="פלט" xfId="15" builtinId="21" customBuiltin="1"/>
    <cellStyle name="פסיק [0]" xfId="5" builtinId="6" customBuiltin="1"/>
    <cellStyle name="קלט" xfId="14" builtinId="20" customBuiltin="1"/>
    <cellStyle name="רע" xfId="12" builtinId="27" customBuiltin="1"/>
    <cellStyle name="תא מסומן" xfId="18" builtinId="23" customBuiltin="1"/>
    <cellStyle name="תא מקושר" xfId="17" builtinId="24" customBuiltin="1"/>
  </cellStyles>
  <dxfs count="280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yy"/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alignment horizontal="right"/>
    </dxf>
    <dxf>
      <alignment horizontal="right"/>
    </dxf>
    <dxf>
      <font>
        <name val="Tahoma"/>
        <family val="2"/>
        <scheme val="none"/>
      </font>
    </dxf>
    <dxf>
      <font>
        <name val="Tahoma"/>
        <family val="2"/>
        <scheme val="none"/>
      </font>
    </dxf>
    <dxf>
      <font>
        <name val="Tahoma"/>
        <family val="2"/>
        <scheme val="none"/>
      </font>
    </dxf>
    <dxf>
      <font>
        <name val="Tahoma"/>
        <family val="2"/>
        <scheme val="none"/>
      </font>
    </dxf>
    <dxf>
      <font>
        <name val="Tahoma"/>
        <family val="2"/>
        <scheme val="none"/>
      </font>
    </dxf>
    <dxf>
      <font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3" formatCode="0%"/>
      <fill>
        <patternFill patternType="solid">
          <fgColor indexed="64"/>
          <bgColor theme="0" tint="-0.1499679555650502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3" formatCode="0%"/>
      <fill>
        <patternFill patternType="solid">
          <fgColor indexed="64"/>
          <bgColor theme="0" tint="-0.1499679555650502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3" formatCode="0%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3" formatCode="0%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3" formatCode="0%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3" formatCode="0%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3" formatCode="0%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3" formatCode="0%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alignment wrapText="1"/>
    </dxf>
    <dxf>
      <alignment horizontal="right"/>
    </dxf>
    <dxf>
      <alignment readingOrder="2"/>
    </dxf>
    <dxf>
      <alignment horizontal="right"/>
    </dxf>
    <dxf>
      <alignment readingOrder="2"/>
    </dxf>
    <dxf>
      <alignment horizontal="right"/>
    </dxf>
    <dxf>
      <alignment readingOrder="2"/>
    </dxf>
    <dxf>
      <alignment horizontal="right"/>
    </dxf>
    <dxf>
      <alignment readingOrder="2"/>
    </dxf>
    <dxf>
      <alignment horizontal="right"/>
    </dxf>
    <dxf>
      <alignment readingOrder="2"/>
    </dxf>
    <dxf>
      <alignment horizontal="right"/>
    </dxf>
    <dxf>
      <alignment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alignment wrapText="1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alignment horizontal="left"/>
    </dxf>
    <dxf>
      <alignment readingOrder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readingOrder="1"/>
    </dxf>
    <dxf>
      <alignment horizontal="left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alignment wrapText="1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numFmt numFmtId="167" formatCode="&quot;₪&quot;\ #,##0.00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readingOrder="2"/>
    </dxf>
    <dxf>
      <alignment horizontal="right"/>
    </dxf>
    <dxf>
      <alignment readingOrder="2"/>
    </dxf>
    <dxf>
      <alignment horizontal="right"/>
    </dxf>
    <dxf>
      <alignment readingOrder="2"/>
    </dxf>
    <dxf>
      <alignment horizontal="right"/>
    </dxf>
    <dxf>
      <alignment readingOrder="2"/>
    </dxf>
    <dxf>
      <alignment horizontal="right"/>
    </dxf>
    <dxf>
      <alignment readingOrder="2"/>
    </dxf>
    <dxf>
      <alignment horizontal="right"/>
    </dxf>
    <dxf>
      <alignment readingOrder="2"/>
    </dxf>
    <dxf>
      <alignment horizontal="right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"/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yy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yy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yy"/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</dxfs>
  <tableStyles count="0" defaultTableStyle="TableStyleMedium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עלויות  מתוכננות לעומת עלויות בפועל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'פרמטרי פרוייקט'!$B$16</c:f>
              <c:strCache>
                <c:ptCount val="1"/>
                <c:pt idx="0">
                  <c:v>עלות מתוכננת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'פרמטרי פרוייקט'!$C$15:$H$15</c:f>
              <c:strCache>
                <c:ptCount val="6"/>
                <c:pt idx="0">
                  <c:v>מנהל תיק לקוח</c:v>
                </c:pt>
                <c:pt idx="1">
                  <c:v>מנהל פרוייקט</c:v>
                </c:pt>
                <c:pt idx="2">
                  <c:v>מנהל אסטרטגיה</c:v>
                </c:pt>
                <c:pt idx="3">
                  <c:v>מעצב מומחה</c:v>
                </c:pt>
                <c:pt idx="4">
                  <c:v>צוות אירוע</c:v>
                </c:pt>
                <c:pt idx="5">
                  <c:v>צוות אדמיניסטרטיבי</c:v>
                </c:pt>
              </c:strCache>
            </c:strRef>
          </c:cat>
          <c:val>
            <c:numRef>
              <c:f>'פרמטרי פרוייקט'!$C$16:$H$16</c:f>
              <c:numCache>
                <c:formatCode>"₪"\ #,##0.00</c:formatCode>
                <c:ptCount val="6"/>
                <c:pt idx="0">
                  <c:v>54000</c:v>
                </c:pt>
                <c:pt idx="1">
                  <c:v>52200</c:v>
                </c:pt>
                <c:pt idx="2">
                  <c:v>24000</c:v>
                </c:pt>
                <c:pt idx="3">
                  <c:v>29000</c:v>
                </c:pt>
                <c:pt idx="4">
                  <c:v>13200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'פרמטרי פרוייקט'!$B$17</c:f>
              <c:strCache>
                <c:ptCount val="1"/>
                <c:pt idx="0">
                  <c:v>עלות בפועל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'פרמטרי פרוייקט'!$C$15:$H$15</c:f>
              <c:strCache>
                <c:ptCount val="6"/>
                <c:pt idx="0">
                  <c:v>מנהל תיק לקוח</c:v>
                </c:pt>
                <c:pt idx="1">
                  <c:v>מנהל פרוייקט</c:v>
                </c:pt>
                <c:pt idx="2">
                  <c:v>מנהל אסטרטגיה</c:v>
                </c:pt>
                <c:pt idx="3">
                  <c:v>מעצב מומחה</c:v>
                </c:pt>
                <c:pt idx="4">
                  <c:v>צוות אירוע</c:v>
                </c:pt>
                <c:pt idx="5">
                  <c:v>צוות אדמיניסטרטיבי</c:v>
                </c:pt>
              </c:strCache>
            </c:strRef>
          </c:cat>
          <c:val>
            <c:numRef>
              <c:f>'פרמטרי פרוייקט'!$C$17:$H$17</c:f>
              <c:numCache>
                <c:formatCode>"₪"\ #,##0.00</c:formatCode>
                <c:ptCount val="6"/>
                <c:pt idx="0">
                  <c:v>54360</c:v>
                </c:pt>
                <c:pt idx="1">
                  <c:v>51540</c:v>
                </c:pt>
                <c:pt idx="2">
                  <c:v>25650</c:v>
                </c:pt>
                <c:pt idx="3">
                  <c:v>28900</c:v>
                </c:pt>
                <c:pt idx="4">
                  <c:v>13400</c:v>
                </c:pt>
                <c:pt idx="5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₪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שעות  מתוכננות לעומת שעות בפועל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'פרמטרי פרוייקט'!$B$18</c:f>
              <c:strCache>
                <c:ptCount val="1"/>
                <c:pt idx="0">
                  <c:v>שעות מתוכננות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'פרמטרי פרוייקט'!$C$15:$H$15</c:f>
              <c:strCache>
                <c:ptCount val="6"/>
                <c:pt idx="0">
                  <c:v>מנהל תיק לקוח</c:v>
                </c:pt>
                <c:pt idx="1">
                  <c:v>מנהל פרוייקט</c:v>
                </c:pt>
                <c:pt idx="2">
                  <c:v>מנהל אסטרטגיה</c:v>
                </c:pt>
                <c:pt idx="3">
                  <c:v>מעצב מומחה</c:v>
                </c:pt>
                <c:pt idx="4">
                  <c:v>צוות אירוע</c:v>
                </c:pt>
                <c:pt idx="5">
                  <c:v>צוות אדמיניסטרטיבי</c:v>
                </c:pt>
              </c:strCache>
            </c:strRef>
          </c:cat>
          <c:val>
            <c:numRef>
              <c:f>'פרמטרי פרוייקט'!$C$18:$H$18</c:f>
              <c:numCache>
                <c:formatCode>#,##0.00</c:formatCode>
                <c:ptCount val="6"/>
                <c:pt idx="0">
                  <c:v>300</c:v>
                </c:pt>
                <c:pt idx="1">
                  <c:v>290</c:v>
                </c:pt>
                <c:pt idx="2">
                  <c:v>133.33333333333334</c:v>
                </c:pt>
                <c:pt idx="3">
                  <c:v>161.11111111111111</c:v>
                </c:pt>
                <c:pt idx="4">
                  <c:v>73.333333333333329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'פרמטרי פרוייקט'!$B$19</c:f>
              <c:strCache>
                <c:ptCount val="1"/>
                <c:pt idx="0">
                  <c:v>שעות בפועל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'פרמטרי פרוייקט'!$C$15:$H$15</c:f>
              <c:strCache>
                <c:ptCount val="6"/>
                <c:pt idx="0">
                  <c:v>מנהל תיק לקוח</c:v>
                </c:pt>
                <c:pt idx="1">
                  <c:v>מנהל פרוייקט</c:v>
                </c:pt>
                <c:pt idx="2">
                  <c:v>מנהל אסטרטגיה</c:v>
                </c:pt>
                <c:pt idx="3">
                  <c:v>מעצב מומחה</c:v>
                </c:pt>
                <c:pt idx="4">
                  <c:v>צוות אירוע</c:v>
                </c:pt>
                <c:pt idx="5">
                  <c:v>צוות אדמיניסטרטיבי</c:v>
                </c:pt>
              </c:strCache>
            </c:strRef>
          </c:cat>
          <c:val>
            <c:numRef>
              <c:f>'פרמטרי פרוייקט'!$C$19:$H$19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160.55555555555554</c:v>
                </c:pt>
                <c:pt idx="4">
                  <c:v>74.444444444444443</c:v>
                </c:pt>
                <c:pt idx="5">
                  <c:v>50.333333333333336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12</xdr:row>
      <xdr:rowOff>161924</xdr:rowOff>
    </xdr:from>
    <xdr:to>
      <xdr:col>4</xdr:col>
      <xdr:colOff>959400</xdr:colOff>
      <xdr:row>42</xdr:row>
      <xdr:rowOff>57150</xdr:rowOff>
    </xdr:to>
    <xdr:graphicFrame macro="">
      <xdr:nvGraphicFramePr>
        <xdr:cNvPr id="7" name="תרשים 6" descr="תרשים טורים שמציג את העלויות המתוכננות לעומת העלויות בפועל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1050375</xdr:colOff>
      <xdr:row>12</xdr:row>
      <xdr:rowOff>161924</xdr:rowOff>
    </xdr:from>
    <xdr:to>
      <xdr:col>8</xdr:col>
      <xdr:colOff>1181100</xdr:colOff>
      <xdr:row>42</xdr:row>
      <xdr:rowOff>57150</xdr:rowOff>
    </xdr:to>
    <xdr:graphicFrame macro="">
      <xdr:nvGraphicFramePr>
        <xdr:cNvPr id="8" name="תרשים 7" descr="תרשים טורים שמציג את השעות המתוכננות לעומת השעות בפועל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28</xdr:col>
      <xdr:colOff>590550</xdr:colOff>
      <xdr:row>19</xdr:row>
      <xdr:rowOff>85725</xdr:rowOff>
    </xdr:to>
    <xdr:sp macro="" textlink="">
      <xdr:nvSpPr>
        <xdr:cNvPr id="2" name="מלבן 1" descr="INFO:&#10;&#10;To add a row, select the bottom-right most cell in the body of the table (not the totals row) and press Tab, or press SHIFT+F10 key where you want the row inserted and select Insert | Table Rows Above/Below.&#10;&#10;Be sure all unused rows are deleted, as the PROJECT TOTALS PivotTable will use all of the tables cells, and otherwise would give erroneous results.&#10;&#10;To delete this info tip, select any edge and press Dele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9970027050" y="1066800"/>
          <a:ext cx="3028950" cy="3124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" sz="18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מידע</a:t>
          </a:r>
        </a:p>
        <a:p>
          <a:pPr algn="r" rtl="1"/>
          <a:endParaRPr lang="en-US" sz="110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1"/>
          <a:r>
            <a:rPr lang="he" sz="11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כדי להוסיף שורה, בחר</a:t>
          </a:r>
          <a:r>
            <a:rPr lang="he" sz="11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את התא השמאלי התחתון בגוף הטבלה (לא את שורת הסכומים) והקש Tab. לחלופין, לחץ באמצעות לחצן העכבר הימני במקום שבו ברצונך להוסיף את השורה ולאחר מכן בחר 'הוסף' | 'שורות טבלה מעל/מתחת'.</a:t>
          </a:r>
        </a:p>
        <a:p>
          <a:pPr algn="r" rtl="1"/>
          <a:endParaRPr lang="en-US" sz="1100" baseline="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1"/>
          <a:r>
            <a:rPr lang="he" sz="11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הקפד למחוק את כל השורות שאינן נמצאות בשימוש, מכיוון שה- PivotTable 'סכומי פרוייקט' משתמש בכל תאי הטבלה, ולכן עלול להציג תוצאות שגויות.</a:t>
          </a:r>
        </a:p>
        <a:p>
          <a:pPr algn="r" rtl="1"/>
          <a:endParaRPr lang="en-US" sz="1100" baseline="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1"/>
          <a:r>
            <a:rPr lang="he" sz="11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כדי למחוק עצת מידע זו, בחר קצה כלשהו והקש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371474</xdr:rowOff>
    </xdr:from>
    <xdr:to>
      <xdr:col>19</xdr:col>
      <xdr:colOff>590550</xdr:colOff>
      <xdr:row>14</xdr:row>
      <xdr:rowOff>171449</xdr:rowOff>
    </xdr:to>
    <xdr:sp macro="" textlink="">
      <xdr:nvSpPr>
        <xdr:cNvPr id="2" name="מלבן 1" descr="INFO:&#10;&#10;This PivotTable will not refresh automatically.  To refresh it, select it (any cell within the PivotTable), on the PIVOTTABLE TOOLS | ANALYZE ribbon tab select Refresh.  Or press SHIFT+F10 key in any cell in the PivotTable, and then select Refresh.&#10;&#10;To delete this info tip, select any edge and press Delet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9975513450" y="1066799"/>
          <a:ext cx="3028950" cy="24669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" sz="18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מידע</a:t>
          </a:r>
        </a:p>
        <a:p>
          <a:pPr algn="r" rtl="1"/>
          <a:endParaRPr lang="en-US" sz="110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1"/>
          <a:r>
            <a:rPr lang="he" sz="11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‏PivotTable זה אינו מתרענן באופן אוטומטי.  כדי לרענן אותו, בחר</a:t>
          </a:r>
          <a:r>
            <a:rPr lang="he" sz="11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תא כלשהו בתוך ה- PivotTable ולאחר מכן, בכרטיסיית רצועת הכלים 'כלי PivotTable | ניתוח', לחץ על 'רענן'.  לחלופין, לחץ באמצעות לחצן העכבר הימני על תא כלשהו ב- PivotTable ובחר 'רענן'.</a:t>
          </a:r>
        </a:p>
        <a:p>
          <a:pPr algn="r" rtl="1"/>
          <a:endParaRPr lang="en-US" sz="1100" baseline="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1"/>
          <a:r>
            <a:rPr lang="he" sz="11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כדי למחוק עצת מידע זו, בחר קצה כלשהו והקש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5.411314467594" createdVersion="5" refreshedVersion="6" minRefreshableVersion="3" recordCount="5" xr:uid="{00000000-000A-0000-FFFF-FFFF00000000}">
  <cacheSource type="worksheet">
    <worksheetSource name="פרטי_פרוייקט"/>
  </cacheSource>
  <cacheFields count="22">
    <cacheField name="שם הפרוייקט" numFmtId="0">
      <sharedItems count="5">
        <s v="פרוייקט 1"/>
        <s v="פרוייקט 2"/>
        <s v="פרוייקט 3"/>
        <s v="פרוייקט 4"/>
        <s v="פרוייקט 5"/>
      </sharedItems>
    </cacheField>
    <cacheField name="סוג הפרוייקט" numFmtId="0">
      <sharedItems/>
    </cacheField>
    <cacheField name="תאריך התחלה משוער" numFmtId="14">
      <sharedItems containsSemiMixedTypes="0" containsNonDate="0" containsDate="1" containsString="0" minDate="2019-06-09T00:00:00" maxDate="2023-08-12T00:00:00"/>
    </cacheField>
    <cacheField name="תאריך סיום משוער" numFmtId="14">
      <sharedItems containsSemiMixedTypes="0" containsNonDate="0" containsDate="1" containsString="0" minDate="2019-08-07T00:00:00" maxDate="2023-08-22T00:00:00"/>
    </cacheField>
    <cacheField name="תאריך התחלה בפועל" numFmtId="14">
      <sharedItems containsSemiMixedTypes="0" containsNonDate="0" containsDate="1" containsString="0" minDate="2019-06-29T00:00:00" maxDate="2025-08-08T00:00:00"/>
    </cacheField>
    <cacheField name="תאריך סיום בפועל" numFmtId="14">
      <sharedItems containsSemiMixedTypes="0" containsNonDate="0" containsDate="1" containsString="0" minDate="2019-09-03T00:00:00" maxDate="2025-10-11T00:00:00"/>
    </cacheField>
    <cacheField name="שעות עבודה משוערות" numFmtId="0">
      <sharedItems containsSemiMixedTypes="0" containsString="0" containsNumber="1" containsInteger="1" minValue="150" maxValue="500"/>
    </cacheField>
    <cacheField name="שעות עבודה בפועל" numFmtId="0">
      <sharedItems containsSemiMixedTypes="0" containsString="0" containsNumber="1" containsInteger="1" minValue="145" maxValue="500"/>
    </cacheField>
    <cacheField name="משך משוער" numFmtId="0">
      <sharedItems containsSemiMixedTypes="0" containsString="0" containsNumber="1" containsInteger="1" minValue="10" maxValue="67"/>
    </cacheField>
    <cacheField name="משך בפועל" numFmtId="0">
      <sharedItems containsSemiMixedTypes="0" containsString="0" containsNumber="1" containsInteger="1" minValue="11" maxValue="400"/>
    </cacheField>
    <cacheField name="מנהל תיק לקוח" numFmtId="166">
      <sharedItems containsSemiMixedTypes="0" containsString="0" containsNumber="1" containsInteger="1" minValue="5400" maxValue="18000"/>
    </cacheField>
    <cacheField name="מנהל פרוייקט" numFmtId="166">
      <sharedItems containsSemiMixedTypes="0" containsString="0" containsNumber="1" containsInteger="1" minValue="2400" maxValue="24000"/>
    </cacheField>
    <cacheField name="מנהל אסטרטגיה" numFmtId="166">
      <sharedItems containsSemiMixedTypes="0" containsString="0" containsNumber="1" containsInteger="1" minValue="0" maxValue="18000"/>
    </cacheField>
    <cacheField name="מעצב מומחה" numFmtId="166">
      <sharedItems containsSemiMixedTypes="0" containsString="0" containsNumber="1" containsInteger="1" minValue="0" maxValue="25000"/>
    </cacheField>
    <cacheField name="צוות אירוע" numFmtId="166">
      <sharedItems containsSemiMixedTypes="0" containsString="0" containsNumber="1" containsInteger="1" minValue="0" maxValue="12000"/>
    </cacheField>
    <cacheField name="צוות אדמיניסטרטיבי" numFmtId="166">
      <sharedItems containsSemiMixedTypes="0" containsString="0" containsNumber="1" containsInteger="1" minValue="900" maxValue="3000"/>
    </cacheField>
    <cacheField name="מנהל תיק לקוח " numFmtId="166">
      <sharedItems containsSemiMixedTypes="0" containsString="0" containsNumber="1" containsInteger="1" minValue="5220" maxValue="18000"/>
    </cacheField>
    <cacheField name="מנהל פרוייקט " numFmtId="166">
      <sharedItems containsSemiMixedTypes="0" containsString="0" containsNumber="1" containsInteger="1" minValue="2640" maxValue="23400"/>
    </cacheField>
    <cacheField name="מנהל אסטרטגיה " numFmtId="166">
      <sharedItems containsSemiMixedTypes="0" containsString="0" containsNumber="1" containsInteger="1" minValue="0" maxValue="19800"/>
    </cacheField>
    <cacheField name="מעצב מומחה " numFmtId="166">
      <sharedItems containsSemiMixedTypes="0" containsString="0" containsNumber="1" containsInteger="1" minValue="0" maxValue="25000"/>
    </cacheField>
    <cacheField name="צוות אירוע " numFmtId="166">
      <sharedItems containsSemiMixedTypes="0" containsString="0" containsNumber="1" containsInteger="1" minValue="0" maxValue="12240"/>
    </cacheField>
    <cacheField name="צוות אדמיניסטרטיבי " numFmtId="166">
      <sharedItems containsSemiMixedTypes="0" containsString="0" containsNumber="1" containsInteger="1" minValue="87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פיתוח אסטרטגיית אירוע"/>
    <d v="2019-06-09T00:00:00"/>
    <d v="2019-08-07T00:00:00"/>
    <d v="2019-06-29T00:00:00"/>
    <d v="2019-09-03T00:00:00"/>
    <n v="200"/>
    <n v="220"/>
    <n v="58"/>
    <n v="64"/>
    <n v="7200"/>
    <n v="2400"/>
    <n v="18000"/>
    <n v="0"/>
    <n v="0"/>
    <n v="1200"/>
    <n v="7920"/>
    <n v="2640"/>
    <n v="19800"/>
    <n v="0"/>
    <n v="0"/>
    <n v="1320"/>
  </r>
  <r>
    <x v="1"/>
    <s v="תכנון אירוע"/>
    <d v="2020-06-25T00:00:00"/>
    <d v="2020-07-27T00:00:00"/>
    <d v="2019-07-15T00:00:00"/>
    <d v="2020-08-25T00:00:00"/>
    <n v="400"/>
    <n v="390"/>
    <n v="32"/>
    <n v="400"/>
    <n v="14400"/>
    <n v="24000"/>
    <n v="6000"/>
    <n v="4000"/>
    <n v="0"/>
    <n v="2400"/>
    <n v="14040"/>
    <n v="23400"/>
    <n v="5850"/>
    <n v="3900"/>
    <n v="0"/>
    <n v="2340"/>
  </r>
  <r>
    <x v="2"/>
    <s v="עיצוב אירוע"/>
    <d v="2021-07-12T00:00:00"/>
    <d v="2021-09-19T00:00:00"/>
    <d v="2025-08-07T00:00:00"/>
    <d v="2025-10-10T00:00:00"/>
    <n v="500"/>
    <n v="500"/>
    <n v="67"/>
    <n v="63"/>
    <n v="18000"/>
    <n v="12000"/>
    <n v="0"/>
    <n v="25000"/>
    <n v="0"/>
    <n v="3000"/>
    <n v="18000"/>
    <n v="12000"/>
    <n v="0"/>
    <n v="25000"/>
    <n v="0"/>
    <n v="3000"/>
  </r>
  <r>
    <x v="3"/>
    <s v="לוגיסטיקת אירוע"/>
    <d v="2022-07-30T00:00:00"/>
    <d v="2022-09-28T00:00:00"/>
    <d v="2022-09-14T00:00:00"/>
    <d v="2022-11-13T00:00:00"/>
    <n v="150"/>
    <n v="145"/>
    <n v="58"/>
    <n v="59"/>
    <n v="5400"/>
    <n v="10800"/>
    <n v="0"/>
    <n v="0"/>
    <n v="1200"/>
    <n v="900"/>
    <n v="5220"/>
    <n v="10440"/>
    <n v="0"/>
    <n v="0"/>
    <n v="1160"/>
    <n v="870"/>
  </r>
  <r>
    <x v="4"/>
    <s v="איוש אירוע"/>
    <d v="2023-08-11T00:00:00"/>
    <d v="2023-08-21T00:00:00"/>
    <d v="2023-09-14T00:00:00"/>
    <d v="2023-09-25T00:00:00"/>
    <n v="250"/>
    <n v="255"/>
    <n v="10"/>
    <n v="11"/>
    <n v="9000"/>
    <n v="3000"/>
    <n v="0"/>
    <n v="0"/>
    <n v="12000"/>
    <n v="1500"/>
    <n v="9180"/>
    <n v="3060"/>
    <n v="0"/>
    <n v="0"/>
    <n v="12240"/>
    <n v="1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סכומים_כוללים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 chartFormat="4">
  <location ref="B4:N10" firstHeaderRow="0" firstDataRow="1" firstDataCol="1"/>
  <pivotFields count="22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מנהל תיק לקוח - משוער" fld="10" baseField="0" baseItem="2" numFmtId="167"/>
    <dataField name="מנהל פרוייקט - משוער" fld="11" baseField="0" baseItem="2" numFmtId="167"/>
    <dataField name="מנהל אסטרטגיה - משוער" fld="12" baseField="0" baseItem="2" numFmtId="167"/>
    <dataField name="מעצב מומחה - משוער" fld="13" baseField="0" baseItem="2" numFmtId="167"/>
    <dataField name="צוות אירוע - משוער" fld="14" baseField="0" baseItem="2" numFmtId="167"/>
    <dataField name="צוות אדמיניסטרטיבי - משוער" fld="15" baseField="0" baseItem="2" numFmtId="167"/>
    <dataField name="מנהל תיק לקוח - בפועל" fld="16" baseField="0" baseItem="2" numFmtId="167"/>
    <dataField name="מנהל פרוייקט - בפועל" fld="17" baseField="0" baseItem="2" numFmtId="167"/>
    <dataField name="מנהל אסטרטגיה - בפועל" fld="18" baseField="0" baseItem="2" numFmtId="167"/>
    <dataField name="מעצב מומחה - בפועל" fld="19" baseField="0" baseItem="2" numFmtId="167"/>
    <dataField name="צוות אירוע - בפועל" fld="20" baseField="0" baseItem="2" numFmtId="167"/>
    <dataField name="צוות אדמיניסטרטיבי - בפועל" fld="21" baseField="0" baseItem="2" numFmtId="167"/>
  </dataFields>
  <formats count="111">
    <format dxfId="2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34">
      <pivotArea field="0" type="button" dataOnly="0" labelOnly="1" outline="0" axis="axisRow" fieldPosition="0"/>
    </format>
    <format dxfId="2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2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2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21">
      <pivotArea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220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219">
      <pivotArea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format>
    <format dxfId="218">
      <pivotArea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format>
    <format dxfId="217">
      <pivotArea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format>
    <format dxfId="216">
      <pivotArea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format>
    <format dxfId="215">
      <pivotArea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format>
    <format dxfId="214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213">
      <pivotArea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format>
    <format dxfId="212">
      <pivotArea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format>
    <format dxfId="211">
      <pivotArea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format>
    <format dxfId="210">
      <pivotArea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format>
    <format dxfId="209">
      <pivotArea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format>
    <format dxfId="208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207">
      <pivotArea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  <format dxfId="206">
      <pivotArea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format>
    <format dxfId="205">
      <pivotArea outline="0" fieldPosition="0">
        <references count="2">
          <reference field="4294967294" count="1" selected="0">
            <x v="4"/>
          </reference>
          <reference field="0" count="1" selected="0">
            <x v="2"/>
          </reference>
        </references>
      </pivotArea>
    </format>
    <format dxfId="204">
      <pivotArea outline="0" fieldPosition="0">
        <references count="2">
          <reference field="4294967294" count="1" selected="0">
            <x v="5"/>
          </reference>
          <reference field="0" count="1" selected="0">
            <x v="2"/>
          </reference>
        </references>
      </pivotArea>
    </format>
    <format dxfId="203">
      <pivotArea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format>
    <format dxfId="202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201">
      <pivotArea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format>
    <format dxfId="200">
      <pivotArea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format>
    <format dxfId="199">
      <pivotArea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format>
    <format dxfId="198">
      <pivotArea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format>
    <format dxfId="197">
      <pivotArea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format>
    <format dxfId="196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195">
      <pivotArea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format>
    <format dxfId="194">
      <pivotArea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format>
    <format dxfId="193">
      <pivotArea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format>
    <format dxfId="192">
      <pivotArea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format>
    <format dxfId="191">
      <pivotArea field="0" grandRow="1" outline="0" axis="axisRow" fieldPosition="0">
        <references count="1">
          <reference field="4294967294" count="1" selected="0">
            <x v="0"/>
          </reference>
        </references>
      </pivotArea>
    </format>
    <format dxfId="190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  <format dxfId="189">
      <pivotArea field="0" grandRow="1" outline="0" axis="axisRow" fieldPosition="0">
        <references count="1">
          <reference field="4294967294" count="1" selected="0">
            <x v="2"/>
          </reference>
        </references>
      </pivotArea>
    </format>
    <format dxfId="188">
      <pivotArea field="0" grandRow="1" outline="0" axis="axisRow" fieldPosition="0">
        <references count="1">
          <reference field="4294967294" count="1" selected="0">
            <x v="3"/>
          </reference>
        </references>
      </pivotArea>
    </format>
    <format dxfId="187">
      <pivotArea field="0" grandRow="1" outline="0" axis="axisRow" fieldPosition="0">
        <references count="1">
          <reference field="4294967294" count="1" selected="0">
            <x v="4"/>
          </reference>
        </references>
      </pivotArea>
    </format>
    <format dxfId="186">
      <pivotArea field="0" grandRow="1" outline="0" axis="axisRow" fieldPosition="0">
        <references count="1">
          <reference field="4294967294" count="1" selected="0">
            <x v="5"/>
          </reference>
        </references>
      </pivotArea>
    </format>
    <format dxfId="185">
      <pivotArea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184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183">
      <pivotArea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format>
    <format dxfId="182">
      <pivotArea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format>
    <format dxfId="181">
      <pivotArea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format>
    <format dxfId="180">
      <pivotArea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format>
    <format dxfId="179">
      <pivotArea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format>
    <format dxfId="178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177">
      <pivotArea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format>
    <format dxfId="176">
      <pivotArea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format>
    <format dxfId="175">
      <pivotArea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format>
    <format dxfId="174">
      <pivotArea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format>
    <format dxfId="173">
      <pivotArea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format>
    <format dxfId="172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171">
      <pivotArea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  <format dxfId="170">
      <pivotArea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format>
    <format dxfId="169">
      <pivotArea outline="0" fieldPosition="0">
        <references count="2">
          <reference field="4294967294" count="1" selected="0">
            <x v="4"/>
          </reference>
          <reference field="0" count="1" selected="0">
            <x v="2"/>
          </reference>
        </references>
      </pivotArea>
    </format>
    <format dxfId="168">
      <pivotArea outline="0" fieldPosition="0">
        <references count="2">
          <reference field="4294967294" count="1" selected="0">
            <x v="5"/>
          </reference>
          <reference field="0" count="1" selected="0">
            <x v="2"/>
          </reference>
        </references>
      </pivotArea>
    </format>
    <format dxfId="167">
      <pivotArea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format>
    <format dxfId="166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165">
      <pivotArea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format>
    <format dxfId="164">
      <pivotArea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format>
    <format dxfId="163">
      <pivotArea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format>
    <format dxfId="162">
      <pivotArea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format>
    <format dxfId="161">
      <pivotArea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format>
    <format dxfId="160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159">
      <pivotArea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format>
    <format dxfId="158">
      <pivotArea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format>
    <format dxfId="157">
      <pivotArea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format>
    <format dxfId="156">
      <pivotArea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format>
    <format dxfId="155">
      <pivotArea field="0" grandRow="1" outline="0" axis="axisRow" fieldPosition="0">
        <references count="1">
          <reference field="4294967294" count="1" selected="0">
            <x v="0"/>
          </reference>
        </references>
      </pivotArea>
    </format>
    <format dxfId="154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  <format dxfId="153">
      <pivotArea field="0" grandRow="1" outline="0" axis="axisRow" fieldPosition="0">
        <references count="1">
          <reference field="4294967294" count="1" selected="0">
            <x v="2"/>
          </reference>
        </references>
      </pivotArea>
    </format>
    <format dxfId="152">
      <pivotArea field="0" grandRow="1" outline="0" axis="axisRow" fieldPosition="0">
        <references count="1">
          <reference field="4294967294" count="1" selected="0">
            <x v="3"/>
          </reference>
        </references>
      </pivotArea>
    </format>
    <format dxfId="151">
      <pivotArea field="0" grandRow="1" outline="0" axis="axisRow" fieldPosition="0">
        <references count="1">
          <reference field="4294967294" count="1" selected="0">
            <x v="4"/>
          </reference>
        </references>
      </pivotArea>
    </format>
    <format dxfId="150">
      <pivotArea field="0" grandRow="1" outline="0" axis="axisRow" fieldPosition="0">
        <references count="1">
          <reference field="4294967294" count="1" selected="0">
            <x v="5"/>
          </reference>
        </references>
      </pivotArea>
    </format>
    <format dxfId="149">
      <pivotArea dataOnly="0" labelOnly="1" outline="0" fieldPosition="0">
        <references count="1">
          <reference field="4294967294" count="6">
            <x v="6"/>
            <x v="7"/>
            <x v="8"/>
            <x v="9"/>
            <x v="10"/>
            <x v="11"/>
          </reference>
        </references>
      </pivotArea>
    </format>
    <format dxfId="148">
      <pivotArea outline="0" fieldPosition="0">
        <references count="1">
          <reference field="4294967294" count="1">
            <x v="0"/>
          </reference>
        </references>
      </pivotArea>
    </format>
    <format dxfId="147">
      <pivotArea outline="0" fieldPosition="0">
        <references count="1">
          <reference field="4294967294" count="1">
            <x v="1"/>
          </reference>
        </references>
      </pivotArea>
    </format>
    <format dxfId="146">
      <pivotArea outline="0" fieldPosition="0">
        <references count="1">
          <reference field="4294967294" count="1">
            <x v="2"/>
          </reference>
        </references>
      </pivotArea>
    </format>
    <format dxfId="145">
      <pivotArea outline="0" fieldPosition="0">
        <references count="1">
          <reference field="4294967294" count="1">
            <x v="3"/>
          </reference>
        </references>
      </pivotArea>
    </format>
    <format dxfId="144">
      <pivotArea outline="0" fieldPosition="0">
        <references count="1">
          <reference field="4294967294" count="1">
            <x v="4"/>
          </reference>
        </references>
      </pivotArea>
    </format>
    <format dxfId="143">
      <pivotArea outline="0" fieldPosition="0">
        <references count="1">
          <reference field="4294967294" count="1">
            <x v="5"/>
          </reference>
        </references>
      </pivotArea>
    </format>
    <format dxfId="142">
      <pivotArea outline="0" fieldPosition="0">
        <references count="1">
          <reference field="4294967294" count="1">
            <x v="11"/>
          </reference>
        </references>
      </pivotArea>
    </format>
    <format dxfId="141">
      <pivotArea outline="0" fieldPosition="0">
        <references count="1">
          <reference field="4294967294" count="1">
            <x v="10"/>
          </reference>
        </references>
      </pivotArea>
    </format>
    <format dxfId="140">
      <pivotArea outline="0" fieldPosition="0">
        <references count="1">
          <reference field="4294967294" count="1">
            <x v="9"/>
          </reference>
        </references>
      </pivotArea>
    </format>
    <format dxfId="139">
      <pivotArea outline="0" fieldPosition="0">
        <references count="1">
          <reference field="4294967294" count="1">
            <x v="8"/>
          </reference>
        </references>
      </pivotArea>
    </format>
    <format dxfId="138">
      <pivotArea outline="0" fieldPosition="0">
        <references count="1">
          <reference field="4294967294" count="1">
            <x v="7"/>
          </reference>
        </references>
      </pivotArea>
    </format>
    <format dxfId="137">
      <pivotArea outline="0" fieldPosition="0">
        <references count="1">
          <reference field="4294967294" count="1">
            <x v="6"/>
          </reference>
        </references>
      </pivotArea>
    </format>
    <format dxfId="136">
      <pivotArea outline="0" collapsedLevelsAreSubtotals="1" fieldPosition="0"/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0" count="0"/>
        </references>
      </pivotArea>
    </format>
    <format dxfId="133">
      <pivotArea dataOnly="0" labelOnly="1" grandRow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ivotTable זה מפרט שמות פרוייקטים וערכים מחושבים עבור כל הפריטים בגליון העבודה 'פרמטרי הפרוייקט', המחושבים על-ידי הכפלת משך הזמן בשעות בגיליון 'פרטי הפרוייקט'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פרמטרים" displayName="פרמטרים" ref="B5:I11" headerRowDxfId="21" dataDxfId="19" totalsRowDxfId="20">
  <autoFilter ref="B5:I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סוג הפרוייקט" totalsRowLabel="סה&quot;כ" dataDxfId="29" totalsRowDxfId="11"/>
    <tableColumn id="2" xr3:uid="{00000000-0010-0000-0000-000002000000}" name="מנהל תיק לקוח" dataDxfId="28" totalsRowDxfId="12"/>
    <tableColumn id="3" xr3:uid="{00000000-0010-0000-0000-000003000000}" name="מנהל פרוייקט" dataDxfId="27" totalsRowDxfId="13"/>
    <tableColumn id="4" xr3:uid="{00000000-0010-0000-0000-000004000000}" name="מנהל אסטרטגיה" dataDxfId="26" totalsRowDxfId="14"/>
    <tableColumn id="5" xr3:uid="{00000000-0010-0000-0000-000005000000}" name="מעצב מומחה" dataDxfId="25" totalsRowDxfId="15"/>
    <tableColumn id="6" xr3:uid="{00000000-0010-0000-0000-000006000000}" name="צוות אירוע" dataDxfId="24" totalsRowDxfId="16"/>
    <tableColumn id="7" xr3:uid="{00000000-0010-0000-0000-000007000000}" name="צוות אדמיניסטרטיבי" dataDxfId="23" totalsRowDxfId="17"/>
    <tableColumn id="8" xr3:uid="{00000000-0010-0000-0000-000008000000}" name="סה&quot;כ" totalsRowFunction="sum" dataDxfId="22" totalsRowDxfId="18">
      <calculatedColumnFormula>SUM(פרמטרים[[#This Row],[מנהל תיק לקוח]:[צוות אדמיניסטרטיבי]])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הזן סוג פרוייקט, אחוזים עבור מנהל תיק לקוח, מנהל פרוייקט, מנהל אסטרטגיה, מעצב מומחה, צוות אירוע וצוות אדמיניסטרטיבי. הסכום הכולל מחושב באופן אוטומט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פרטי_פרוייקט" displayName="פרטי_פרוייקט" ref="B4:W10" totalsRowCount="1" headerRowDxfId="279" dataDxfId="278" totalsRowDxfId="277" dataCellStyle="Normal">
  <tableColumns count="22">
    <tableColumn id="1" xr3:uid="{00000000-0010-0000-0100-000001000000}" name="שם הפרוייקט" totalsRowLabel="סה&quot;כ" dataDxfId="2" totalsRowDxfId="276" dataCellStyle="Normal"/>
    <tableColumn id="2" xr3:uid="{00000000-0010-0000-0100-000002000000}" name="סוג הפרוייקט" dataDxfId="0" totalsRowDxfId="275" dataCellStyle="Normal"/>
    <tableColumn id="3" xr3:uid="{00000000-0010-0000-0100-000003000000}" name="תאריך התחלה משוער" dataDxfId="1" totalsRowDxfId="274" dataCellStyle="Normal"/>
    <tableColumn id="4" xr3:uid="{00000000-0010-0000-0100-000004000000}" name="תאריך סיום משוער" dataDxfId="273" totalsRowDxfId="272" dataCellStyle="Normal"/>
    <tableColumn id="7" xr3:uid="{00000000-0010-0000-0100-000007000000}" name="תאריך התחלה בפועל" dataDxfId="271" totalsRowDxfId="270" dataCellStyle="Normal"/>
    <tableColumn id="8" xr3:uid="{00000000-0010-0000-0100-000008000000}" name="תאריך סיום בפועל" dataDxfId="269" totalsRowDxfId="268" dataCellStyle="Normal"/>
    <tableColumn id="5" xr3:uid="{00000000-0010-0000-0100-000005000000}" name="שעות עבודה משוערות" totalsRowFunction="sum" dataDxfId="267" totalsRowDxfId="266" dataCellStyle="Normal"/>
    <tableColumn id="9" xr3:uid="{00000000-0010-0000-0100-000009000000}" name="שעות עבודה בפועל" totalsRowFunction="sum" dataDxfId="265" totalsRowDxfId="264" dataCellStyle="Normal"/>
    <tableColumn id="6" xr3:uid="{00000000-0010-0000-0100-000006000000}" name="משך משוער" totalsRowFunction="sum" dataDxfId="263" totalsRowDxfId="262" dataCellStyle="Normal">
      <calculatedColumnFormula>DAYS360(פרטי_פרוייקט[[#This Row],[תאריך התחלה משוער]],פרטי_פרוייקט[[#This Row],[תאריך סיום משוער]],FALSE)</calculatedColumnFormula>
    </tableColumn>
    <tableColumn id="10" xr3:uid="{00000000-0010-0000-0100-00000A000000}" name="משך בפועל" totalsRowFunction="sum" dataDxfId="261" totalsRowDxfId="260" dataCellStyle="Normal">
      <calculatedColumnFormula>DAYS360(פרטי_פרוייקט[[#This Row],[תאריך התחלה בפועל]],פרטי_פרוייקט[[#This Row],[תאריך סיום בפועל]],FALSE)</calculatedColumnFormula>
    </tableColumn>
    <tableColumn id="11" xr3:uid="{00000000-0010-0000-0100-00000B000000}" name="מנהל תיק לקוח" dataDxfId="259" totalsRowDxfId="258" dataCellStyle="Normal">
      <calculatedColumnFormula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משוערות]]</calculatedColumnFormula>
    </tableColumn>
    <tableColumn id="12" xr3:uid="{00000000-0010-0000-0100-00000C000000}" name="מנהל פרוייקט" dataDxfId="257" totalsRowDxfId="256" dataCellStyle="Normal">
      <calculatedColumnFormula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משוערות]]</calculatedColumnFormula>
    </tableColumn>
    <tableColumn id="13" xr3:uid="{00000000-0010-0000-0100-00000D000000}" name="מנהל אסטרטגיה" dataDxfId="255" totalsRowDxfId="254" dataCellStyle="Normal">
      <calculatedColumnFormula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משוערות]]</calculatedColumnFormula>
    </tableColumn>
    <tableColumn id="14" xr3:uid="{00000000-0010-0000-0100-00000E000000}" name="מעצב מומחה" dataDxfId="253" totalsRowDxfId="252" dataCellStyle="Normal">
      <calculatedColumnFormula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משוערות]]</calculatedColumnFormula>
    </tableColumn>
    <tableColumn id="15" xr3:uid="{00000000-0010-0000-0100-00000F000000}" name="צוות אירוע" dataDxfId="251" totalsRowDxfId="250" dataCellStyle="Normal">
      <calculatedColumnFormula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משוערות]]</calculatedColumnFormula>
    </tableColumn>
    <tableColumn id="16" xr3:uid="{00000000-0010-0000-0100-000010000000}" name="צוות אדמיניסטרטיבי" dataDxfId="249" totalsRowDxfId="248" dataCellStyle="Normal">
      <calculatedColumnFormula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משוערות]]</calculatedColumnFormula>
    </tableColumn>
    <tableColumn id="17" xr3:uid="{00000000-0010-0000-0100-000011000000}" name="מנהל תיק לקוח " dataDxfId="247" totalsRowDxfId="246" dataCellStyle="Normal">
      <calculatedColumnFormula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בפועל]]</calculatedColumnFormula>
    </tableColumn>
    <tableColumn id="18" xr3:uid="{00000000-0010-0000-0100-000012000000}" name="מנהל פרוייקט " dataDxfId="245" totalsRowDxfId="244" dataCellStyle="Normal">
      <calculatedColumnFormula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בפועל]]</calculatedColumnFormula>
    </tableColumn>
    <tableColumn id="19" xr3:uid="{00000000-0010-0000-0100-000013000000}" name="מנהל אסטרטגיה " dataDxfId="243" totalsRowDxfId="242" dataCellStyle="Normal">
      <calculatedColumnFormula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בפועל]]</calculatedColumnFormula>
    </tableColumn>
    <tableColumn id="20" xr3:uid="{00000000-0010-0000-0100-000014000000}" name="מעצב מומחה " dataDxfId="241" totalsRowDxfId="240" dataCellStyle="Normal">
      <calculatedColumnFormula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בפועל]]</calculatedColumnFormula>
    </tableColumn>
    <tableColumn id="21" xr3:uid="{00000000-0010-0000-0100-000015000000}" name="צוות אירוע " dataDxfId="239" totalsRowDxfId="238" dataCellStyle="Normal">
      <calculatedColumnFormula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בפועל]]</calculatedColumnFormula>
    </tableColumn>
    <tableColumn id="22" xr3:uid="{00000000-0010-0000-0100-000016000000}" name="צוות אדמיניסטרטיבי " dataDxfId="237" totalsRowDxfId="236" dataCellStyle="Normal">
      <calculatedColumnFormula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בפועל]]</calculatedColumn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הזן שם פרוייקט, תאריכי התחלה וסיום משוערים, תאריכי התחלה וסיום בפועל, עבודה משוערת ועבודה בפועל, ובחר את סוג הפרוייקט. המשך המשוער והמשך בפועל מחושבים באופן אוטומטי"/>
    </ext>
  </extLst>
</table>
</file>

<file path=xl/theme/theme1.xml><?xml version="1.0" encoding="utf-8"?>
<a:theme xmlns:a="http://schemas.openxmlformats.org/drawingml/2006/main" name="MarketingProjectPlan">
  <a:themeElements>
    <a:clrScheme name="MarketingProjectPlan_colors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BE870E"/>
      </a:accent1>
      <a:accent2>
        <a:srgbClr val="1A86B6"/>
      </a:accent2>
      <a:accent3>
        <a:srgbClr val="5F781B"/>
      </a:accent3>
      <a:accent4>
        <a:srgbClr val="C45808"/>
      </a:accent4>
      <a:accent5>
        <a:srgbClr val="6B3489"/>
      </a:accent5>
      <a:accent6>
        <a:srgbClr val="C2344E"/>
      </a:accent6>
      <a:hlink>
        <a:srgbClr val="3778A9"/>
      </a:hlink>
      <a:folHlink>
        <a:srgbClr val="6B3489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2267-7996-4DFE-B69E-896B28477E48}">
  <sheetPr>
    <tabColor theme="9"/>
  </sheetPr>
  <dimension ref="A1:B8"/>
  <sheetViews>
    <sheetView showGridLines="0" rightToLeft="1" tabSelected="1" workbookViewId="0"/>
  </sheetViews>
  <sheetFormatPr defaultRowHeight="12.75" x14ac:dyDescent="0.2"/>
  <cols>
    <col min="1" max="1" width="2.7109375" customWidth="1"/>
    <col min="2" max="2" width="93.28515625" customWidth="1"/>
    <col min="3" max="3" width="2.7109375" customWidth="1"/>
  </cols>
  <sheetData>
    <row r="1" spans="1:2" ht="19.5" x14ac:dyDescent="0.25">
      <c r="A1" s="2"/>
      <c r="B1" s="17" t="s">
        <v>0</v>
      </c>
    </row>
    <row r="2" spans="1:2" ht="48.75" customHeight="1" x14ac:dyDescent="0.2">
      <c r="A2" s="2"/>
      <c r="B2" s="4" t="s">
        <v>72</v>
      </c>
    </row>
    <row r="3" spans="1:2" ht="30" customHeight="1" x14ac:dyDescent="0.2">
      <c r="A3" s="2"/>
      <c r="B3" s="4" t="s">
        <v>1</v>
      </c>
    </row>
    <row r="4" spans="1:2" ht="50.25" customHeight="1" x14ac:dyDescent="0.2">
      <c r="A4" s="2"/>
      <c r="B4" s="4" t="s">
        <v>2</v>
      </c>
    </row>
    <row r="5" spans="1:2" s="1" customFormat="1" ht="11.25" customHeight="1" x14ac:dyDescent="0.2">
      <c r="A5" s="2"/>
      <c r="B5" s="5" t="s">
        <v>3</v>
      </c>
    </row>
    <row r="6" spans="1:2" ht="52.5" customHeight="1" x14ac:dyDescent="0.2">
      <c r="A6" s="2"/>
      <c r="B6" s="6" t="s">
        <v>4</v>
      </c>
    </row>
    <row r="7" spans="1:2" ht="42.75" customHeight="1" x14ac:dyDescent="0.2">
      <c r="A7" s="2"/>
      <c r="B7" s="6" t="s">
        <v>5</v>
      </c>
    </row>
    <row r="8" spans="1:2" ht="8.25" customHeight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autoPageBreaks="0" fitToPage="1"/>
  </sheetPr>
  <dimension ref="A1:I43"/>
  <sheetViews>
    <sheetView showGridLines="0" rightToLeft="1" workbookViewId="0"/>
  </sheetViews>
  <sheetFormatPr defaultColWidth="9.140625" defaultRowHeight="14.25" x14ac:dyDescent="0.2"/>
  <cols>
    <col min="1" max="1" width="1.7109375" style="9" customWidth="1"/>
    <col min="2" max="2" width="29.28515625" style="10" customWidth="1"/>
    <col min="3" max="3" width="21.42578125" style="10" customWidth="1"/>
    <col min="4" max="4" width="20.85546875" style="10" customWidth="1"/>
    <col min="5" max="5" width="22.42578125" style="10" customWidth="1"/>
    <col min="6" max="6" width="21" style="10" customWidth="1"/>
    <col min="7" max="7" width="19.5703125" style="10" customWidth="1"/>
    <col min="8" max="8" width="21.42578125" style="10" customWidth="1"/>
    <col min="9" max="9" width="19" style="10" customWidth="1"/>
    <col min="10" max="10" width="2.7109375" style="10" customWidth="1"/>
    <col min="11" max="14" width="9.140625" style="10"/>
    <col min="15" max="17" width="11" style="10" customWidth="1"/>
    <col min="18" max="18" width="9.140625" style="10"/>
    <col min="19" max="20" width="9.42578125" style="10" customWidth="1"/>
    <col min="21" max="16384" width="9.140625" style="10"/>
  </cols>
  <sheetData>
    <row r="1" spans="1:9" ht="35.450000000000003" customHeight="1" x14ac:dyDescent="0.35">
      <c r="A1" s="7" t="s">
        <v>6</v>
      </c>
      <c r="B1" s="13" t="s">
        <v>13</v>
      </c>
      <c r="C1" s="13"/>
      <c r="D1" s="13"/>
      <c r="E1" s="13"/>
      <c r="F1" s="13"/>
      <c r="G1" s="13"/>
      <c r="H1" s="13"/>
      <c r="I1" s="13"/>
    </row>
    <row r="2" spans="1:9" ht="19.5" x14ac:dyDescent="0.25">
      <c r="A2" s="7" t="s">
        <v>7</v>
      </c>
      <c r="B2" s="14" t="s">
        <v>14</v>
      </c>
      <c r="C2" s="14"/>
      <c r="D2" s="14"/>
      <c r="E2" s="14"/>
      <c r="F2" s="14"/>
      <c r="G2" s="14"/>
      <c r="H2" s="14"/>
      <c r="I2" s="14"/>
    </row>
    <row r="3" spans="1:9" ht="15" x14ac:dyDescent="0.2">
      <c r="A3" s="7" t="s">
        <v>8</v>
      </c>
      <c r="B3" s="15" t="str">
        <f>B1&amp;" - סודי"</f>
        <v>שם החברה - סודי</v>
      </c>
      <c r="C3" s="15"/>
      <c r="D3" s="15"/>
      <c r="E3" s="15"/>
      <c r="F3" s="15"/>
      <c r="G3" s="15"/>
      <c r="H3" s="15"/>
      <c r="I3" s="15"/>
    </row>
    <row r="4" spans="1:9" ht="28.5" customHeight="1" x14ac:dyDescent="0.2">
      <c r="A4" s="7" t="s">
        <v>9</v>
      </c>
      <c r="B4" s="16" t="s">
        <v>15</v>
      </c>
      <c r="C4" s="8"/>
      <c r="D4" s="8"/>
      <c r="E4" s="8"/>
      <c r="F4" s="8"/>
      <c r="G4" s="8"/>
      <c r="H4" s="8"/>
      <c r="I4" s="8"/>
    </row>
    <row r="5" spans="1:9" x14ac:dyDescent="0.2">
      <c r="A5" s="7" t="s">
        <v>10</v>
      </c>
      <c r="B5" s="3" t="s">
        <v>16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34</v>
      </c>
      <c r="H5" s="3" t="s">
        <v>35</v>
      </c>
      <c r="I5" s="3" t="s">
        <v>73</v>
      </c>
    </row>
    <row r="6" spans="1:9" x14ac:dyDescent="0.2">
      <c r="A6" s="7"/>
      <c r="B6" s="8" t="s">
        <v>17</v>
      </c>
      <c r="C6" s="20">
        <v>0.2</v>
      </c>
      <c r="D6" s="20">
        <v>0.1</v>
      </c>
      <c r="E6" s="20">
        <v>0.6</v>
      </c>
      <c r="F6" s="20">
        <v>0</v>
      </c>
      <c r="G6" s="20">
        <v>0</v>
      </c>
      <c r="H6" s="20">
        <v>0.1</v>
      </c>
      <c r="I6" s="21">
        <f>SUM(פרמטרים[[#This Row],[מנהל תיק לקוח]:[צוות אדמיניסטרטיבי]])</f>
        <v>1</v>
      </c>
    </row>
    <row r="7" spans="1:9" x14ac:dyDescent="0.2">
      <c r="A7" s="7"/>
      <c r="B7" s="8" t="s">
        <v>18</v>
      </c>
      <c r="C7" s="20">
        <v>0.2</v>
      </c>
      <c r="D7" s="20">
        <v>0.5</v>
      </c>
      <c r="E7" s="20">
        <v>0.1</v>
      </c>
      <c r="F7" s="20">
        <v>0.1</v>
      </c>
      <c r="G7" s="20">
        <v>0</v>
      </c>
      <c r="H7" s="20">
        <v>0.1</v>
      </c>
      <c r="I7" s="21">
        <f>SUM(פרמטרים[[#This Row],[מנהל תיק לקוח]:[צוות אדמיניסטרטיבי]])</f>
        <v>0.99999999999999989</v>
      </c>
    </row>
    <row r="8" spans="1:9" x14ac:dyDescent="0.2">
      <c r="A8" s="7"/>
      <c r="B8" s="8" t="s">
        <v>19</v>
      </c>
      <c r="C8" s="20">
        <v>0.2</v>
      </c>
      <c r="D8" s="20">
        <v>0.2</v>
      </c>
      <c r="E8" s="20">
        <v>0</v>
      </c>
      <c r="F8" s="20">
        <v>0.5</v>
      </c>
      <c r="G8" s="20">
        <v>0</v>
      </c>
      <c r="H8" s="20">
        <v>0.1</v>
      </c>
      <c r="I8" s="21">
        <f>SUM(פרמטרים[[#This Row],[מנהל תיק לקוח]:[צוות אדמיניסטרטיבי]])</f>
        <v>1</v>
      </c>
    </row>
    <row r="9" spans="1:9" x14ac:dyDescent="0.2">
      <c r="A9" s="7"/>
      <c r="B9" s="8" t="s">
        <v>20</v>
      </c>
      <c r="C9" s="20">
        <v>0.2</v>
      </c>
      <c r="D9" s="20">
        <v>0.6</v>
      </c>
      <c r="E9" s="20">
        <v>0</v>
      </c>
      <c r="F9" s="20">
        <v>0</v>
      </c>
      <c r="G9" s="20">
        <v>0.1</v>
      </c>
      <c r="H9" s="20">
        <v>0.1</v>
      </c>
      <c r="I9" s="21">
        <f>SUM(פרמטרים[[#This Row],[מנהל תיק לקוח]:[צוות אדמיניסטרטיבי]])</f>
        <v>1</v>
      </c>
    </row>
    <row r="10" spans="1:9" x14ac:dyDescent="0.2">
      <c r="A10" s="7"/>
      <c r="B10" s="8" t="s">
        <v>21</v>
      </c>
      <c r="C10" s="20">
        <v>0.2</v>
      </c>
      <c r="D10" s="20">
        <v>0.1</v>
      </c>
      <c r="E10" s="20">
        <v>0</v>
      </c>
      <c r="F10" s="20">
        <v>0</v>
      </c>
      <c r="G10" s="20">
        <v>0.6</v>
      </c>
      <c r="H10" s="20">
        <v>0.1</v>
      </c>
      <c r="I10" s="21">
        <f>SUM(פרמטרים[[#This Row],[מנהל תיק לקוח]:[צוות אדמיניסטרטיבי]])</f>
        <v>1</v>
      </c>
    </row>
    <row r="11" spans="1:9" x14ac:dyDescent="0.2">
      <c r="A11" s="7"/>
      <c r="B11" s="8" t="s">
        <v>22</v>
      </c>
      <c r="C11" s="20">
        <v>0.2</v>
      </c>
      <c r="D11" s="20">
        <v>0.2</v>
      </c>
      <c r="E11" s="20">
        <v>0.2</v>
      </c>
      <c r="F11" s="20">
        <v>0.2</v>
      </c>
      <c r="G11" s="20">
        <v>0</v>
      </c>
      <c r="H11" s="20">
        <v>0.2</v>
      </c>
      <c r="I11" s="21">
        <f>SUM(פרמטרים[[#This Row],[מנהל תיק לקוח]:[צוות אדמיניסטרטיבי]])</f>
        <v>1</v>
      </c>
    </row>
    <row r="12" spans="1:9" x14ac:dyDescent="0.2">
      <c r="A12" s="7" t="s">
        <v>11</v>
      </c>
      <c r="B12" s="8" t="s">
        <v>23</v>
      </c>
      <c r="C12" s="22">
        <v>180</v>
      </c>
      <c r="D12" s="22">
        <v>120</v>
      </c>
      <c r="E12" s="22">
        <v>150</v>
      </c>
      <c r="F12" s="22">
        <v>100</v>
      </c>
      <c r="G12" s="22">
        <v>80</v>
      </c>
      <c r="H12" s="22">
        <v>60</v>
      </c>
      <c r="I12" s="20"/>
    </row>
    <row r="13" spans="1:9" x14ac:dyDescent="0.2">
      <c r="A13" s="7"/>
      <c r="B13" s="8"/>
      <c r="C13" s="8"/>
      <c r="D13" s="8"/>
      <c r="E13" s="8"/>
      <c r="F13" s="8"/>
      <c r="G13" s="8"/>
      <c r="H13" s="8"/>
      <c r="I13" s="8"/>
    </row>
    <row r="14" spans="1:9" x14ac:dyDescent="0.2">
      <c r="A14" s="7" t="s">
        <v>12</v>
      </c>
      <c r="B14" s="8"/>
      <c r="C14" s="8"/>
      <c r="D14" s="8"/>
      <c r="E14" s="8"/>
      <c r="F14" s="8" t="s">
        <v>33</v>
      </c>
      <c r="G14" s="8"/>
      <c r="H14" s="8"/>
      <c r="I14" s="8"/>
    </row>
    <row r="15" spans="1:9" x14ac:dyDescent="0.2">
      <c r="A15" s="7"/>
      <c r="B15" s="7"/>
      <c r="C15" s="7" t="s">
        <v>29</v>
      </c>
      <c r="D15" s="7" t="s">
        <v>30</v>
      </c>
      <c r="E15" s="7" t="s">
        <v>31</v>
      </c>
      <c r="F15" s="7" t="s">
        <v>32</v>
      </c>
      <c r="G15" s="7" t="s">
        <v>34</v>
      </c>
      <c r="H15" s="7" t="s">
        <v>35</v>
      </c>
      <c r="I15" s="7"/>
    </row>
    <row r="16" spans="1:9" x14ac:dyDescent="0.2">
      <c r="A16" s="7"/>
      <c r="B16" s="7" t="s">
        <v>24</v>
      </c>
      <c r="C16" s="19">
        <f>SUBTOTAL(109,פרטי_פרוייקט[מנהל תיק לקוח])</f>
        <v>54000</v>
      </c>
      <c r="D16" s="19">
        <f>SUBTOTAL(109,פרטי_פרוייקט[מנהל פרוייקט])</f>
        <v>52200</v>
      </c>
      <c r="E16" s="19">
        <f>SUBTOTAL(109,פרטי_פרוייקט[מנהל אסטרטגיה])</f>
        <v>24000</v>
      </c>
      <c r="F16" s="19">
        <f>SUBTOTAL(109,פרטי_פרוייקט[מעצב מומחה])</f>
        <v>29000</v>
      </c>
      <c r="G16" s="19">
        <f>SUBTOTAL(109,פרטי_פרוייקט[צוות אירוע])</f>
        <v>13200</v>
      </c>
      <c r="H16" s="19">
        <f>SUBTOTAL(109,פרטי_פרוייקט[צוות אדמיניסטרטיבי])</f>
        <v>9000</v>
      </c>
      <c r="I16" s="7"/>
    </row>
    <row r="17" spans="1:9" x14ac:dyDescent="0.2">
      <c r="A17" s="7"/>
      <c r="B17" s="7" t="s">
        <v>25</v>
      </c>
      <c r="C17" s="19">
        <f>SUBTOTAL(109,פרטי_פרוייקט[[מנהל תיק לקוח ]])</f>
        <v>54360</v>
      </c>
      <c r="D17" s="19">
        <f>SUBTOTAL(109,פרטי_פרוייקט[[מנהל פרוייקט ]])</f>
        <v>51540</v>
      </c>
      <c r="E17" s="19">
        <f>SUBTOTAL(109,פרטי_פרוייקט[[מנהל אסטרטגיה ]])</f>
        <v>25650</v>
      </c>
      <c r="F17" s="19">
        <f>SUBTOTAL(109,פרטי_פרוייקט[[מעצב מומחה ]])</f>
        <v>28900</v>
      </c>
      <c r="G17" s="19">
        <f>SUBTOTAL(109,פרטי_פרוייקט[[צוות אירוע ]])</f>
        <v>13400</v>
      </c>
      <c r="H17" s="19">
        <f>SUBTOTAL(109,פרטי_פרוייקט[[צוות אדמיניסטרטיבי ]])</f>
        <v>9060</v>
      </c>
      <c r="I17" s="7"/>
    </row>
    <row r="18" spans="1:9" x14ac:dyDescent="0.2">
      <c r="A18" s="7"/>
      <c r="B18" s="7" t="s">
        <v>26</v>
      </c>
      <c r="C18" s="12">
        <f>C16/$C$12</f>
        <v>300</v>
      </c>
      <c r="D18" s="12">
        <f t="shared" ref="D18:H18" si="0">D16/$C$12</f>
        <v>290</v>
      </c>
      <c r="E18" s="12">
        <f t="shared" si="0"/>
        <v>133.33333333333334</v>
      </c>
      <c r="F18" s="12">
        <f t="shared" si="0"/>
        <v>161.11111111111111</v>
      </c>
      <c r="G18" s="12">
        <f t="shared" si="0"/>
        <v>73.333333333333329</v>
      </c>
      <c r="H18" s="12">
        <f t="shared" si="0"/>
        <v>50</v>
      </c>
      <c r="I18" s="7"/>
    </row>
    <row r="19" spans="1:9" x14ac:dyDescent="0.2">
      <c r="A19" s="7"/>
      <c r="B19" s="7" t="s">
        <v>27</v>
      </c>
      <c r="C19" s="12">
        <f>C17/$C$12</f>
        <v>302</v>
      </c>
      <c r="D19" s="12">
        <f>D17/$C$12</f>
        <v>286.33333333333331</v>
      </c>
      <c r="E19" s="12">
        <f>E17/$C$12</f>
        <v>142.5</v>
      </c>
      <c r="F19" s="12">
        <f>F17/$C$12</f>
        <v>160.55555555555554</v>
      </c>
      <c r="G19" s="12">
        <f>G17/$C$12</f>
        <v>74.444444444444443</v>
      </c>
      <c r="H19" s="12">
        <f>H17/$C$12</f>
        <v>50.333333333333336</v>
      </c>
      <c r="I19" s="7"/>
    </row>
    <row r="20" spans="1:9" x14ac:dyDescent="0.2">
      <c r="A20" s="7"/>
      <c r="B20" s="18"/>
      <c r="C20" s="18"/>
      <c r="D20" s="18"/>
      <c r="E20" s="18"/>
      <c r="F20" s="18"/>
      <c r="G20" s="18"/>
      <c r="H20" s="18"/>
      <c r="I20" s="18"/>
    </row>
    <row r="21" spans="1:9" x14ac:dyDescent="0.2">
      <c r="A21" s="7"/>
      <c r="B21" s="8"/>
      <c r="C21" s="8"/>
      <c r="D21" s="8"/>
      <c r="E21" s="8"/>
      <c r="F21" s="7"/>
      <c r="G21" s="7"/>
      <c r="H21" s="7"/>
      <c r="I21" s="7"/>
    </row>
    <row r="22" spans="1:9" x14ac:dyDescent="0.2">
      <c r="A22" s="7"/>
      <c r="B22" s="8"/>
      <c r="C22" s="8"/>
      <c r="D22" s="8"/>
      <c r="E22" s="8"/>
      <c r="F22" s="7"/>
      <c r="G22" s="7"/>
      <c r="H22" s="7"/>
      <c r="I22" s="7"/>
    </row>
    <row r="23" spans="1:9" x14ac:dyDescent="0.2">
      <c r="A23" s="7"/>
      <c r="B23" s="8"/>
      <c r="C23" s="8"/>
      <c r="D23" s="8"/>
      <c r="E23" s="8"/>
      <c r="F23" s="7"/>
      <c r="G23" s="7"/>
      <c r="H23" s="7"/>
      <c r="I23" s="7"/>
    </row>
    <row r="24" spans="1:9" x14ac:dyDescent="0.2">
      <c r="A24" s="7"/>
      <c r="B24" s="35" t="s">
        <v>28</v>
      </c>
      <c r="C24" s="35"/>
      <c r="D24" s="35"/>
      <c r="E24" s="8"/>
      <c r="F24" s="7"/>
      <c r="G24" s="7"/>
      <c r="H24" s="7"/>
      <c r="I24" s="7"/>
    </row>
    <row r="25" spans="1:9" x14ac:dyDescent="0.2">
      <c r="B25" s="35"/>
      <c r="C25" s="35"/>
      <c r="D25" s="35"/>
      <c r="F25" s="11"/>
      <c r="G25" s="11"/>
      <c r="H25" s="11"/>
      <c r="I25" s="11"/>
    </row>
    <row r="26" spans="1:9" x14ac:dyDescent="0.2">
      <c r="B26" s="35"/>
      <c r="C26" s="35"/>
      <c r="D26" s="35"/>
      <c r="F26" s="11"/>
      <c r="G26" s="11"/>
      <c r="H26" s="11"/>
      <c r="I26" s="11"/>
    </row>
    <row r="27" spans="1:9" x14ac:dyDescent="0.2">
      <c r="B27" s="35"/>
      <c r="C27" s="35"/>
      <c r="D27" s="35"/>
      <c r="F27" s="11"/>
      <c r="G27" s="11"/>
      <c r="H27" s="11"/>
      <c r="I27" s="11"/>
    </row>
    <row r="28" spans="1:9" x14ac:dyDescent="0.2">
      <c r="B28" s="35"/>
      <c r="C28" s="35"/>
      <c r="D28" s="35"/>
      <c r="F28" s="11"/>
      <c r="G28" s="11"/>
      <c r="H28" s="11"/>
      <c r="I28" s="11"/>
    </row>
    <row r="29" spans="1:9" x14ac:dyDescent="0.2">
      <c r="B29" s="35"/>
      <c r="C29" s="35"/>
      <c r="D29" s="35"/>
      <c r="F29" s="11"/>
      <c r="G29" s="11"/>
      <c r="H29" s="11"/>
      <c r="I29" s="11"/>
    </row>
    <row r="30" spans="1:9" x14ac:dyDescent="0.2">
      <c r="B30" s="35"/>
      <c r="C30" s="35"/>
      <c r="D30" s="35"/>
      <c r="F30" s="11"/>
      <c r="G30" s="11"/>
      <c r="H30" s="11"/>
      <c r="I30" s="11"/>
    </row>
    <row r="31" spans="1:9" x14ac:dyDescent="0.2">
      <c r="B31" s="35"/>
      <c r="C31" s="35"/>
      <c r="D31" s="35"/>
      <c r="F31" s="11"/>
      <c r="G31" s="11"/>
      <c r="H31" s="11"/>
      <c r="I31" s="11"/>
    </row>
    <row r="32" spans="1:9" x14ac:dyDescent="0.2">
      <c r="B32" s="35"/>
      <c r="C32" s="35"/>
      <c r="D32" s="35"/>
      <c r="F32" s="11"/>
      <c r="G32" s="11"/>
      <c r="H32" s="11"/>
      <c r="I32" s="11"/>
    </row>
    <row r="33" spans="2:9" x14ac:dyDescent="0.2">
      <c r="B33" s="35"/>
      <c r="C33" s="35"/>
      <c r="D33" s="35"/>
      <c r="F33" s="11"/>
      <c r="G33" s="11"/>
      <c r="H33" s="11"/>
      <c r="I33" s="11"/>
    </row>
    <row r="34" spans="2:9" x14ac:dyDescent="0.2">
      <c r="B34" s="35"/>
      <c r="C34" s="35"/>
      <c r="D34" s="35"/>
      <c r="F34" s="11"/>
      <c r="G34" s="11"/>
      <c r="H34" s="11"/>
      <c r="I34" s="11"/>
    </row>
    <row r="35" spans="2:9" x14ac:dyDescent="0.2">
      <c r="B35" s="35"/>
      <c r="C35" s="35"/>
      <c r="D35" s="35"/>
      <c r="F35" s="11"/>
      <c r="G35" s="11"/>
      <c r="H35" s="11"/>
      <c r="I35" s="11"/>
    </row>
    <row r="36" spans="2:9" x14ac:dyDescent="0.2">
      <c r="B36" s="35"/>
      <c r="C36" s="35"/>
      <c r="D36" s="35"/>
      <c r="F36" s="11"/>
      <c r="G36" s="11"/>
      <c r="H36" s="11"/>
      <c r="I36" s="11"/>
    </row>
    <row r="37" spans="2:9" x14ac:dyDescent="0.2">
      <c r="B37" s="35"/>
      <c r="C37" s="35"/>
      <c r="D37" s="35"/>
      <c r="F37" s="11"/>
      <c r="G37" s="11"/>
      <c r="H37" s="11"/>
      <c r="I37" s="11"/>
    </row>
    <row r="38" spans="2:9" x14ac:dyDescent="0.2">
      <c r="B38" s="35"/>
      <c r="C38" s="35"/>
      <c r="D38" s="35"/>
      <c r="F38" s="11"/>
      <c r="G38" s="11"/>
      <c r="H38" s="11"/>
      <c r="I38" s="11"/>
    </row>
    <row r="39" spans="2:9" x14ac:dyDescent="0.2">
      <c r="B39" s="35"/>
      <c r="C39" s="35"/>
      <c r="D39" s="35"/>
      <c r="F39" s="11"/>
      <c r="G39" s="11"/>
      <c r="H39" s="11"/>
      <c r="I39" s="11"/>
    </row>
    <row r="40" spans="2:9" x14ac:dyDescent="0.2">
      <c r="B40" s="35"/>
      <c r="C40" s="35"/>
      <c r="D40" s="35"/>
      <c r="F40" s="11"/>
      <c r="G40" s="11"/>
      <c r="H40" s="11"/>
      <c r="I40" s="11"/>
    </row>
    <row r="41" spans="2:9" x14ac:dyDescent="0.2">
      <c r="B41" s="35"/>
      <c r="C41" s="35"/>
      <c r="D41" s="35"/>
      <c r="F41" s="11"/>
      <c r="G41" s="11"/>
      <c r="H41" s="11"/>
      <c r="I41" s="11"/>
    </row>
    <row r="42" spans="2:9" x14ac:dyDescent="0.2">
      <c r="B42" s="35"/>
      <c r="C42" s="35"/>
      <c r="D42" s="35"/>
      <c r="F42" s="11"/>
      <c r="G42" s="11"/>
      <c r="H42" s="11"/>
      <c r="I42" s="11"/>
    </row>
    <row r="43" spans="2:9" x14ac:dyDescent="0.2">
      <c r="B43" s="35"/>
      <c r="C43" s="35"/>
      <c r="D43" s="35"/>
      <c r="F43" s="11"/>
      <c r="G43" s="11"/>
      <c r="H43" s="11"/>
      <c r="I43" s="11"/>
    </row>
  </sheetData>
  <mergeCells count="1">
    <mergeCell ref="B24:D43"/>
  </mergeCells>
  <printOptions horizontalCentered="1"/>
  <pageMargins left="0.4" right="0.4" top="0.4" bottom="0.4" header="0.3" footer="0.3"/>
  <pageSetup paperSize="9" orientation="landscape" horizontalDpi="4294967293" verticalDpi="4294967295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A1:W10"/>
  <sheetViews>
    <sheetView showGridLines="0" rightToLeft="1" workbookViewId="0"/>
  </sheetViews>
  <sheetFormatPr defaultColWidth="9.140625" defaultRowHeight="14.25" x14ac:dyDescent="0.2"/>
  <cols>
    <col min="1" max="1" width="1.7109375" style="9" customWidth="1"/>
    <col min="2" max="2" width="25.5703125" style="10" customWidth="1"/>
    <col min="3" max="3" width="23.85546875" style="10" customWidth="1"/>
    <col min="4" max="4" width="17.5703125" style="10" customWidth="1"/>
    <col min="5" max="5" width="12.7109375" style="10" customWidth="1"/>
    <col min="6" max="6" width="14.28515625" style="10" bestFit="1" customWidth="1"/>
    <col min="7" max="7" width="14.140625" style="10" customWidth="1"/>
    <col min="8" max="8" width="14.42578125" style="10" bestFit="1" customWidth="1"/>
    <col min="9" max="9" width="14.28515625" style="10" bestFit="1" customWidth="1"/>
    <col min="10" max="10" width="10.42578125" style="10" customWidth="1"/>
    <col min="11" max="11" width="13.42578125" style="10" customWidth="1"/>
    <col min="12" max="13" width="10" style="10" hidden="1" customWidth="1"/>
    <col min="14" max="14" width="10.28515625" style="10" hidden="1" customWidth="1"/>
    <col min="15" max="15" width="11.42578125" style="10" hidden="1" customWidth="1"/>
    <col min="16" max="16" width="8.7109375" style="10" hidden="1" customWidth="1"/>
    <col min="17" max="17" width="13" style="10" hidden="1" customWidth="1"/>
    <col min="18" max="18" width="12.28515625" style="10" hidden="1" customWidth="1"/>
    <col min="19" max="19" width="10.140625" style="10" hidden="1" customWidth="1"/>
    <col min="20" max="20" width="12.5703125" style="10" hidden="1" customWidth="1"/>
    <col min="21" max="21" width="13.7109375" style="10" hidden="1" customWidth="1"/>
    <col min="22" max="22" width="8.7109375" style="10" hidden="1" customWidth="1"/>
    <col min="23" max="23" width="16.5703125" style="10" hidden="1" customWidth="1"/>
    <col min="24" max="24" width="2.7109375" style="10" customWidth="1"/>
    <col min="25" max="16384" width="9.140625" style="10"/>
  </cols>
  <sheetData>
    <row r="1" spans="1:23" ht="35.450000000000003" customHeight="1" x14ac:dyDescent="0.35">
      <c r="A1" s="7" t="s">
        <v>36</v>
      </c>
      <c r="B1" s="13" t="str">
        <f>'פרמטרי פרוייקט'!B1</f>
        <v>שם החברה</v>
      </c>
      <c r="C1" s="13"/>
      <c r="D1" s="13"/>
      <c r="E1" s="13"/>
      <c r="F1" s="13"/>
      <c r="G1" s="13"/>
      <c r="H1" s="13"/>
      <c r="I1" s="13"/>
      <c r="J1" s="13"/>
      <c r="K1" s="13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9.5" x14ac:dyDescent="0.25">
      <c r="A2" s="7" t="s">
        <v>7</v>
      </c>
      <c r="B2" s="14" t="s">
        <v>14</v>
      </c>
      <c r="C2" s="14"/>
      <c r="D2" s="14"/>
      <c r="E2" s="14"/>
      <c r="F2" s="14"/>
      <c r="G2" s="14"/>
      <c r="H2" s="14"/>
      <c r="I2" s="14"/>
      <c r="J2" s="14"/>
      <c r="K2" s="14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29" customFormat="1" ht="29.25" customHeight="1" x14ac:dyDescent="0.2">
      <c r="A3" s="26" t="s">
        <v>8</v>
      </c>
      <c r="B3" s="27" t="str">
        <f>'פרמטרי פרוייקט'!B3</f>
        <v>שם החברה - סודי</v>
      </c>
      <c r="C3" s="27"/>
      <c r="D3" s="27"/>
      <c r="E3" s="27"/>
      <c r="F3" s="27"/>
      <c r="G3" s="27"/>
      <c r="H3" s="27"/>
      <c r="I3" s="27"/>
      <c r="J3" s="27"/>
      <c r="K3" s="27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5.5" customHeight="1" x14ac:dyDescent="0.2">
      <c r="A4" s="30" t="s">
        <v>37</v>
      </c>
      <c r="B4" s="31" t="s">
        <v>38</v>
      </c>
      <c r="C4" s="31" t="s">
        <v>16</v>
      </c>
      <c r="D4" s="31" t="s">
        <v>44</v>
      </c>
      <c r="E4" s="31" t="s">
        <v>45</v>
      </c>
      <c r="F4" s="31" t="s">
        <v>46</v>
      </c>
      <c r="G4" s="31" t="s">
        <v>47</v>
      </c>
      <c r="H4" s="31" t="s">
        <v>48</v>
      </c>
      <c r="I4" s="31" t="s">
        <v>49</v>
      </c>
      <c r="J4" s="31" t="s">
        <v>50</v>
      </c>
      <c r="K4" s="31" t="s">
        <v>51</v>
      </c>
      <c r="L4" s="31" t="s">
        <v>29</v>
      </c>
      <c r="M4" s="31" t="s">
        <v>30</v>
      </c>
      <c r="N4" s="31" t="s">
        <v>31</v>
      </c>
      <c r="O4" s="31" t="s">
        <v>32</v>
      </c>
      <c r="P4" s="31" t="s">
        <v>34</v>
      </c>
      <c r="Q4" s="31" t="s">
        <v>35</v>
      </c>
      <c r="R4" s="31" t="s">
        <v>52</v>
      </c>
      <c r="S4" s="31" t="s">
        <v>53</v>
      </c>
      <c r="T4" s="31" t="s">
        <v>54</v>
      </c>
      <c r="U4" s="31" t="s">
        <v>55</v>
      </c>
      <c r="V4" s="31" t="s">
        <v>56</v>
      </c>
      <c r="W4" s="31" t="s">
        <v>57</v>
      </c>
    </row>
    <row r="5" spans="1:23" x14ac:dyDescent="0.2">
      <c r="A5" s="7"/>
      <c r="B5" s="2" t="s">
        <v>39</v>
      </c>
      <c r="C5" s="2" t="s">
        <v>17</v>
      </c>
      <c r="D5" s="33">
        <f ca="1">DATE(YEAR(TODAY()),6,9)</f>
        <v>43625</v>
      </c>
      <c r="E5" s="33">
        <f ca="1">DATE(YEAR(TODAY()),8,7)</f>
        <v>43684</v>
      </c>
      <c r="F5" s="33">
        <f ca="1">DATE(YEAR(TODAY()),6,29)</f>
        <v>43645</v>
      </c>
      <c r="G5" s="33">
        <f ca="1">DATE(YEAR(TODAY()),9,3)</f>
        <v>43711</v>
      </c>
      <c r="H5" s="25">
        <v>200</v>
      </c>
      <c r="I5" s="25">
        <v>220</v>
      </c>
      <c r="J5" s="25">
        <f ca="1">DAYS360(פרטי_פרוייקט[[#This Row],[תאריך התחלה משוער]],פרטי_פרוייקט[[#This Row],[תאריך סיום משוער]],FALSE)</f>
        <v>58</v>
      </c>
      <c r="K5" s="25">
        <f ca="1">DAYS360(פרטי_פרוייקט[[#This Row],[תאריך התחלה בפועל]],פרטי_פרוייקט[[#This Row],[תאריך סיום בפועל]],FALSE)</f>
        <v>64</v>
      </c>
      <c r="L5" s="32">
        <f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משוערות]]</f>
        <v>7200</v>
      </c>
      <c r="M5" s="32">
        <f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משוערות]]</f>
        <v>2400</v>
      </c>
      <c r="N5" s="32">
        <f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משוערות]]</f>
        <v>18000</v>
      </c>
      <c r="O5" s="32">
        <f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משוערות]]</f>
        <v>0</v>
      </c>
      <c r="P5" s="32">
        <f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משוערות]]</f>
        <v>0</v>
      </c>
      <c r="Q5" s="32">
        <f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משוערות]]</f>
        <v>1200</v>
      </c>
      <c r="R5" s="32">
        <f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בפועל]]</f>
        <v>7920</v>
      </c>
      <c r="S5" s="32">
        <f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בפועל]]</f>
        <v>2640</v>
      </c>
      <c r="T5" s="32">
        <f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בפועל]]</f>
        <v>19800</v>
      </c>
      <c r="U5" s="32">
        <f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בפועל]]</f>
        <v>0</v>
      </c>
      <c r="V5" s="32">
        <f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בפועל]]</f>
        <v>0</v>
      </c>
      <c r="W5" s="32">
        <f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בפועל]]</f>
        <v>1320</v>
      </c>
    </row>
    <row r="6" spans="1:23" x14ac:dyDescent="0.2">
      <c r="A6" s="7"/>
      <c r="B6" s="2" t="s">
        <v>40</v>
      </c>
      <c r="C6" s="2" t="s">
        <v>18</v>
      </c>
      <c r="D6" s="33">
        <f ca="1">DATE(YEAR(TODAY())+1,6,25)</f>
        <v>44007</v>
      </c>
      <c r="E6" s="33">
        <f ca="1">DATE(YEAR(TODAY())+1,7,27)</f>
        <v>44039</v>
      </c>
      <c r="F6" s="33">
        <f ca="1">DATE(YEAR(TODAY()),7,15)</f>
        <v>43661</v>
      </c>
      <c r="G6" s="33">
        <f ca="1">DATE(YEAR(TODAY())+1,8,25)</f>
        <v>44068</v>
      </c>
      <c r="H6" s="25">
        <v>400</v>
      </c>
      <c r="I6" s="25">
        <v>390</v>
      </c>
      <c r="J6" s="25">
        <f ca="1">DAYS360(פרטי_פרוייקט[[#This Row],[תאריך התחלה משוער]],פרטי_פרוייקט[[#This Row],[תאריך סיום משוער]],FALSE)</f>
        <v>32</v>
      </c>
      <c r="K6" s="25">
        <f ca="1">DAYS360(פרטי_פרוייקט[[#This Row],[תאריך התחלה בפועל]],פרטי_פרוייקט[[#This Row],[תאריך סיום בפועל]],FALSE)</f>
        <v>400</v>
      </c>
      <c r="L6" s="32">
        <f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משוערות]]</f>
        <v>14400</v>
      </c>
      <c r="M6" s="32">
        <f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משוערות]]</f>
        <v>24000</v>
      </c>
      <c r="N6" s="32">
        <f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משוערות]]</f>
        <v>6000</v>
      </c>
      <c r="O6" s="32">
        <f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משוערות]]</f>
        <v>4000</v>
      </c>
      <c r="P6" s="32">
        <f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משוערות]]</f>
        <v>0</v>
      </c>
      <c r="Q6" s="32">
        <f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משוערות]]</f>
        <v>2400</v>
      </c>
      <c r="R6" s="32">
        <f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בפועל]]</f>
        <v>14040</v>
      </c>
      <c r="S6" s="32">
        <f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בפועל]]</f>
        <v>23400</v>
      </c>
      <c r="T6" s="32">
        <f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בפועל]]</f>
        <v>5850</v>
      </c>
      <c r="U6" s="32">
        <f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בפועל]]</f>
        <v>3900</v>
      </c>
      <c r="V6" s="32">
        <f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בפועל]]</f>
        <v>0</v>
      </c>
      <c r="W6" s="32">
        <f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בפועל]]</f>
        <v>2340</v>
      </c>
    </row>
    <row r="7" spans="1:23" x14ac:dyDescent="0.2">
      <c r="A7" s="7"/>
      <c r="B7" s="2" t="s">
        <v>41</v>
      </c>
      <c r="C7" s="2" t="s">
        <v>19</v>
      </c>
      <c r="D7" s="33">
        <f ca="1">DATE(YEAR(TODAY())+2,7,12)</f>
        <v>44389</v>
      </c>
      <c r="E7" s="33">
        <f ca="1">DATE(YEAR(TODAY())+2,9,19)</f>
        <v>44458</v>
      </c>
      <c r="F7" s="33">
        <f ca="1">DATE(YEAR(TODAY())+6,8,7)</f>
        <v>45876</v>
      </c>
      <c r="G7" s="33">
        <f ca="1">DATE(YEAR(TODAY())+6,10,10)</f>
        <v>45940</v>
      </c>
      <c r="H7" s="25">
        <v>500</v>
      </c>
      <c r="I7" s="25">
        <v>500</v>
      </c>
      <c r="J7" s="25">
        <f ca="1">DAYS360(פרטי_פרוייקט[[#This Row],[תאריך התחלה משוער]],פרטי_פרוייקט[[#This Row],[תאריך סיום משוער]],FALSE)</f>
        <v>67</v>
      </c>
      <c r="K7" s="25">
        <f ca="1">DAYS360(פרטי_פרוייקט[[#This Row],[תאריך התחלה בפועל]],פרטי_פרוייקט[[#This Row],[תאריך סיום בפועל]],FALSE)</f>
        <v>63</v>
      </c>
      <c r="L7" s="32">
        <f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משוערות]]</f>
        <v>18000</v>
      </c>
      <c r="M7" s="32">
        <f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משוערות]]</f>
        <v>12000</v>
      </c>
      <c r="N7" s="32">
        <f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משוערות]]</f>
        <v>0</v>
      </c>
      <c r="O7" s="32">
        <f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משוערות]]</f>
        <v>25000</v>
      </c>
      <c r="P7" s="32">
        <f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משוערות]]</f>
        <v>0</v>
      </c>
      <c r="Q7" s="32">
        <f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משוערות]]</f>
        <v>3000</v>
      </c>
      <c r="R7" s="32">
        <f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בפועל]]</f>
        <v>18000</v>
      </c>
      <c r="S7" s="32">
        <f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בפועל]]</f>
        <v>12000</v>
      </c>
      <c r="T7" s="32">
        <f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בפועל]]</f>
        <v>0</v>
      </c>
      <c r="U7" s="32">
        <f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בפועל]]</f>
        <v>25000</v>
      </c>
      <c r="V7" s="32">
        <f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בפועל]]</f>
        <v>0</v>
      </c>
      <c r="W7" s="32">
        <f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בפועל]]</f>
        <v>3000</v>
      </c>
    </row>
    <row r="8" spans="1:23" x14ac:dyDescent="0.2">
      <c r="A8" s="7"/>
      <c r="B8" s="2" t="s">
        <v>42</v>
      </c>
      <c r="C8" s="2" t="s">
        <v>20</v>
      </c>
      <c r="D8" s="33">
        <f ca="1">DATE(YEAR(TODAY())+3,7,30)</f>
        <v>44772</v>
      </c>
      <c r="E8" s="33">
        <f ca="1">DATE(YEAR(TODAY())+3,9,28)</f>
        <v>44832</v>
      </c>
      <c r="F8" s="33">
        <f ca="1">DATE(YEAR(TODAY())+3,9,14)</f>
        <v>44818</v>
      </c>
      <c r="G8" s="33">
        <f ca="1">DATE(YEAR(TODAY())+3,11,13)</f>
        <v>44878</v>
      </c>
      <c r="H8" s="25">
        <v>150</v>
      </c>
      <c r="I8" s="25">
        <v>145</v>
      </c>
      <c r="J8" s="25">
        <f ca="1">DAYS360(פרטי_פרוייקט[[#This Row],[תאריך התחלה משוער]],פרטי_פרוייקט[[#This Row],[תאריך סיום משוער]],FALSE)</f>
        <v>58</v>
      </c>
      <c r="K8" s="25">
        <f ca="1">DAYS360(פרטי_פרוייקט[[#This Row],[תאריך התחלה בפועל]],פרטי_פרוייקט[[#This Row],[תאריך סיום בפועל]],FALSE)</f>
        <v>59</v>
      </c>
      <c r="L8" s="32">
        <f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משוערות]]</f>
        <v>5400</v>
      </c>
      <c r="M8" s="32">
        <f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משוערות]]</f>
        <v>10800</v>
      </c>
      <c r="N8" s="32">
        <f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משוערות]]</f>
        <v>0</v>
      </c>
      <c r="O8" s="32">
        <f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משוערות]]</f>
        <v>0</v>
      </c>
      <c r="P8" s="32">
        <f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משוערות]]</f>
        <v>1200</v>
      </c>
      <c r="Q8" s="32">
        <f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משוערות]]</f>
        <v>900</v>
      </c>
      <c r="R8" s="32">
        <f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בפועל]]</f>
        <v>5220</v>
      </c>
      <c r="S8" s="32">
        <f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בפועל]]</f>
        <v>10440</v>
      </c>
      <c r="T8" s="32">
        <f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בפועל]]</f>
        <v>0</v>
      </c>
      <c r="U8" s="32">
        <f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בפועל]]</f>
        <v>0</v>
      </c>
      <c r="V8" s="32">
        <f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בפועל]]</f>
        <v>1160</v>
      </c>
      <c r="W8" s="32">
        <f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בפועל]]</f>
        <v>870</v>
      </c>
    </row>
    <row r="9" spans="1:23" x14ac:dyDescent="0.2">
      <c r="A9" s="7"/>
      <c r="B9" s="2" t="s">
        <v>43</v>
      </c>
      <c r="C9" s="2" t="s">
        <v>21</v>
      </c>
      <c r="D9" s="33">
        <f ca="1">DATE(YEAR(TODAY())+4,8,11)</f>
        <v>45149</v>
      </c>
      <c r="E9" s="33">
        <f ca="1">DATE(YEAR(TODAY())+4,8,21)</f>
        <v>45159</v>
      </c>
      <c r="F9" s="33">
        <f ca="1">DATE(YEAR(TODAY())+4,9,14)</f>
        <v>45183</v>
      </c>
      <c r="G9" s="33">
        <f ca="1">DATE(YEAR(TODAY())+4,9,25)</f>
        <v>45194</v>
      </c>
      <c r="H9" s="25">
        <v>250</v>
      </c>
      <c r="I9" s="25">
        <v>255</v>
      </c>
      <c r="J9" s="25">
        <f ca="1">DAYS360(פרטי_פרוייקט[[#This Row],[תאריך התחלה משוער]],פרטי_פרוייקט[[#This Row],[תאריך סיום משוער]],FALSE)</f>
        <v>10</v>
      </c>
      <c r="K9" s="25">
        <f ca="1">DAYS360(פרטי_פרוייקט[[#This Row],[תאריך התחלה בפועל]],פרטי_פרוייקט[[#This Row],[תאריך סיום בפועל]],FALSE)</f>
        <v>11</v>
      </c>
      <c r="L9" s="32">
        <f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משוערות]]</f>
        <v>9000</v>
      </c>
      <c r="M9" s="32">
        <f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משוערות]]</f>
        <v>3000</v>
      </c>
      <c r="N9" s="32">
        <f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משוערות]]</f>
        <v>0</v>
      </c>
      <c r="O9" s="32">
        <f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משוערות]]</f>
        <v>0</v>
      </c>
      <c r="P9" s="32">
        <f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משוערות]]</f>
        <v>12000</v>
      </c>
      <c r="Q9" s="32">
        <f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משוערות]]</f>
        <v>1500</v>
      </c>
      <c r="R9" s="32">
        <f>INDEX(פרמטרים[],MATCH(פרטי_פרוייקט[[#This Row],[סוג הפרוייקט]],פרמטרים[סוג הפרוייקט],0),MATCH(פרטי_פרוייקט[[#Headers],[מנהל תיק לקוח]],פרמטרים[#Headers],0))*INDEX('פרמטרי פרוייקט'!$B$12:$H$12,1,MATCH(פרטי_פרוייקט[[#Headers],[מנהל תיק לקוח]],פרמטרים[#Headers],0))*פרטי_פרוייקט[[#This Row],[שעות עבודה בפועל]]</f>
        <v>9180</v>
      </c>
      <c r="S9" s="32">
        <f>INDEX(פרמטרים[],MATCH(פרטי_פרוייקט[[#This Row],[סוג הפרוייקט]],פרמטרים[סוג הפרוייקט],0),MATCH(פרטי_פרוייקט[[#Headers],[מנהל פרוייקט]],פרמטרים[#Headers],0))*INDEX('פרמטרי פרוייקט'!$B$12:$H$12,1,MATCH(פרטי_פרוייקט[[#Headers],[מנהל פרוייקט]],פרמטרים[#Headers],0))*פרטי_פרוייקט[[#This Row],[שעות עבודה בפועל]]</f>
        <v>3060</v>
      </c>
      <c r="T9" s="32">
        <f>INDEX(פרמטרים[],MATCH(פרטי_פרוייקט[[#This Row],[סוג הפרוייקט]],פרמטרים[סוג הפרוייקט],0),MATCH(פרטי_פרוייקט[[#Headers],[מנהל אסטרטגיה]],פרמטרים[#Headers],0))*INDEX('פרמטרי פרוייקט'!$B$12:$H$12,1,MATCH(פרטי_פרוייקט[[#Headers],[מנהל אסטרטגיה]],פרמטרים[#Headers],0))*פרטי_פרוייקט[[#This Row],[שעות עבודה בפועל]]</f>
        <v>0</v>
      </c>
      <c r="U9" s="32">
        <f>INDEX(פרמטרים[],MATCH(פרטי_פרוייקט[[#This Row],[סוג הפרוייקט]],פרמטרים[סוג הפרוייקט],0),MATCH(פרטי_פרוייקט[[#Headers],[מעצב מומחה]],פרמטרים[#Headers],0))*INDEX('פרמטרי פרוייקט'!$B$12:$H$12,1,MATCH(פרטי_פרוייקט[[#Headers],[מעצב מומחה]],פרמטרים[#Headers],0))*פרטי_פרוייקט[[#This Row],[שעות עבודה בפועל]]</f>
        <v>0</v>
      </c>
      <c r="V9" s="32">
        <f>INDEX(פרמטרים[],MATCH(פרטי_פרוייקט[[#This Row],[סוג הפרוייקט]],פרמטרים[סוג הפרוייקט],0),MATCH(פרטי_פרוייקט[[#Headers],[צוות אירוע]],פרמטרים[#Headers],0))*INDEX('פרמטרי פרוייקט'!$B$12:$H$12,1,MATCH(פרטי_פרוייקט[[#Headers],[צוות אירוע]],פרמטרים[#Headers],0))*פרטי_פרוייקט[[#This Row],[שעות עבודה בפועל]]</f>
        <v>12240</v>
      </c>
      <c r="W9" s="32">
        <f>INDEX(פרמטרים[],MATCH(פרטי_פרוייקט[[#This Row],[סוג הפרוייקט]],פרמטרים[סוג הפרוייקט],0),MATCH(פרטי_פרוייקט[[#Headers],[צוות אדמיניסטרטיבי]],פרמטרים[#Headers],0))*INDEX('פרמטרי פרוייקט'!$B$12:$H$12,1,MATCH(פרטי_פרוייקט[[#Headers],[צוות אדמיניסטרטיבי]],פרמטרים[#Headers],0))*פרטי_פרוייקט[[#This Row],[שעות עבודה בפועל]]</f>
        <v>1530</v>
      </c>
    </row>
    <row r="10" spans="1:23" x14ac:dyDescent="0.2">
      <c r="A10" s="7"/>
      <c r="B10" s="8" t="s">
        <v>73</v>
      </c>
      <c r="C10" s="34"/>
      <c r="D10" s="34"/>
      <c r="E10" s="34"/>
      <c r="F10" s="34"/>
      <c r="G10" s="34"/>
      <c r="H10" s="34">
        <f>SUBTOTAL(109,פרטי_פרוייקט[שעות עבודה משוערות])</f>
        <v>1500</v>
      </c>
      <c r="I10" s="34">
        <f>SUBTOTAL(109,פרטי_פרוייקט[שעות עבודה בפועל])</f>
        <v>1510</v>
      </c>
      <c r="J10" s="34">
        <f ca="1">SUBTOTAL(109,פרטי_פרוייקט[משך משוער])</f>
        <v>225</v>
      </c>
      <c r="K10" s="34">
        <f ca="1">SUBTOTAL(109,פרטי_פרוייקט[משך בפועל])</f>
        <v>597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</sheetData>
  <dataValidations count="1">
    <dataValidation type="list" allowBlank="1" showInputMessage="1" showErrorMessage="1" sqref="C5:C9" xr:uid="{00000000-0002-0000-0100-000000000000}">
      <formula1>סוג_הפרוייקט</formula1>
    </dataValidation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27"/>
  <sheetViews>
    <sheetView showGridLines="0" rightToLeft="1" zoomScaleNormal="100" workbookViewId="0"/>
  </sheetViews>
  <sheetFormatPr defaultColWidth="9.140625" defaultRowHeight="14.25" x14ac:dyDescent="0.2"/>
  <cols>
    <col min="1" max="1" width="1.7109375" style="9" customWidth="1"/>
    <col min="2" max="2" width="14.7109375" style="10" bestFit="1" customWidth="1"/>
    <col min="3" max="7" width="12.28515625" style="10" bestFit="1" customWidth="1"/>
    <col min="8" max="8" width="15" style="10" bestFit="1" customWidth="1"/>
    <col min="9" max="9" width="16.140625" style="10" bestFit="1" customWidth="1"/>
    <col min="10" max="10" width="14.7109375" style="10" bestFit="1" customWidth="1"/>
    <col min="11" max="11" width="17.28515625" style="10" bestFit="1" customWidth="1"/>
    <col min="12" max="12" width="14.28515625" style="10" customWidth="1"/>
    <col min="13" max="13" width="12.28515625" style="10" bestFit="1" customWidth="1"/>
    <col min="14" max="14" width="15" style="10" bestFit="1" customWidth="1"/>
    <col min="15" max="15" width="2.7109375" style="10" customWidth="1"/>
    <col min="16" max="16384" width="9.140625" style="10"/>
  </cols>
  <sheetData>
    <row r="1" spans="1:14" ht="35.450000000000003" customHeight="1" x14ac:dyDescent="0.35">
      <c r="A1" s="7" t="s">
        <v>58</v>
      </c>
      <c r="B1" s="13" t="str">
        <f>'פרמטרי פרוייקט'!B1</f>
        <v>שם החברה</v>
      </c>
      <c r="C1" s="13"/>
      <c r="D1" s="13"/>
      <c r="E1" s="13"/>
      <c r="F1" s="13"/>
      <c r="G1" s="13"/>
      <c r="H1" s="13"/>
      <c r="I1" s="13"/>
      <c r="J1" s="13"/>
      <c r="K1" s="13"/>
      <c r="L1" s="8"/>
      <c r="M1" s="8"/>
      <c r="N1" s="8"/>
    </row>
    <row r="2" spans="1:14" ht="19.5" x14ac:dyDescent="0.25">
      <c r="A2" s="7" t="s">
        <v>7</v>
      </c>
      <c r="B2" s="14" t="s">
        <v>14</v>
      </c>
      <c r="C2" s="14"/>
      <c r="D2" s="14"/>
      <c r="E2" s="14"/>
      <c r="F2" s="14"/>
      <c r="G2" s="14"/>
      <c r="H2" s="14"/>
      <c r="I2" s="14"/>
      <c r="J2" s="14"/>
      <c r="K2" s="14"/>
      <c r="L2" s="8"/>
      <c r="M2" s="8"/>
      <c r="N2" s="8"/>
    </row>
    <row r="3" spans="1:14" s="29" customFormat="1" ht="29.25" customHeight="1" x14ac:dyDescent="0.2">
      <c r="A3" s="26" t="s">
        <v>8</v>
      </c>
      <c r="B3" s="27" t="str">
        <f>'פרמטרי פרוייקט'!B3</f>
        <v>שם החברה - סודי</v>
      </c>
      <c r="C3" s="27"/>
      <c r="D3" s="27"/>
      <c r="E3" s="27"/>
      <c r="F3" s="27"/>
      <c r="G3" s="27"/>
      <c r="H3" s="27"/>
      <c r="I3" s="27"/>
      <c r="J3" s="27"/>
      <c r="K3" s="27"/>
      <c r="L3" s="28"/>
      <c r="M3" s="28"/>
      <c r="N3" s="28"/>
    </row>
    <row r="4" spans="1:14" s="36" customFormat="1" ht="38.25" x14ac:dyDescent="0.2">
      <c r="A4" s="7" t="s">
        <v>59</v>
      </c>
      <c r="B4" s="23" t="s">
        <v>38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65</v>
      </c>
      <c r="H4" s="3" t="s">
        <v>66</v>
      </c>
      <c r="I4" s="3" t="s">
        <v>67</v>
      </c>
      <c r="J4" s="3" t="s">
        <v>68</v>
      </c>
      <c r="K4" s="3" t="s">
        <v>69</v>
      </c>
      <c r="L4" s="3" t="s">
        <v>70</v>
      </c>
      <c r="M4" s="3" t="s">
        <v>74</v>
      </c>
      <c r="N4" s="3" t="s">
        <v>71</v>
      </c>
    </row>
    <row r="5" spans="1:14" x14ac:dyDescent="0.2">
      <c r="A5" s="7"/>
      <c r="B5" s="2" t="s">
        <v>39</v>
      </c>
      <c r="C5" s="24">
        <v>7200</v>
      </c>
      <c r="D5" s="24">
        <v>2400</v>
      </c>
      <c r="E5" s="24">
        <v>18000</v>
      </c>
      <c r="F5" s="24">
        <v>0</v>
      </c>
      <c r="G5" s="24">
        <v>0</v>
      </c>
      <c r="H5" s="24">
        <v>1200</v>
      </c>
      <c r="I5" s="24">
        <v>7920</v>
      </c>
      <c r="J5" s="24">
        <v>2640</v>
      </c>
      <c r="K5" s="24">
        <v>19800</v>
      </c>
      <c r="L5" s="24">
        <v>0</v>
      </c>
      <c r="M5" s="24">
        <v>0</v>
      </c>
      <c r="N5" s="24">
        <v>1320</v>
      </c>
    </row>
    <row r="6" spans="1:14" x14ac:dyDescent="0.2">
      <c r="A6" s="7"/>
      <c r="B6" s="2" t="s">
        <v>40</v>
      </c>
      <c r="C6" s="24">
        <v>14400</v>
      </c>
      <c r="D6" s="24">
        <v>24000</v>
      </c>
      <c r="E6" s="24">
        <v>6000</v>
      </c>
      <c r="F6" s="24">
        <v>4000</v>
      </c>
      <c r="G6" s="24">
        <v>0</v>
      </c>
      <c r="H6" s="24">
        <v>2400</v>
      </c>
      <c r="I6" s="24">
        <v>14040</v>
      </c>
      <c r="J6" s="24">
        <v>23400</v>
      </c>
      <c r="K6" s="24">
        <v>5850</v>
      </c>
      <c r="L6" s="24">
        <v>3900</v>
      </c>
      <c r="M6" s="24">
        <v>0</v>
      </c>
      <c r="N6" s="24">
        <v>2340</v>
      </c>
    </row>
    <row r="7" spans="1:14" x14ac:dyDescent="0.2">
      <c r="A7" s="7"/>
      <c r="B7" s="2" t="s">
        <v>41</v>
      </c>
      <c r="C7" s="24">
        <v>18000</v>
      </c>
      <c r="D7" s="24">
        <v>12000</v>
      </c>
      <c r="E7" s="24">
        <v>0</v>
      </c>
      <c r="F7" s="24">
        <v>25000</v>
      </c>
      <c r="G7" s="24">
        <v>0</v>
      </c>
      <c r="H7" s="24">
        <v>3000</v>
      </c>
      <c r="I7" s="24">
        <v>18000</v>
      </c>
      <c r="J7" s="24">
        <v>12000</v>
      </c>
      <c r="K7" s="24">
        <v>0</v>
      </c>
      <c r="L7" s="24">
        <v>25000</v>
      </c>
      <c r="M7" s="24">
        <v>0</v>
      </c>
      <c r="N7" s="24">
        <v>3000</v>
      </c>
    </row>
    <row r="8" spans="1:14" x14ac:dyDescent="0.2">
      <c r="A8" s="7"/>
      <c r="B8" s="2" t="s">
        <v>42</v>
      </c>
      <c r="C8" s="24">
        <v>5400</v>
      </c>
      <c r="D8" s="24">
        <v>10800</v>
      </c>
      <c r="E8" s="24">
        <v>0</v>
      </c>
      <c r="F8" s="24">
        <v>0</v>
      </c>
      <c r="G8" s="24">
        <v>1200</v>
      </c>
      <c r="H8" s="24">
        <v>900</v>
      </c>
      <c r="I8" s="24">
        <v>5220</v>
      </c>
      <c r="J8" s="24">
        <v>10440</v>
      </c>
      <c r="K8" s="24">
        <v>0</v>
      </c>
      <c r="L8" s="24">
        <v>0</v>
      </c>
      <c r="M8" s="24">
        <v>1160</v>
      </c>
      <c r="N8" s="24">
        <v>870</v>
      </c>
    </row>
    <row r="9" spans="1:14" x14ac:dyDescent="0.2">
      <c r="A9" s="7"/>
      <c r="B9" s="2" t="s">
        <v>43</v>
      </c>
      <c r="C9" s="24">
        <v>9000</v>
      </c>
      <c r="D9" s="24">
        <v>3000</v>
      </c>
      <c r="E9" s="24">
        <v>0</v>
      </c>
      <c r="F9" s="24">
        <v>0</v>
      </c>
      <c r="G9" s="24">
        <v>12000</v>
      </c>
      <c r="H9" s="24">
        <v>1500</v>
      </c>
      <c r="I9" s="24">
        <v>9180</v>
      </c>
      <c r="J9" s="24">
        <v>3060</v>
      </c>
      <c r="K9" s="24">
        <v>0</v>
      </c>
      <c r="L9" s="24">
        <v>0</v>
      </c>
      <c r="M9" s="24">
        <v>12240</v>
      </c>
      <c r="N9" s="24">
        <v>1530</v>
      </c>
    </row>
    <row r="10" spans="1:14" x14ac:dyDescent="0.2">
      <c r="A10" s="7"/>
      <c r="B10" s="2" t="s">
        <v>60</v>
      </c>
      <c r="C10" s="24">
        <v>54000</v>
      </c>
      <c r="D10" s="24">
        <v>52200</v>
      </c>
      <c r="E10" s="24">
        <v>24000</v>
      </c>
      <c r="F10" s="24">
        <v>29000</v>
      </c>
      <c r="G10" s="24">
        <v>13200</v>
      </c>
      <c r="H10" s="24">
        <v>9000</v>
      </c>
      <c r="I10" s="24">
        <v>54360</v>
      </c>
      <c r="J10" s="24">
        <v>51540</v>
      </c>
      <c r="K10" s="24">
        <v>25650</v>
      </c>
      <c r="L10" s="24">
        <v>28900</v>
      </c>
      <c r="M10" s="24">
        <v>13400</v>
      </c>
      <c r="N10" s="24">
        <v>9060</v>
      </c>
    </row>
    <row r="11" spans="1:14" x14ac:dyDescent="0.2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2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x14ac:dyDescent="0.2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x14ac:dyDescent="0.2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x14ac:dyDescent="0.2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">
      <c r="B27"/>
      <c r="C27"/>
      <c r="D27"/>
      <c r="E27"/>
      <c r="F27"/>
      <c r="G27"/>
      <c r="H27"/>
      <c r="I27"/>
      <c r="J27"/>
      <c r="K27"/>
      <c r="L27"/>
      <c r="M27"/>
      <c r="N27"/>
    </row>
  </sheetData>
  <printOptions horizontalCentered="1"/>
  <pageMargins left="0.4" right="0.4" top="0.4" bottom="0.4" header="0.3" footer="0.3"/>
  <pageSetup paperSize="9" scale="95" fitToHeight="0" orientation="landscape" horizontalDpi="4294967293" verticalDpi="4294967295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3</vt:i4>
      </vt:variant>
    </vt:vector>
  </HeadingPairs>
  <TitlesOfParts>
    <vt:vector size="7" baseType="lpstr">
      <vt:lpstr>התחלה</vt:lpstr>
      <vt:lpstr>פרמטרי פרוייקט</vt:lpstr>
      <vt:lpstr>פרטי פרוייקט</vt:lpstr>
      <vt:lpstr>סכומי פרוייקט</vt:lpstr>
      <vt:lpstr>'סכומי פרוייקט'!WPrint_TitlesW</vt:lpstr>
      <vt:lpstr>'פרטי פרוייקט'!WPrint_TitlesW</vt:lpstr>
      <vt:lpstr>סוג_הפרוייקט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2018-05-24T11:34:13Z</dcterms:created>
  <dcterms:modified xsi:type="dcterms:W3CDTF">2019-02-19T02:02:20Z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