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D947A090-1DF7-4B70-89CD-0FAF75CA2A57}" xr6:coauthVersionLast="31" xr6:coauthVersionMax="38" xr10:uidLastSave="{00000000-0000-0000-0000-000000000000}"/>
  <bookViews>
    <workbookView xWindow="930" yWindow="0" windowWidth="28800" windowHeight="10965" tabRatio="843" xr2:uid="{00000000-000D-0000-FFFF-FFFF00000000}"/>
  </bookViews>
  <sheets>
    <sheet name="מדריך" sheetId="4" r:id="rId1"/>
    <sheet name="תזרים מזומנים שנתי" sheetId="10" r:id="rId2"/>
    <sheet name="תזרים מזומנים חודשי" sheetId="2" r:id="rId3"/>
    <sheet name="סיכום יומי" sheetId="9" r:id="rId4"/>
    <sheet name="הכנסות" sheetId="5" r:id="rId5"/>
    <sheet name="הוצאות" sheetId="6" r:id="rId6"/>
    <sheet name="הוצאות לפי שיקול דעת" sheetId="7" r:id="rId7"/>
    <sheet name="חסכונות" sheetId="8" r:id="rId8"/>
  </sheets>
  <definedNames>
    <definedName name="AnnualCashFlowToDate">הכנסות[[#Totals],[שנתי  ]]-הוצאות[[#Totals],[שנתי  ]]-הוצאות_לפי_שיקול_דעת[[#Totals],[שנתי  ]]-חסכונות[[#Totals],[שנתי  ]]</definedName>
    <definedName name="ColumnTitleRegion1..B6.1">מדריך!$B$5</definedName>
    <definedName name="ColumnTitleRegion1..E8.4">'סיכום יומי'!$B$4</definedName>
    <definedName name="ColumnTitleRegion2..D6.1">מדריך!$D$5</definedName>
    <definedName name="ColumnTitleRegion3..F6.1">מדריך!$F$5</definedName>
    <definedName name="MonthlyCashFlowToDate">חודשי[[#Totals],[סך הכל]]</definedName>
    <definedName name="_xlnm.Print_Titles" localSheetId="5">הוצאות!$2:$3</definedName>
    <definedName name="_xlnm.Print_Titles" localSheetId="6">'הוצאות לפי שיקול דעת'!$2:$3</definedName>
    <definedName name="_xlnm.Print_Titles" localSheetId="4">הכנסות!$2:$3</definedName>
    <definedName name="_xlnm.Print_Titles" localSheetId="7">חסכונות!$2:$3</definedName>
    <definedName name="_xlnm.Print_Titles" localSheetId="3">'סיכום יומי'!$9:$9</definedName>
    <definedName name="_xlnm.Print_Titles" localSheetId="2">'תזרים מזומנים חודשי'!$3:$3</definedName>
    <definedName name="RowTitleRegion1..D2.2">'תזרים מזומנים שנתי'!$B$2</definedName>
    <definedName name="RowTitleRegion1..D2.3">'תזרים מזומנים חודשי'!$B$2</definedName>
    <definedName name="RowTitleRegion1..D2.4">'סיכום יומי'!$B$2</definedName>
    <definedName name="RowTitleRegion1..D2.5">הכנסות!$B$2</definedName>
    <definedName name="RowTitleRegion1..D2.6">הוצאות!$B$2</definedName>
    <definedName name="RowTitleRegion1..D2.7">'הוצאות לפי שיקול דעת'!$B$2</definedName>
    <definedName name="RowTitleRegion1..D2.8">חסכונות!$B$2</definedName>
    <definedName name="RowTitleRegion2..C4.2">'תזרים מזומנים שנתי'!$B$4</definedName>
    <definedName name="RowTitleRegion3..G4.2">'תזרים מזומנים שנתי'!$F$4</definedName>
    <definedName name="RowTitleRegion4..K4.2">'תזרים מזומנים שנתי'!$J$4</definedName>
    <definedName name="RowTitleRegion5..O4.2">'תזרים מזומנים שנתי'!$N$4</definedName>
    <definedName name="RowTitleRegion6..C6.2">'תזרים מזומנים שנתי'!$B$6</definedName>
    <definedName name="RowTitleRegion7..G6.2">'תזרים מזומנים שנתי'!$F$6</definedName>
    <definedName name="RowTitleRegion8..K6.2">'תזרים מזומנים שנתי'!$J$6</definedName>
    <definedName name="RowTitleRegion9..O6.2">'תזרים מזומנים שנתי'!$N$6</definedName>
    <definedName name="Title3">חודשי[[#Headers],[סוג]]</definedName>
    <definedName name="Title4">יומי[[#Headers],[סוג]]</definedName>
    <definedName name="Title5">הכנסות[[#Headers],[הכנסות]]</definedName>
    <definedName name="Title6">הוצאות[[#Headers],[הוצאות]]</definedName>
    <definedName name="Title7">הוצאות_לפי_שיקול_דעת[[#Headers],[הוצאות לפי שיקול דעת]]</definedName>
    <definedName name="סוג8">חסכונות[[#Headers],[חסכונות]]</definedName>
    <definedName name="תזרים_מזומנים_יומי">SUM('סיכום יומי'!$C$5:$C$8)</definedName>
  </definedNames>
  <calcPr calcId="179017"/>
</workbook>
</file>

<file path=xl/calcChain.xml><?xml version="1.0" encoding="utf-8"?>
<calcChain xmlns="http://schemas.openxmlformats.org/spreadsheetml/2006/main">
  <c r="C8" i="9" l="1"/>
  <c r="C7" i="9"/>
  <c r="C6" i="9"/>
  <c r="C5" i="9"/>
  <c r="F10" i="9"/>
  <c r="E10" i="9" s="1"/>
  <c r="F11" i="9"/>
  <c r="F12" i="9"/>
  <c r="E12" i="9" s="1"/>
  <c r="F13" i="9"/>
  <c r="E13" i="9" s="1"/>
  <c r="F14" i="9"/>
  <c r="E14" i="9" s="1"/>
  <c r="F15" i="9"/>
  <c r="E15" i="9" s="1"/>
  <c r="F16" i="9"/>
  <c r="E16" i="9" s="1"/>
  <c r="F17" i="9"/>
  <c r="E17" i="9" s="1"/>
  <c r="F18" i="9"/>
  <c r="E18" i="9" s="1"/>
  <c r="F19" i="9"/>
  <c r="E19" i="9" s="1"/>
  <c r="F20" i="9"/>
  <c r="E20" i="9" s="1"/>
  <c r="F21" i="9"/>
  <c r="E21" i="9" s="1"/>
  <c r="F22" i="9"/>
  <c r="E22" i="9" s="1"/>
  <c r="F23" i="9"/>
  <c r="E23" i="9" s="1"/>
  <c r="F24" i="9"/>
  <c r="E24" i="9" s="1"/>
  <c r="F25" i="9"/>
  <c r="E25" i="9" s="1"/>
  <c r="F26" i="9"/>
  <c r="E26" i="9" s="1"/>
  <c r="F27" i="9"/>
  <c r="E27" i="9" s="1"/>
  <c r="F28" i="9"/>
  <c r="E28" i="9" s="1"/>
  <c r="F29" i="9"/>
  <c r="E29" i="9" s="1"/>
  <c r="F30" i="9"/>
  <c r="E30" i="9" s="1"/>
  <c r="F31" i="9"/>
  <c r="E31" i="9" s="1"/>
  <c r="F32" i="9"/>
  <c r="E32" i="9" s="1"/>
  <c r="F33" i="9"/>
  <c r="E33" i="9" s="1"/>
  <c r="F34" i="9"/>
  <c r="E34" i="9" s="1"/>
  <c r="F35" i="9"/>
  <c r="E35" i="9" s="1"/>
  <c r="F36" i="9"/>
  <c r="E36" i="9" s="1"/>
  <c r="F37" i="9"/>
  <c r="E37" i="9" s="1"/>
  <c r="F38" i="9"/>
  <c r="E38" i="9" s="1"/>
  <c r="F39" i="9"/>
  <c r="E39" i="9" s="1"/>
  <c r="F40" i="9"/>
  <c r="E40" i="9" s="1"/>
  <c r="F41" i="9"/>
  <c r="E41" i="9" s="1"/>
  <c r="F42" i="9"/>
  <c r="E42" i="9" s="1"/>
  <c r="F43" i="9"/>
  <c r="E43" i="9" s="1"/>
  <c r="F44" i="9"/>
  <c r="E44" i="9" s="1"/>
  <c r="F45" i="9"/>
  <c r="E45" i="9" s="1"/>
  <c r="F46" i="9"/>
  <c r="E46" i="9" s="1"/>
  <c r="F47" i="9"/>
  <c r="E47" i="9" s="1"/>
  <c r="F48" i="9"/>
  <c r="E48" i="9" s="1"/>
  <c r="F49" i="9"/>
  <c r="E49" i="9" s="1"/>
  <c r="F50" i="9"/>
  <c r="E50" i="9" s="1"/>
  <c r="F51" i="9"/>
  <c r="E51" i="9" s="1"/>
  <c r="F52" i="9"/>
  <c r="E52" i="9" s="1"/>
  <c r="D53" i="9"/>
  <c r="D7" i="9" l="1"/>
  <c r="D2" i="9"/>
  <c r="D8" i="9"/>
  <c r="D6" i="9"/>
  <c r="E5" i="9"/>
  <c r="E6" i="9"/>
  <c r="E7" i="9"/>
  <c r="E8" i="9"/>
  <c r="F53" i="9"/>
  <c r="E11" i="9"/>
  <c r="C9" i="8"/>
  <c r="O4" i="10" s="1"/>
  <c r="D8" i="8"/>
  <c r="D7" i="8"/>
  <c r="D6" i="8"/>
  <c r="D5" i="8"/>
  <c r="D4" i="8"/>
  <c r="C15" i="7"/>
  <c r="K4" i="10" s="1"/>
  <c r="D14" i="7"/>
  <c r="D13" i="7"/>
  <c r="D12" i="7"/>
  <c r="D11" i="7"/>
  <c r="D10" i="7"/>
  <c r="D9" i="7"/>
  <c r="D8" i="7"/>
  <c r="D7" i="7"/>
  <c r="D6" i="7"/>
  <c r="D5" i="7"/>
  <c r="D4" i="7"/>
  <c r="C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C10" i="5"/>
  <c r="C4" i="10" s="1"/>
  <c r="D9" i="5"/>
  <c r="D8" i="5"/>
  <c r="D7" i="5"/>
  <c r="D6" i="5"/>
  <c r="D5" i="5"/>
  <c r="D4" i="5"/>
  <c r="G4" i="10" l="1"/>
  <c r="D2" i="10"/>
  <c r="E53" i="9"/>
  <c r="D5" i="9"/>
  <c r="D2" i="5"/>
  <c r="D9" i="8"/>
  <c r="O6" i="10" s="1"/>
  <c r="D2" i="7"/>
  <c r="D2" i="6"/>
  <c r="D2" i="8"/>
  <c r="D15" i="7"/>
  <c r="K6" i="10" s="1"/>
  <c r="D22" i="6"/>
  <c r="G6" i="10" s="1"/>
  <c r="D10" i="5"/>
  <c r="C6" i="10" s="1"/>
  <c r="O47" i="2"/>
  <c r="N47" i="2"/>
  <c r="M47" i="2"/>
  <c r="L47" i="2"/>
  <c r="K47" i="2"/>
  <c r="J47" i="2"/>
  <c r="I47" i="2"/>
  <c r="H47" i="2"/>
  <c r="G47" i="2"/>
  <c r="F47" i="2"/>
  <c r="E47" i="2"/>
  <c r="D47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 l="1"/>
  <c r="D2" i="2" s="1"/>
</calcChain>
</file>

<file path=xl/sharedStrings.xml><?xml version="1.0" encoding="utf-8"?>
<sst xmlns="http://schemas.openxmlformats.org/spreadsheetml/2006/main" count="332" uniqueCount="94">
  <si>
    <t>תזרים מזומנים אישי</t>
  </si>
  <si>
    <t>תזרים מזומנים שנתי</t>
  </si>
  <si>
    <t>הזן סכום של תזרים מזומנים שנתי עבור מגוון תחומים. בחן את הפירוט החודשי ואת ההשוואות בין הנתונים. וחשוב מכל: גלה מהי השורה התחתונה שלך בנתונים שנתיים וחודשיים.</t>
  </si>
  <si>
    <t>תזרים מזומנים חודשי</t>
  </si>
  <si>
    <t>הזן את תזרים המזומנים החודשי שלך או הערך את החודשים הנותרים כדי להציג את תזרים המזומנים הצפוי עבור השנה, עבור כל חודש.</t>
  </si>
  <si>
    <t>תזרים מזומנים יומי</t>
  </si>
  <si>
    <t>הזן סכום משוער של תזרים מזומנים יומי ובחן את הסכומים הכוללים החודשיים והשנתיים המשוערים.  השתמש בגליון עבודה זה כדי להבין כיצד ייראו הרגלי ההוצאות היומיים שלך לאורך חודש או שנה.</t>
  </si>
  <si>
    <t>מדריך</t>
  </si>
  <si>
    <t>הכנסות</t>
  </si>
  <si>
    <t>תזרים מזומנים כולל עד כה:</t>
  </si>
  <si>
    <t>סיכום הכנסות</t>
  </si>
  <si>
    <t>סך הכל שנתי:</t>
  </si>
  <si>
    <t>תרשים עוגה שמציג את ההכנסות ממקורות שונים מופיע בתא זה.</t>
  </si>
  <si>
    <t>סך הכל חודשי:</t>
  </si>
  <si>
    <t>סיכום הוצאות</t>
  </si>
  <si>
    <t>תרשים עוגה שמציג את ההוצאות שנגרמו מופיע בתא זה.</t>
  </si>
  <si>
    <t>זהו אומדן שנתי.  השתמש בגליון עבודה זה אם ברצונך להציג את הסכומים השנתיים עם הערכים החודשיים המשוערים. השתמש בגליונות העבודה האחרים כדי להוסיף פריטים יומיים.</t>
  </si>
  <si>
    <t>תזרים מזומנים  
חודשי</t>
  </si>
  <si>
    <t>סיכום הוצאות לפי שיקול דעת</t>
  </si>
  <si>
    <t>תרשים עוגה שמציג את ההוצאות לפי שיקול דעת מופיע בתא זה.</t>
  </si>
  <si>
    <t>סיכום חסכונות</t>
  </si>
  <si>
    <t>תרשים עוגה שמציג את החסכונות וההשקעות מופיע בתא זה.</t>
  </si>
  <si>
    <t>סך הכל תזרים מזומנים חודשי:</t>
  </si>
  <si>
    <t>סוג</t>
  </si>
  <si>
    <t>הוצאות</t>
  </si>
  <si>
    <t>הוצאות לפי שיקול דעת</t>
  </si>
  <si>
    <t>חסכונות</t>
  </si>
  <si>
    <t>סך הכל</t>
  </si>
  <si>
    <t>תיאור</t>
  </si>
  <si>
    <t>שכר</t>
  </si>
  <si>
    <t>עמלות/בונוס</t>
  </si>
  <si>
    <t>אחר 1</t>
  </si>
  <si>
    <t>אחר 2</t>
  </si>
  <si>
    <t>אחר 3</t>
  </si>
  <si>
    <t>אחר 4</t>
  </si>
  <si>
    <t>ביטוח רפואי</t>
  </si>
  <si>
    <t>מס הכנסה</t>
  </si>
  <si>
    <t>מס/עמלות רכב</t>
  </si>
  <si>
    <t>תשלומי רכב</t>
  </si>
  <si>
    <t>משכנתה/שכ"ד</t>
  </si>
  <si>
    <t>ביטוח</t>
  </si>
  <si>
    <t>חשמל</t>
  </si>
  <si>
    <t>גז</t>
  </si>
  <si>
    <t>מים</t>
  </si>
  <si>
    <t>ביוב</t>
  </si>
  <si>
    <t>אשפה</t>
  </si>
  <si>
    <t>טלפון</t>
  </si>
  <si>
    <t>אינטרנט</t>
  </si>
  <si>
    <t>ביטוח חיים/אובדן כושר עבודה</t>
  </si>
  <si>
    <t>מזון</t>
  </si>
  <si>
    <t>בגדים</t>
  </si>
  <si>
    <t>טיפולים רפואיים/תרופות/טיפולי שיניים</t>
  </si>
  <si>
    <t>אוטובוס</t>
  </si>
  <si>
    <t>ארוחות מחוץ לבית</t>
  </si>
  <si>
    <t>מתנות</t>
  </si>
  <si>
    <t>נסיעות</t>
  </si>
  <si>
    <t>בידור</t>
  </si>
  <si>
    <t>בריאות וטיפוח</t>
  </si>
  <si>
    <t>קניות</t>
  </si>
  <si>
    <t>צדקה</t>
  </si>
  <si>
    <t>מועדון/חברויות</t>
  </si>
  <si>
    <t>שיפוצים בבית</t>
  </si>
  <si>
    <t>עתודות מזומנים</t>
  </si>
  <si>
    <t>קרן פנסיה</t>
  </si>
  <si>
    <t>חשבון חיסכון/השקעות</t>
  </si>
  <si>
    <t>ינו</t>
  </si>
  <si>
    <t>פבר</t>
  </si>
  <si>
    <t>הערה: עבור פריטים יומיים, בצע הערכה של הסכום/הערך החודשי והוסף ערך זה בעמודה של החודש המתאים.</t>
  </si>
  <si>
    <t>מרץ</t>
  </si>
  <si>
    <t>אפר</t>
  </si>
  <si>
    <t>מאי</t>
  </si>
  <si>
    <t>יונ</t>
  </si>
  <si>
    <t>יול</t>
  </si>
  <si>
    <t>סיכום יומי</t>
  </si>
  <si>
    <t>אוג</t>
  </si>
  <si>
    <t>ספט</t>
  </si>
  <si>
    <t>אוק</t>
  </si>
  <si>
    <t>נוב</t>
  </si>
  <si>
    <t>דצמ</t>
  </si>
  <si>
    <t>סך הכל מזומנים זמינים:</t>
  </si>
  <si>
    <t>סכומים כוללים</t>
  </si>
  <si>
    <t>יומי</t>
  </si>
  <si>
    <t>חודשי</t>
  </si>
  <si>
    <t xml:space="preserve">שנתי </t>
  </si>
  <si>
    <t>הערה: אם ברצונך להוסיף פריטים יומיים לטבלה, בצע הערכה של הסכום/הערך החודשי שלהם והוסף ערך זה בעמודה של החודש המתאים.</t>
  </si>
  <si>
    <t>שנתי</t>
  </si>
  <si>
    <t xml:space="preserve">שנתי  </t>
  </si>
  <si>
    <t xml:space="preserve">חודשי </t>
  </si>
  <si>
    <t>זהו אומדן שנתי.  השתמש בגליון עבודה זה אם ברצונך להציג את הסכומים השנתיים עם הערכים החודשיים המשוערים
אם ברצונך להוסיף פריטים יומיים לטבלאות, בצע הערכה של הסכום/הערך השנתי שלהם והוסף ערך זה בעמודה 'שנתי'.</t>
  </si>
  <si>
    <t>מים/ביוב</t>
  </si>
  <si>
    <t>חסכונות/השקעות</t>
  </si>
  <si>
    <t xml:space="preserve">  סה"כ</t>
  </si>
  <si>
    <t xml:space="preserve">  סה"כ </t>
  </si>
  <si>
    <r>
      <t xml:space="preserve">חוברת עבודה זו כוללת גליונות עבודה עבור תזרים מזומנים </t>
    </r>
    <r>
      <rPr>
        <b/>
        <sz val="14"/>
        <color theme="1" tint="0.34998626667073579"/>
        <rFont val="Tahoma"/>
        <family val="2"/>
      </rPr>
      <t>שנתי</t>
    </r>
    <r>
      <rPr>
        <sz val="14"/>
        <color theme="1" tint="0.34998626667073579"/>
        <rFont val="Tahoma"/>
        <family val="2"/>
      </rPr>
      <t xml:space="preserve">, </t>
    </r>
    <r>
      <rPr>
        <b/>
        <sz val="14"/>
        <color theme="1" tint="0.34998626667073579"/>
        <rFont val="Tahoma"/>
        <family val="2"/>
      </rPr>
      <t>חודשי</t>
    </r>
    <r>
      <rPr>
        <sz val="14"/>
        <color theme="1" tint="0.34998626667073579"/>
        <rFont val="Tahoma"/>
        <family val="2"/>
      </rPr>
      <t xml:space="preserve"> ו</t>
    </r>
    <r>
      <rPr>
        <b/>
        <sz val="14"/>
        <color theme="1" tint="0.34998626667073579"/>
        <rFont val="Tahoma"/>
        <family val="2"/>
      </rPr>
      <t>יומי</t>
    </r>
    <r>
      <rPr>
        <sz val="14"/>
        <color theme="1" tint="0.34998626667073579"/>
        <rFont val="Tahoma"/>
        <family val="2"/>
      </rPr>
      <t>.  בחר את סוג תזרים המזומנים שמתאים לך או השתמש בכולם כדי להשיג תובנות לגבי תזרים המזומנים אישי שלך.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</si>
</sst>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(* #,##0.00_);_(* \(#,##0.00\);_(* &quot;-&quot;??_);_(@_)"/>
    <numFmt numFmtId="164" formatCode="&quot;₪&quot;\ #,##0.00;&quot;₪&quot;\ \-#,##0.00"/>
    <numFmt numFmtId="165" formatCode="_ * #,##0_ ;_ * \-#,##0_ ;_ * &quot;-&quot;_ ;_ @_ "/>
    <numFmt numFmtId="166" formatCode="_ &quot;₹&quot;\ * #,##0_ ;_ &quot;₹&quot;\ * \-#,##0_ ;_ &quot;₹&quot;\ * &quot;-&quot;_ ;_ @_ "/>
    <numFmt numFmtId="167" formatCode="_ &quot;₹&quot;\ * #,##0.00_ ;_ &quot;₹&quot;\ * \-#,##0.00_ ;_ &quot;₹&quot;\ * &quot;-&quot;??_ ;_ @_ "/>
    <numFmt numFmtId="168" formatCode="_)@"/>
    <numFmt numFmtId="169" formatCode="&quot;₪&quot;\ #,##0.00"/>
  </numFmts>
  <fonts count="31" x14ac:knownFonts="1">
    <font>
      <sz val="1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i/>
      <sz val="11"/>
      <color theme="1" tint="0.34998626667073579"/>
      <name val="Tahoma"/>
      <family val="2"/>
    </font>
    <font>
      <b/>
      <sz val="12"/>
      <color theme="3" tint="0.89992980742820516"/>
      <name val="Tahoma"/>
      <family val="2"/>
    </font>
    <font>
      <sz val="11"/>
      <color rgb="FF006100"/>
      <name val="Tahoma"/>
      <family val="2"/>
    </font>
    <font>
      <b/>
      <sz val="16"/>
      <color theme="3" tint="0.89996032593768116"/>
      <name val="Tahoma"/>
      <family val="2"/>
    </font>
    <font>
      <b/>
      <sz val="24"/>
      <color theme="5" tint="-0.24994659260841701"/>
      <name val="Tahoma"/>
      <family val="2"/>
    </font>
    <font>
      <b/>
      <sz val="14"/>
      <color theme="3" tint="0.24994659260841701"/>
      <name val="Tahoma"/>
      <family val="2"/>
    </font>
    <font>
      <b/>
      <sz val="11"/>
      <color theme="3" tint="0.24994659260841701"/>
      <name val="Tahoma"/>
      <family val="2"/>
    </font>
    <font>
      <b/>
      <sz val="12"/>
      <color theme="3" tint="0.89996032593768116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36"/>
      <color theme="3" tint="0.24994659260841701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2"/>
      <color theme="3" tint="0.24994659260841701"/>
      <name val="Tahoma"/>
      <family val="2"/>
    </font>
    <font>
      <sz val="14"/>
      <color theme="1" tint="0.34998626667073579"/>
      <name val="Tahoma"/>
      <family val="2"/>
    </font>
    <font>
      <b/>
      <sz val="14"/>
      <color theme="1" tint="0.34998626667073579"/>
      <name val="Tahoma"/>
      <family val="2"/>
    </font>
    <font>
      <b/>
      <sz val="14"/>
      <color theme="0"/>
      <name val="Tahoma"/>
      <family val="2"/>
    </font>
    <font>
      <sz val="11"/>
      <color theme="3" tint="9.9978637043366805E-2"/>
      <name val="Tahoma"/>
      <family val="2"/>
    </font>
    <font>
      <b/>
      <sz val="16"/>
      <color rgb="FF57574D"/>
      <name val="Tahoma"/>
      <family val="2"/>
    </font>
    <font>
      <sz val="11"/>
      <color theme="3" tint="0.249977111117893"/>
      <name val="Tahoma"/>
      <family val="2"/>
    </font>
    <font>
      <sz val="11"/>
      <color theme="6" tint="0.79998168889431442"/>
      <name val="Tahoma"/>
      <family val="2"/>
    </font>
    <font>
      <sz val="11"/>
      <color theme="3" tint="0.24994659260841701"/>
      <name val="Tahoma"/>
      <family val="2"/>
    </font>
  </fonts>
  <fills count="43">
    <fill>
      <patternFill patternType="none"/>
    </fill>
    <fill>
      <patternFill patternType="gray125"/>
    </fill>
    <fill>
      <patternFill patternType="solid">
        <fgColor theme="3" tint="0.24994659260841701"/>
        <bgColor indexed="64"/>
      </patternFill>
    </fill>
    <fill>
      <patternFill patternType="solid">
        <fgColor theme="3" tint="0.74996185186315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theme="3" tint="0.24994659260841701"/>
      </bottom>
      <diagonal/>
    </border>
    <border>
      <left/>
      <right/>
      <top/>
      <bottom style="medium">
        <color theme="3" tint="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dashed">
        <color theme="3" tint="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ashed">
        <color theme="3" tint="0.24994659260841701"/>
      </top>
      <bottom/>
      <diagonal/>
    </border>
    <border>
      <left/>
      <right/>
      <top style="medium">
        <color theme="3" tint="0.2499465926084170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theme="3" tint="0.24994659260841701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5" borderId="0">
      <alignment vertical="center" wrapText="1" readingOrder="2"/>
    </xf>
    <xf numFmtId="0" fontId="10" fillId="2" borderId="0" applyNumberFormat="0" applyProtection="0">
      <alignment vertical="center" readingOrder="2"/>
    </xf>
    <xf numFmtId="0" fontId="11" fillId="2" borderId="0" applyNumberFormat="0" applyFill="0" applyProtection="0">
      <alignment horizontal="left" vertical="center" readingOrder="2"/>
    </xf>
    <xf numFmtId="0" fontId="12" fillId="0" borderId="1" applyNumberFormat="0" applyFill="0" applyProtection="0">
      <alignment readingOrder="2"/>
    </xf>
    <xf numFmtId="0" fontId="13" fillId="0" borderId="4" applyNumberFormat="0" applyFill="0" applyProtection="0">
      <alignment vertical="center" readingOrder="2"/>
    </xf>
    <xf numFmtId="0" fontId="22" fillId="8" borderId="2" applyNumberFormat="0" applyProtection="0">
      <alignment horizontal="left"/>
    </xf>
    <xf numFmtId="0" fontId="19" fillId="5" borderId="0" applyNumberFormat="0" applyBorder="0" applyAlignment="0" applyProtection="0">
      <alignment readingOrder="2"/>
    </xf>
    <xf numFmtId="43" fontId="6" fillId="0" borderId="0" applyFill="0" applyBorder="0" applyAlignment="0" applyProtection="0"/>
    <xf numFmtId="165" fontId="6" fillId="0" borderId="0" applyFill="0" applyBorder="0" applyAlignment="0" applyProtection="0"/>
    <xf numFmtId="167" fontId="6" fillId="0" borderId="0" applyFill="0" applyBorder="0" applyAlignment="0" applyProtection="0"/>
    <xf numFmtId="166" fontId="6" fillId="0" borderId="0" applyFill="0" applyBorder="0" applyAlignment="0" applyProtection="0"/>
    <xf numFmtId="9" fontId="6" fillId="0" borderId="0" applyFill="0" applyBorder="0" applyAlignment="0" applyProtection="0"/>
    <xf numFmtId="0" fontId="6" fillId="9" borderId="3" applyNumberFormat="0" applyAlignment="0" applyProtection="0"/>
    <xf numFmtId="0" fontId="7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14" fillId="2" borderId="9" applyNumberFormat="0" applyProtection="0">
      <alignment horizontal="center" vertical="center" wrapText="1" readingOrder="2"/>
    </xf>
    <xf numFmtId="0" fontId="8" fillId="2" borderId="9" applyNumberFormat="0" applyProtection="0">
      <alignment horizontal="center" vertical="center" wrapText="1"/>
    </xf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16" borderId="12" applyNumberFormat="0" applyAlignment="0" applyProtection="0"/>
    <xf numFmtId="0" fontId="18" fillId="17" borderId="13" applyNumberFormat="0" applyAlignment="0" applyProtection="0"/>
    <xf numFmtId="0" fontId="4" fillId="17" borderId="12" applyNumberFormat="0" applyAlignment="0" applyProtection="0"/>
    <xf numFmtId="0" fontId="16" fillId="0" borderId="14" applyNumberFormat="0" applyFill="0" applyAlignment="0" applyProtection="0"/>
    <xf numFmtId="0" fontId="5" fillId="18" borderId="15" applyNumberFormat="0" applyAlignment="0" applyProtection="0"/>
    <xf numFmtId="0" fontId="21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</cellStyleXfs>
  <cellXfs count="68">
    <xf numFmtId="0" fontId="0" fillId="5" borderId="0" xfId="0">
      <alignment vertical="center" wrapText="1" readingOrder="2"/>
    </xf>
    <xf numFmtId="0" fontId="0" fillId="5" borderId="0" xfId="0">
      <alignment vertical="center" wrapText="1" readingOrder="2"/>
    </xf>
    <xf numFmtId="0" fontId="0" fillId="5" borderId="0" xfId="0">
      <alignment vertical="center" wrapText="1" readingOrder="2"/>
    </xf>
    <xf numFmtId="0" fontId="10" fillId="2" borderId="0" xfId="1">
      <alignment vertical="center" readingOrder="2"/>
    </xf>
    <xf numFmtId="0" fontId="10" fillId="2" borderId="0" xfId="1" applyBorder="1">
      <alignment vertical="center" readingOrder="2"/>
    </xf>
    <xf numFmtId="0" fontId="10" fillId="2" borderId="0" xfId="1" applyAlignment="1">
      <alignment horizontal="right" vertical="center" readingOrder="2"/>
    </xf>
    <xf numFmtId="0" fontId="14" fillId="2" borderId="9" xfId="15" applyAlignment="1">
      <alignment horizontal="center" vertical="center" wrapText="1" readingOrder="2"/>
    </xf>
    <xf numFmtId="0" fontId="14" fillId="2" borderId="9" xfId="15" quotePrefix="1" applyAlignment="1">
      <alignment horizontal="center" vertical="center" wrapText="1" readingOrder="2"/>
    </xf>
    <xf numFmtId="0" fontId="0" fillId="5" borderId="0" xfId="0" applyAlignment="1">
      <alignment horizontal="right" vertical="center" wrapText="1" readingOrder="2"/>
    </xf>
    <xf numFmtId="0" fontId="14" fillId="2" borderId="9" xfId="15" applyBorder="1" applyAlignment="1">
      <alignment horizontal="center" vertical="center" wrapText="1" readingOrder="2"/>
    </xf>
    <xf numFmtId="0" fontId="13" fillId="4" borderId="4" xfId="4" applyNumberFormat="1" applyFill="1" applyAlignment="1">
      <alignment horizontal="right" vertical="center" indent="1" readingOrder="2"/>
    </xf>
    <xf numFmtId="0" fontId="13" fillId="4" borderId="4" xfId="4" applyFill="1" applyAlignment="1">
      <alignment horizontal="right" vertical="center" indent="1" readingOrder="2"/>
    </xf>
    <xf numFmtId="0" fontId="13" fillId="4" borderId="4" xfId="4" applyFill="1" applyAlignment="1">
      <alignment horizontal="right" vertical="center" readingOrder="2"/>
    </xf>
    <xf numFmtId="168" fontId="12" fillId="5" borderId="1" xfId="3" applyNumberFormat="1" applyFill="1" applyAlignment="1">
      <alignment horizontal="right" readingOrder="2"/>
    </xf>
    <xf numFmtId="168" fontId="0" fillId="5" borderId="0" xfId="0" applyNumberFormat="1" applyFont="1" applyFill="1" applyBorder="1" applyAlignment="1">
      <alignment horizontal="right" vertical="center" wrapText="1" readingOrder="2"/>
    </xf>
    <xf numFmtId="0" fontId="14" fillId="2" borderId="9" xfId="15" quotePrefix="1" applyBorder="1" applyAlignment="1">
      <alignment horizontal="center" vertical="center" wrapText="1" readingOrder="2"/>
    </xf>
    <xf numFmtId="168" fontId="22" fillId="8" borderId="2" xfId="5" applyNumberFormat="1" applyAlignment="1">
      <alignment horizontal="right" readingOrder="2"/>
    </xf>
    <xf numFmtId="168" fontId="0" fillId="5" borderId="0" xfId="0" applyNumberFormat="1" applyFont="1" applyFill="1" applyBorder="1" applyAlignment="1">
      <alignment horizontal="right" readingOrder="2"/>
    </xf>
    <xf numFmtId="0" fontId="0" fillId="5" borderId="0" xfId="0" applyFont="1" applyFill="1" applyBorder="1" applyAlignment="1">
      <alignment horizontal="right" readingOrder="2"/>
    </xf>
    <xf numFmtId="0" fontId="0" fillId="5" borderId="0" xfId="0" applyFont="1" applyFill="1" applyBorder="1" applyAlignment="1">
      <alignment horizontal="right" vertical="center" wrapText="1" readingOrder="2"/>
    </xf>
    <xf numFmtId="43" fontId="0" fillId="5" borderId="0" xfId="7" applyFont="1" applyFill="1" applyBorder="1" applyAlignment="1">
      <alignment horizontal="right" readingOrder="2"/>
    </xf>
    <xf numFmtId="0" fontId="0" fillId="5" borderId="0" xfId="0" applyFont="1" applyFill="1" applyBorder="1" applyAlignment="1">
      <alignment horizontal="left" readingOrder="2"/>
    </xf>
    <xf numFmtId="168" fontId="0" fillId="5" borderId="0" xfId="0" applyNumberFormat="1" applyFont="1" applyFill="1" applyBorder="1" applyAlignment="1">
      <alignment horizontal="right" vertical="center" readingOrder="2"/>
    </xf>
    <xf numFmtId="0" fontId="25" fillId="10" borderId="0" xfId="0" applyFont="1" applyFill="1" applyAlignment="1">
      <alignment horizontal="right" vertical="center" indent="1" readingOrder="2"/>
    </xf>
    <xf numFmtId="0" fontId="25" fillId="11" borderId="0" xfId="0" applyFont="1" applyFill="1" applyAlignment="1">
      <alignment horizontal="right" vertical="center" indent="1" readingOrder="2"/>
    </xf>
    <xf numFmtId="0" fontId="25" fillId="2" borderId="0" xfId="0" applyFont="1" applyFill="1" applyAlignment="1">
      <alignment horizontal="right" vertical="center" indent="1" readingOrder="2"/>
    </xf>
    <xf numFmtId="0" fontId="26" fillId="6" borderId="0" xfId="0" applyFont="1" applyFill="1" applyAlignment="1">
      <alignment horizontal="right" vertical="top" wrapText="1" indent="1" readingOrder="2"/>
    </xf>
    <xf numFmtId="0" fontId="26" fillId="7" borderId="0" xfId="0" applyFont="1" applyFill="1" applyAlignment="1">
      <alignment horizontal="right" vertical="top" wrapText="1" indent="1" readingOrder="2"/>
    </xf>
    <xf numFmtId="0" fontId="26" fillId="3" borderId="0" xfId="0" applyFont="1" applyFill="1" applyAlignment="1">
      <alignment horizontal="right" vertical="top" wrapText="1" indent="1" readingOrder="2"/>
    </xf>
    <xf numFmtId="169" fontId="0" fillId="5" borderId="0" xfId="0" applyNumberFormat="1" applyFont="1" applyFill="1" applyBorder="1" applyAlignment="1">
      <alignment horizontal="right" vertical="center" wrapText="1" readingOrder="2"/>
    </xf>
    <xf numFmtId="0" fontId="28" fillId="5" borderId="0" xfId="0" applyFont="1" applyBorder="1" applyAlignment="1">
      <alignment horizontal="right" vertical="top" wrapText="1" indent="1" readingOrder="2"/>
    </xf>
    <xf numFmtId="168" fontId="28" fillId="8" borderId="0" xfId="0" applyNumberFormat="1" applyFont="1" applyFill="1" applyBorder="1" applyAlignment="1">
      <alignment horizontal="right" vertical="center" readingOrder="2"/>
    </xf>
    <xf numFmtId="0" fontId="28" fillId="8" borderId="11" xfId="0" applyFont="1" applyFill="1" applyBorder="1" applyAlignment="1">
      <alignment horizontal="left" vertical="center" readingOrder="2"/>
    </xf>
    <xf numFmtId="168" fontId="30" fillId="8" borderId="6" xfId="0" applyNumberFormat="1" applyFont="1" applyFill="1" applyBorder="1" applyAlignment="1">
      <alignment horizontal="right" vertical="center" readingOrder="2"/>
    </xf>
    <xf numFmtId="168" fontId="30" fillId="8" borderId="0" xfId="0" applyNumberFormat="1" applyFont="1" applyFill="1" applyBorder="1" applyAlignment="1">
      <alignment horizontal="right" vertical="center" readingOrder="2"/>
    </xf>
    <xf numFmtId="0" fontId="14" fillId="2" borderId="9" xfId="15" quotePrefix="1" applyFont="1" applyAlignment="1">
      <alignment horizontal="center" vertical="center" wrapText="1" readingOrder="2"/>
    </xf>
    <xf numFmtId="0" fontId="14" fillId="2" borderId="9" xfId="15" applyFont="1" applyAlignment="1">
      <alignment horizontal="center" vertical="center" wrapText="1" readingOrder="2"/>
    </xf>
    <xf numFmtId="0" fontId="14" fillId="2" borderId="9" xfId="15" quotePrefix="1">
      <alignment horizontal="center" vertical="center" wrapText="1" readingOrder="2"/>
    </xf>
    <xf numFmtId="164" fontId="0" fillId="5" borderId="0" xfId="0" applyNumberFormat="1" applyFont="1" applyFill="1" applyBorder="1" applyAlignment="1">
      <alignment horizontal="right" vertical="center" wrapText="1" readingOrder="1"/>
    </xf>
    <xf numFmtId="164" fontId="30" fillId="8" borderId="0" xfId="0" applyNumberFormat="1" applyFont="1" applyFill="1" applyBorder="1" applyAlignment="1">
      <alignment horizontal="left" vertical="center" readingOrder="1"/>
    </xf>
    <xf numFmtId="164" fontId="0" fillId="5" borderId="0" xfId="0" applyNumberFormat="1" applyFont="1" applyFill="1" applyBorder="1" applyAlignment="1">
      <alignment horizontal="left" vertical="center" readingOrder="1"/>
    </xf>
    <xf numFmtId="0" fontId="0" fillId="5" borderId="0" xfId="0" applyAlignment="1">
      <alignment vertical="center" wrapText="1" readingOrder="2"/>
    </xf>
    <xf numFmtId="0" fontId="23" fillId="5" borderId="8" xfId="0" applyFont="1" applyBorder="1" applyAlignment="1">
      <alignment horizontal="right" vertical="top" wrapText="1" readingOrder="2"/>
    </xf>
    <xf numFmtId="0" fontId="19" fillId="5" borderId="0" xfId="6" applyBorder="1" applyAlignment="1">
      <alignment horizontal="right" readingOrder="2"/>
    </xf>
    <xf numFmtId="0" fontId="10" fillId="2" borderId="0" xfId="1" applyBorder="1" applyAlignment="1">
      <alignment horizontal="right" vertical="center" readingOrder="2"/>
    </xf>
    <xf numFmtId="0" fontId="10" fillId="2" borderId="10" xfId="1" applyBorder="1" applyAlignment="1">
      <alignment horizontal="right" vertical="center" readingOrder="2"/>
    </xf>
    <xf numFmtId="164" fontId="13" fillId="4" borderId="4" xfId="4" applyNumberFormat="1" applyFill="1" applyAlignment="1">
      <alignment horizontal="left" vertical="center" readingOrder="1"/>
    </xf>
    <xf numFmtId="0" fontId="29" fillId="4" borderId="6" xfId="0" applyFont="1" applyFill="1" applyBorder="1" applyAlignment="1">
      <alignment horizontal="center" vertical="center" wrapText="1" readingOrder="2"/>
    </xf>
    <xf numFmtId="169" fontId="11" fillId="0" borderId="0" xfId="2" applyNumberFormat="1" applyFill="1" applyBorder="1" applyAlignment="1">
      <alignment horizontal="center" vertical="center" readingOrder="1"/>
    </xf>
    <xf numFmtId="0" fontId="12" fillId="4" borderId="1" xfId="3" applyFill="1" applyAlignment="1">
      <alignment horizontal="right" readingOrder="2"/>
    </xf>
    <xf numFmtId="0" fontId="27" fillId="0" borderId="0" xfId="0" applyFont="1" applyFill="1" applyBorder="1" applyAlignment="1">
      <alignment horizontal="right" vertical="center" wrapText="1" readingOrder="2"/>
    </xf>
    <xf numFmtId="169" fontId="13" fillId="4" borderId="4" xfId="4" applyNumberFormat="1" applyFill="1" applyAlignment="1">
      <alignment horizontal="left" vertical="center" readingOrder="1"/>
    </xf>
    <xf numFmtId="169" fontId="13" fillId="4" borderId="4" xfId="4" applyNumberFormat="1" applyFill="1" applyAlignment="1">
      <alignment horizontal="left" vertical="center"/>
    </xf>
    <xf numFmtId="0" fontId="14" fillId="2" borderId="9" xfId="15" quotePrefix="1" applyAlignment="1">
      <alignment horizontal="center" vertical="center" wrapText="1" readingOrder="2"/>
    </xf>
    <xf numFmtId="0" fontId="28" fillId="5" borderId="0" xfId="0" applyFont="1" applyBorder="1" applyAlignment="1">
      <alignment horizontal="right" vertical="center" wrapText="1" indent="1" readingOrder="2"/>
    </xf>
    <xf numFmtId="0" fontId="0" fillId="5" borderId="0" xfId="0" applyAlignment="1">
      <alignment horizontal="center"/>
    </xf>
    <xf numFmtId="0" fontId="10" fillId="2" borderId="0" xfId="1" applyAlignment="1">
      <alignment horizontal="right" vertical="center" readingOrder="2"/>
    </xf>
    <xf numFmtId="0" fontId="27" fillId="12" borderId="7" xfId="0" applyFont="1" applyFill="1" applyBorder="1" applyAlignment="1">
      <alignment horizontal="right" vertical="center" wrapText="1" readingOrder="2"/>
    </xf>
    <xf numFmtId="169" fontId="11" fillId="12" borderId="7" xfId="2" applyNumberFormat="1" applyFill="1" applyBorder="1" applyAlignment="1">
      <alignment horizontal="right" vertical="center" readingOrder="1"/>
    </xf>
    <xf numFmtId="0" fontId="28" fillId="5" borderId="0" xfId="0" applyFont="1" applyBorder="1" applyAlignment="1">
      <alignment horizontal="right" vertical="top" wrapText="1" indent="1" readingOrder="2"/>
    </xf>
    <xf numFmtId="169" fontId="11" fillId="12" borderId="0" xfId="2" applyNumberFormat="1" applyFill="1" applyBorder="1" applyAlignment="1">
      <alignment horizontal="right" vertical="center" readingOrder="1"/>
    </xf>
    <xf numFmtId="0" fontId="27" fillId="12" borderId="0" xfId="0" applyFont="1" applyFill="1" applyBorder="1" applyAlignment="1">
      <alignment horizontal="right" vertical="center" wrapText="1" readingOrder="2"/>
    </xf>
    <xf numFmtId="0" fontId="28" fillId="5" borderId="0" xfId="0" applyFont="1" applyBorder="1" applyAlignment="1">
      <alignment horizontal="right" vertical="top" indent="1" readingOrder="2"/>
    </xf>
    <xf numFmtId="0" fontId="0" fillId="5" borderId="0" xfId="0" applyAlignment="1">
      <alignment horizontal="right" vertical="center" wrapText="1" indent="1" readingOrder="2"/>
    </xf>
    <xf numFmtId="0" fontId="27" fillId="0" borderId="7" xfId="0" applyFont="1" applyFill="1" applyBorder="1" applyAlignment="1">
      <alignment horizontal="right" vertical="center" wrapText="1" readingOrder="2"/>
    </xf>
    <xf numFmtId="169" fontId="11" fillId="0" borderId="7" xfId="2" applyNumberFormat="1" applyFill="1" applyBorder="1" applyAlignment="1">
      <alignment horizontal="center" vertical="center" readingOrder="1"/>
    </xf>
    <xf numFmtId="169" fontId="11" fillId="12" borderId="7" xfId="2" applyNumberFormat="1" applyFill="1" applyBorder="1" applyAlignment="1">
      <alignment horizontal="center" vertical="center" readingOrder="1"/>
    </xf>
    <xf numFmtId="0" fontId="28" fillId="5" borderId="0" xfId="0" applyFont="1" applyAlignment="1">
      <alignment horizontal="right" vertical="center" wrapText="1" indent="1" readingOrder="2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13" builtinId="53" customBuiltin="1"/>
    <cellStyle name="Followed Hyperlink" xfId="16" builtinId="9" customBuiltin="1"/>
    <cellStyle name="Good" xfId="17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5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12" builtinId="10" customBuiltin="1"/>
    <cellStyle name="Output" xfId="21" builtinId="21" customBuiltin="1"/>
    <cellStyle name="Percent" xfId="11" builtinId="5" customBuiltin="1"/>
    <cellStyle name="Title" xfId="6" builtinId="15" customBuiltin="1"/>
    <cellStyle name="Total" xfId="14" builtinId="25" customBuiltin="1"/>
    <cellStyle name="Warning Text" xfId="25" builtinId="11" customBuiltin="1"/>
    <cellStyle name="כותרת 5" xfId="5" xr:uid="{00000000-0005-0000-0000-00000A000000}"/>
  </cellStyles>
  <dxfs count="9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9" formatCode="&quot;₪&quot;\ #,##0.00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numFmt numFmtId="164" formatCode="&quot;₪&quot;\ #,##0.00;&quot;₪&quot;\ \-#,##0.00"/>
      <alignment horizontal="left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9" formatCode="&quot;₪&quot;\ #,##0.00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numFmt numFmtId="164" formatCode="&quot;₪&quot;\ #,##0.00;&quot;₪&quot;\ \-#,##0.00"/>
      <alignment horizontal="left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8" formatCode="_)@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numFmt numFmtId="168" formatCode="_)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9" formatCode="&quot;₪&quot;\ #,##0.00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numFmt numFmtId="164" formatCode="&quot;₪&quot;\ #,##0.00;&quot;₪&quot;\ \-#,##0.00"/>
      <alignment horizontal="left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9" formatCode="&quot;₪&quot;\ #,##0.00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numFmt numFmtId="164" formatCode="&quot;₪&quot;\ #,##0.00;&quot;₪&quot;\ \-#,##0.00"/>
      <alignment horizontal="left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8" formatCode="_)@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numFmt numFmtId="168" formatCode="_)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9" formatCode="&quot;₪&quot;\ #,##0.00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numFmt numFmtId="164" formatCode="&quot;₪&quot;\ #,##0.00;&quot;₪&quot;\ \-#,##0.00"/>
      <alignment horizontal="left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9" formatCode="&quot;₪&quot;\ #,##0.00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numFmt numFmtId="164" formatCode="&quot;₪&quot;\ #,##0.00;&quot;₪&quot;\ \-#,##0.00"/>
      <alignment horizontal="left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8" formatCode="_)@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numFmt numFmtId="168" formatCode="_)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9" formatCode="&quot;₪&quot;\ #,##0.00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numFmt numFmtId="164" formatCode="&quot;₪&quot;\ #,##0.00;&quot;₪&quot;\ \-#,##0.00"/>
      <alignment horizontal="left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9" formatCode="&quot;₪&quot;\ #,##0.00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numFmt numFmtId="164" formatCode="&quot;₪&quot;\ #,##0.00;&quot;₪&quot;\ \-#,##0.00"/>
      <alignment horizontal="left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8" formatCode="_)@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numFmt numFmtId="168" formatCode="_)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4" formatCode="&quot;₪&quot;\ #,##0.00;&quot;₪&quot;\ \-#,##0.00"/>
      <fill>
        <patternFill patternType="solid">
          <fgColor indexed="64"/>
          <bgColor theme="2"/>
        </patternFill>
      </fill>
      <alignment horizontal="right" vertical="center" textRotation="0" wrapText="1" indent="0" justifyLastLine="0" shrinkToFit="0" readingOrder="1"/>
      <border diagonalUp="0" diagonalDown="0" outline="0">
        <left/>
        <right/>
        <top/>
        <bottom/>
      </border>
    </dxf>
    <dxf>
      <numFmt numFmtId="164" formatCode="&quot;₪&quot;\ #,##0.00;&quot;₪&quot;\ \-#,##0.00"/>
      <alignment horizontal="right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4" formatCode="&quot;₪&quot;\ #,##0.00;&quot;₪&quot;\ \-#,##0.00"/>
      <fill>
        <patternFill patternType="solid">
          <fgColor indexed="64"/>
          <bgColor theme="2"/>
        </patternFill>
      </fill>
      <alignment horizontal="right" vertical="center" textRotation="0" wrapText="1" indent="0" justifyLastLine="0" shrinkToFit="0" readingOrder="1"/>
      <border diagonalUp="0" diagonalDown="0" outline="0">
        <left/>
        <right/>
        <top/>
        <bottom/>
      </border>
    </dxf>
    <dxf>
      <numFmt numFmtId="164" formatCode="&quot;₪&quot;\ #,##0.00;&quot;₪&quot;\ \-#,##0.00"/>
      <alignment horizontal="right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4" formatCode="&quot;₪&quot;\ #,##0.00;&quot;₪&quot;\ \-#,##0.00"/>
      <fill>
        <patternFill patternType="solid">
          <fgColor indexed="64"/>
          <bgColor theme="2"/>
        </patternFill>
      </fill>
      <alignment horizontal="right" vertical="center" textRotation="0" wrapText="1" indent="0" justifyLastLine="0" shrinkToFit="0" readingOrder="1"/>
      <border diagonalUp="0" diagonalDown="0" outline="0">
        <left/>
        <right/>
        <top/>
        <bottom/>
      </border>
    </dxf>
    <dxf>
      <numFmt numFmtId="164" formatCode="&quot;₪&quot;\ #,##0.00;&quot;₪&quot;\ \-#,##0.00"/>
      <alignment horizontal="right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9" formatCode="&quot;₪&quot;\ #,##0.00"/>
      <fill>
        <patternFill patternType="solid">
          <fgColor indexed="64"/>
          <bgColor theme="2"/>
        </patternFill>
      </fill>
      <alignment horizontal="right" vertical="center" textRotation="0" wrapText="1" indent="0" justifyLastLine="0" shrinkToFit="0" readingOrder="2"/>
      <border diagonalUp="0" diagonalDown="0" outline="0">
        <left/>
        <right/>
        <top/>
        <bottom/>
      </border>
    </dxf>
    <dxf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numFmt numFmtId="168" formatCode="_)@"/>
      <alignment horizontal="right" vertical="bottom" textRotation="0" wrapText="0" indent="0" justifyLastLine="0" shrinkToFit="0" readingOrder="2"/>
    </dxf>
    <dxf>
      <alignment vertical="bottom" textRotation="0" indent="0" justifyLastLine="0" shrinkToFit="0" readingOrder="0"/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49961851863155"/>
        </patternFill>
      </fill>
    </dxf>
    <dxf>
      <fill>
        <patternFill>
          <bgColor theme="3" tint="0.89996032593768116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9" formatCode="&quot;₪&quot;\ #,##0.00"/>
      <fill>
        <patternFill patternType="solid">
          <fgColor indexed="64"/>
          <bgColor theme="2"/>
        </patternFill>
      </fill>
      <alignment horizontal="right" vertical="center" textRotation="0" wrapText="1" indent="0" justifyLastLine="0" shrinkToFit="0" readingOrder="1"/>
      <border diagonalUp="0" diagonalDown="0" outline="0">
        <left/>
        <right/>
        <top/>
        <bottom/>
      </border>
    </dxf>
    <dxf>
      <numFmt numFmtId="164" formatCode="&quot;₪&quot;\ #,##0.00;&quot;₪&quot;\ \-#,##0.00"/>
      <alignment horizontal="right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9" formatCode="&quot;₪&quot;\ #,##0.00"/>
      <fill>
        <patternFill patternType="solid">
          <fgColor indexed="64"/>
          <bgColor theme="2"/>
        </patternFill>
      </fill>
      <alignment horizontal="right" vertical="center" textRotation="0" wrapText="1" indent="0" justifyLastLine="0" shrinkToFit="0" readingOrder="1"/>
      <border diagonalUp="0" diagonalDown="0" outline="0">
        <left/>
        <right/>
        <top/>
        <bottom/>
      </border>
    </dxf>
    <dxf>
      <numFmt numFmtId="164" formatCode="&quot;₪&quot;\ #,##0.00;&quot;₪&quot;\ \-#,##0.00"/>
      <alignment horizontal="right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9" formatCode="&quot;₪&quot;\ #,##0.00"/>
      <fill>
        <patternFill patternType="solid">
          <fgColor indexed="64"/>
          <bgColor theme="2"/>
        </patternFill>
      </fill>
      <alignment horizontal="right" vertical="center" textRotation="0" wrapText="1" indent="0" justifyLastLine="0" shrinkToFit="0" readingOrder="1"/>
      <border diagonalUp="0" diagonalDown="0" outline="0">
        <left/>
        <right/>
        <top/>
        <bottom/>
      </border>
    </dxf>
    <dxf>
      <numFmt numFmtId="164" formatCode="&quot;₪&quot;\ #,##0.00;&quot;₪&quot;\ \-#,##0.00"/>
      <alignment horizontal="right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9" formatCode="&quot;₪&quot;\ #,##0.00"/>
      <fill>
        <patternFill patternType="solid">
          <fgColor indexed="64"/>
          <bgColor theme="2"/>
        </patternFill>
      </fill>
      <alignment horizontal="right" vertical="center" textRotation="0" wrapText="1" indent="0" justifyLastLine="0" shrinkToFit="0" readingOrder="1"/>
      <border diagonalUp="0" diagonalDown="0" outline="0">
        <left/>
        <right/>
        <top/>
        <bottom/>
      </border>
    </dxf>
    <dxf>
      <numFmt numFmtId="164" formatCode="&quot;₪&quot;\ #,##0.00;&quot;₪&quot;\ \-#,##0.00"/>
      <alignment horizontal="right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9" formatCode="&quot;₪&quot;\ #,##0.00"/>
      <fill>
        <patternFill patternType="solid">
          <fgColor indexed="64"/>
          <bgColor theme="2"/>
        </patternFill>
      </fill>
      <alignment horizontal="right" vertical="center" textRotation="0" wrapText="1" indent="0" justifyLastLine="0" shrinkToFit="0" readingOrder="1"/>
      <border diagonalUp="0" diagonalDown="0" outline="0">
        <left/>
        <right/>
        <top/>
        <bottom/>
      </border>
    </dxf>
    <dxf>
      <numFmt numFmtId="164" formatCode="&quot;₪&quot;\ #,##0.00;&quot;₪&quot;\ \-#,##0.00"/>
      <alignment horizontal="right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9" formatCode="&quot;₪&quot;\ #,##0.00"/>
      <fill>
        <patternFill patternType="solid">
          <fgColor indexed="64"/>
          <bgColor theme="2"/>
        </patternFill>
      </fill>
      <alignment horizontal="right" vertical="center" textRotation="0" wrapText="1" indent="0" justifyLastLine="0" shrinkToFit="0" readingOrder="1"/>
      <border diagonalUp="0" diagonalDown="0" outline="0">
        <left/>
        <right/>
        <top/>
        <bottom/>
      </border>
    </dxf>
    <dxf>
      <numFmt numFmtId="164" formatCode="&quot;₪&quot;\ #,##0.00;&quot;₪&quot;\ \-#,##0.00"/>
      <alignment horizontal="right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9" formatCode="&quot;₪&quot;\ #,##0.00"/>
      <fill>
        <patternFill patternType="solid">
          <fgColor indexed="64"/>
          <bgColor theme="2"/>
        </patternFill>
      </fill>
      <alignment horizontal="right" vertical="center" textRotation="0" wrapText="1" indent="0" justifyLastLine="0" shrinkToFit="0" readingOrder="1"/>
      <border diagonalUp="0" diagonalDown="0" outline="0">
        <left/>
        <right/>
        <top/>
        <bottom/>
      </border>
    </dxf>
    <dxf>
      <numFmt numFmtId="164" formatCode="&quot;₪&quot;\ #,##0.00;&quot;₪&quot;\ \-#,##0.00"/>
      <alignment horizontal="right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9" formatCode="&quot;₪&quot;\ #,##0.00"/>
      <fill>
        <patternFill patternType="solid">
          <fgColor indexed="64"/>
          <bgColor theme="2"/>
        </patternFill>
      </fill>
      <alignment horizontal="right" vertical="center" textRotation="0" wrapText="1" indent="0" justifyLastLine="0" shrinkToFit="0" readingOrder="1"/>
      <border diagonalUp="0" diagonalDown="0" outline="0">
        <left/>
        <right/>
        <top/>
        <bottom/>
      </border>
    </dxf>
    <dxf>
      <numFmt numFmtId="164" formatCode="&quot;₪&quot;\ #,##0.00;&quot;₪&quot;\ \-#,##0.00"/>
      <alignment horizontal="right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9" formatCode="&quot;₪&quot;\ #,##0.00"/>
      <fill>
        <patternFill patternType="solid">
          <fgColor indexed="64"/>
          <bgColor theme="2"/>
        </patternFill>
      </fill>
      <alignment horizontal="right" vertical="center" textRotation="0" wrapText="1" indent="0" justifyLastLine="0" shrinkToFit="0" readingOrder="1"/>
      <border diagonalUp="0" diagonalDown="0" outline="0">
        <left/>
        <right/>
        <top/>
        <bottom/>
      </border>
    </dxf>
    <dxf>
      <numFmt numFmtId="164" formatCode="&quot;₪&quot;\ #,##0.00;&quot;₪&quot;\ \-#,##0.00"/>
      <alignment horizontal="right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9" formatCode="&quot;₪&quot;\ #,##0.00"/>
      <fill>
        <patternFill patternType="solid">
          <fgColor indexed="64"/>
          <bgColor theme="2"/>
        </patternFill>
      </fill>
      <alignment horizontal="right" vertical="center" textRotation="0" wrapText="1" indent="0" justifyLastLine="0" shrinkToFit="0" readingOrder="1"/>
      <border diagonalUp="0" diagonalDown="0" outline="0">
        <left/>
        <right/>
        <top/>
        <bottom/>
      </border>
    </dxf>
    <dxf>
      <numFmt numFmtId="164" formatCode="&quot;₪&quot;\ #,##0.00;&quot;₪&quot;\ \-#,##0.00"/>
      <alignment horizontal="right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9" formatCode="&quot;₪&quot;\ #,##0.00"/>
      <fill>
        <patternFill patternType="solid">
          <fgColor indexed="64"/>
          <bgColor theme="2"/>
        </patternFill>
      </fill>
      <alignment horizontal="right" vertical="center" textRotation="0" wrapText="1" indent="0" justifyLastLine="0" shrinkToFit="0" readingOrder="1"/>
      <border diagonalUp="0" diagonalDown="0" outline="0">
        <left/>
        <right/>
        <top/>
        <bottom/>
      </border>
    </dxf>
    <dxf>
      <numFmt numFmtId="164" formatCode="&quot;₪&quot;\ #,##0.00;&quot;₪&quot;\ \-#,##0.00"/>
      <alignment horizontal="right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9" formatCode="&quot;₪&quot;\ #,##0.00"/>
      <fill>
        <patternFill patternType="solid">
          <fgColor indexed="64"/>
          <bgColor theme="2"/>
        </patternFill>
      </fill>
      <alignment horizontal="right" vertical="center" textRotation="0" wrapText="1" indent="0" justifyLastLine="0" shrinkToFit="0" readingOrder="1"/>
      <border diagonalUp="0" diagonalDown="0" outline="0">
        <left/>
        <right/>
        <top/>
        <bottom/>
      </border>
    </dxf>
    <dxf>
      <numFmt numFmtId="164" formatCode="&quot;₪&quot;\ #,##0.00;&quot;₪&quot;\ \-#,##0.00"/>
      <alignment horizontal="right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9" formatCode="&quot;₪&quot;\ #,##0.00"/>
      <fill>
        <patternFill patternType="solid">
          <fgColor indexed="64"/>
          <bgColor theme="2"/>
        </patternFill>
      </fill>
      <alignment horizontal="right" vertical="center" textRotation="0" wrapText="1" indent="0" justifyLastLine="0" shrinkToFit="0" readingOrder="1"/>
      <border diagonalUp="0" diagonalDown="0" outline="0">
        <left/>
        <right/>
        <top/>
        <bottom/>
      </border>
    </dxf>
    <dxf>
      <numFmt numFmtId="164" formatCode="&quot;₪&quot;\ #,##0.00;&quot;₪&quot;\ \-#,##0.00"/>
      <alignment horizontal="right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9" formatCode="&quot;₪&quot;\ #,##0.00"/>
      <fill>
        <patternFill patternType="solid">
          <fgColor indexed="64"/>
          <bgColor theme="2"/>
        </patternFill>
      </fill>
      <alignment horizontal="right" vertical="center" textRotation="0" wrapText="1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8" formatCode="_)@"/>
      <fill>
        <patternFill patternType="solid">
          <fgColor indexed="64"/>
          <bgColor theme="2"/>
        </patternFill>
      </fill>
      <alignment horizontal="right" vertical="center" textRotation="0" wrapText="1" indent="0" justifyLastLine="0" shrinkToFit="0" readingOrder="2"/>
      <border diagonalUp="0" diagonalDown="0" outline="0">
        <left/>
        <right/>
        <top/>
        <bottom/>
      </border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ont>
        <b val="0"/>
        <i val="0"/>
        <color theme="3" tint="0.24994659260841701"/>
      </font>
      <fill>
        <patternFill>
          <bgColor theme="5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 tint="0.24994659260841701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/>
        <color theme="3" tint="0.24994659260841701"/>
      </font>
      <fill>
        <patternFill>
          <bgColor theme="3" tint="0.89996032593768116"/>
        </patternFill>
      </fill>
      <border diagonalUp="0" diagonalDown="0">
        <left/>
        <right/>
        <top style="medium">
          <color theme="3" tint="0.24994659260841701"/>
        </top>
        <bottom/>
        <vertical/>
        <horizontal/>
      </border>
    </dxf>
    <dxf>
      <font>
        <b/>
        <i val="0"/>
        <color theme="3" tint="0.24994659260841701"/>
      </font>
      <fill>
        <patternFill patternType="solid">
          <fgColor theme="7"/>
          <bgColor theme="3" tint="0.89996032593768116"/>
        </patternFill>
      </fill>
      <border diagonalUp="0" diagonalDown="0">
        <left/>
        <right/>
        <top/>
        <bottom style="medium">
          <color theme="3" tint="0.24994659260841701"/>
        </bottom>
        <vertical/>
        <horizontal/>
      </border>
    </dxf>
    <dxf>
      <font>
        <b val="0"/>
        <i val="0"/>
        <color theme="3" tint="0.24994659260841701"/>
      </font>
      <fill>
        <patternFill>
          <bgColor theme="3" tint="0.89996032593768116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2"/>
        </patternFill>
      </fill>
    </dxf>
    <dxf>
      <font>
        <b val="0"/>
        <i val="0"/>
        <color theme="3" tint="9.9948118533890809E-2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 tint="9.9948118533890809E-2"/>
      </font>
      <fill>
        <patternFill>
          <bgColor theme="0"/>
        </patternFill>
      </fill>
      <border diagonalUp="0" diagonalDown="0">
        <left/>
        <right/>
        <top style="medium">
          <color theme="3" tint="0.24994659260841701"/>
        </top>
        <bottom/>
        <vertical/>
        <horizontal/>
      </border>
    </dxf>
    <dxf>
      <font>
        <b/>
        <i val="0"/>
        <color theme="3" tint="9.9948118533890809E-2"/>
      </font>
      <fill>
        <patternFill patternType="solid">
          <fgColor indexed="64"/>
          <bgColor theme="2"/>
        </patternFill>
      </fill>
      <border diagonalUp="0" diagonalDown="0">
        <left/>
        <right/>
        <top/>
        <bottom style="medium">
          <color theme="3" tint="0.24994659260841701"/>
        </bottom>
        <vertical/>
        <horizontal/>
      </border>
    </dxf>
    <dxf>
      <font>
        <b val="0"/>
        <i val="0"/>
        <color theme="3" tint="9.9948118533890809E-2"/>
      </font>
      <fill>
        <patternFill patternType="solid">
          <bgColor theme="0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font>
        <b val="0"/>
        <i val="0"/>
        <color theme="3" tint="0.24994659260841701"/>
      </font>
      <fill>
        <patternFill>
          <bgColor theme="0"/>
        </patternFill>
      </fill>
      <border diagonalUp="0" diagonalDown="0">
        <left/>
        <right style="dashed">
          <color theme="3" tint="0.24994659260841701"/>
        </right>
        <top/>
        <bottom/>
        <vertical style="dashed">
          <color theme="3" tint="0.24994659260841701"/>
        </vertical>
        <horizontal/>
      </border>
    </dxf>
    <dxf>
      <font>
        <b/>
        <i val="0"/>
        <color theme="3" tint="0.24994659260841701"/>
      </font>
      <fill>
        <patternFill>
          <bgColor theme="0"/>
        </patternFill>
      </fill>
      <border diagonalUp="0" diagonalDown="0">
        <left/>
        <right/>
        <top style="medium">
          <color theme="3" tint="0.24994659260841701"/>
        </top>
        <bottom/>
        <vertical/>
        <horizontal/>
      </border>
    </dxf>
    <dxf>
      <font>
        <b/>
        <i val="0"/>
        <color theme="3" tint="0.24994659260841701"/>
      </font>
      <fill>
        <patternFill patternType="solid">
          <fgColor indexed="64"/>
          <bgColor theme="2"/>
        </patternFill>
      </fill>
      <border diagonalUp="0" diagonalDown="0">
        <left/>
        <right/>
        <top/>
        <bottom style="medium">
          <color theme="3" tint="0.24994659260841701"/>
        </bottom>
        <vertical/>
        <horizontal/>
      </border>
    </dxf>
    <dxf>
      <font>
        <b val="0"/>
        <i val="0"/>
        <color theme="3" tint="0.24994659260841701"/>
      </font>
      <border diagonalUp="0" diagonalDown="0">
        <left/>
        <right style="dashed">
          <color theme="3" tint="0.24994659260841701"/>
        </right>
        <top/>
        <bottom/>
        <vertical style="dashed">
          <color theme="3" tint="0.24994659260841701"/>
        </vertical>
        <horizontal/>
      </border>
    </dxf>
  </dxfs>
  <tableStyles count="3" defaultTableStyle="תזרים מזומנים אישי" defaultPivotStyle="PivotStyleLight15">
    <tableStyle name="תזרים מזומנים חודשי" pivot="0" count="5" xr9:uid="{00000000-0011-0000-FFFF-FFFF01000000}">
      <tableStyleElement type="wholeTable" dxfId="93"/>
      <tableStyleElement type="headerRow" dxfId="92"/>
      <tableStyleElement type="totalRow" dxfId="91"/>
      <tableStyleElement type="firstRowStripe" dxfId="90"/>
      <tableStyleElement type="secondRowStripe" dxfId="89"/>
    </tableStyle>
    <tableStyle name="סיכום יומי" pivot="0" count="5" xr9:uid="{00000000-0011-0000-FFFF-FFFF00000000}">
      <tableStyleElement type="wholeTable" dxfId="88"/>
      <tableStyleElement type="headerRow" dxfId="87"/>
      <tableStyleElement type="totalRow" dxfId="86"/>
      <tableStyleElement type="firstRowStripe" dxfId="85"/>
      <tableStyleElement type="secondRowStripe" dxfId="84"/>
    </tableStyle>
    <tableStyle name="תזרים מזומנים אישי" pivot="0" count="9" xr9:uid="{00000000-0011-0000-FFFF-FFFF02000000}">
      <tableStyleElement type="wholeTable" dxfId="83"/>
      <tableStyleElement type="headerRow" dxfId="82"/>
      <tableStyleElement type="totalRow" dxfId="81"/>
      <tableStyleElement type="firstColumn" dxfId="80"/>
      <tableStyleElement type="lastColumn" dxfId="79"/>
      <tableStyleElement type="firstHeaderCell" dxfId="78"/>
      <tableStyleElement type="lastHeaderCell" dxfId="77"/>
      <tableStyleElement type="firstTotalCell" dxfId="76"/>
      <tableStyleElement type="lastTotalCell" dxfId="7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01543039604126"/>
          <c:y val="0.49479951701943697"/>
          <c:w val="0.61673771670260957"/>
          <c:h val="0.47187047525492054"/>
        </c:manualLayout>
      </c:layout>
      <c:doughnutChart>
        <c:varyColors val="1"/>
        <c:ser>
          <c:idx val="0"/>
          <c:order val="0"/>
          <c:tx>
            <c:strRef>
              <c:f>הכנסות!$C$3</c:f>
              <c:strCache>
                <c:ptCount val="1"/>
                <c:pt idx="0">
                  <c:v>שנתי  </c:v>
                </c:pt>
              </c:strCache>
            </c:strRef>
          </c:tx>
          <c:spPr>
            <a:ln w="38100">
              <a:solidFill>
                <a:schemeClr val="accent5">
                  <a:lumMod val="20000"/>
                  <a:lumOff val="80000"/>
                </a:schemeClr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97-4753-9CDB-D604E39040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97-4753-9CDB-D604E39040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97-4753-9CDB-D604E390405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A97-4753-9CDB-D604E390405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A97-4753-9CDB-D604E390405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A97-4753-9CDB-D604E3904055}"/>
              </c:ext>
            </c:extLst>
          </c:dPt>
          <c:cat>
            <c:strRef>
              <c:f>הכנסות!$B$4:$B$10</c:f>
              <c:strCache>
                <c:ptCount val="6"/>
                <c:pt idx="0">
                  <c:v> שכר</c:v>
                </c:pt>
                <c:pt idx="1">
                  <c:v> עמלות/בונוס</c:v>
                </c:pt>
                <c:pt idx="2">
                  <c:v> אחר 1</c:v>
                </c:pt>
                <c:pt idx="3">
                  <c:v> אחר 2</c:v>
                </c:pt>
                <c:pt idx="4">
                  <c:v> אחר 3</c:v>
                </c:pt>
                <c:pt idx="5">
                  <c:v> אחר 4</c:v>
                </c:pt>
              </c:strCache>
            </c:strRef>
          </c:cat>
          <c:val>
            <c:numRef>
              <c:f>הכנסות!$C$4:$C$10</c:f>
              <c:numCache>
                <c:formatCode>"₪"\ #,##0.00;"₪"\ \-#,##0.00</c:formatCode>
                <c:ptCount val="6"/>
                <c:pt idx="0">
                  <c:v>90000</c:v>
                </c:pt>
                <c:pt idx="1">
                  <c:v>5000</c:v>
                </c:pt>
                <c:pt idx="2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A97-4753-9CDB-D604E3904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8"/>
      </c:doughnutChart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6244314489928524E-2"/>
          <c:w val="0.99283882508317023"/>
          <c:h val="0.361031040710554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2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32127186391772"/>
          <c:y val="0.50233432078300155"/>
          <c:w val="0.60887245964483439"/>
          <c:h val="0.46644615329516553"/>
        </c:manualLayout>
      </c:layout>
      <c:doughnutChart>
        <c:varyColors val="1"/>
        <c:ser>
          <c:idx val="0"/>
          <c:order val="0"/>
          <c:tx>
            <c:strRef>
              <c:f>הוצאות!$C$3</c:f>
              <c:strCache>
                <c:ptCount val="1"/>
                <c:pt idx="0">
                  <c:v>שנתי  </c:v>
                </c:pt>
              </c:strCache>
            </c:strRef>
          </c:tx>
          <c:spPr>
            <a:ln w="38100">
              <a:solidFill>
                <a:schemeClr val="accent5">
                  <a:lumMod val="20000"/>
                  <a:lumOff val="80000"/>
                </a:schemeClr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9D-4B7D-891C-83B772899D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9D-4B7D-891C-83B772899D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69D-4B7D-891C-83B772899D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69D-4B7D-891C-83B772899D5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69D-4B7D-891C-83B772899D5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69D-4B7D-891C-83B772899D5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69D-4B7D-891C-83B772899D5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69D-4B7D-891C-83B772899D5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69D-4B7D-891C-83B772899D5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69D-4B7D-891C-83B772899D5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69D-4B7D-891C-83B772899D5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69D-4B7D-891C-83B772899D5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69D-4B7D-891C-83B772899D5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69D-4B7D-891C-83B772899D5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69D-4B7D-891C-83B772899D5C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969D-4B7D-891C-83B772899D5C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969D-4B7D-891C-83B772899D5C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969D-4B7D-891C-83B772899D5C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969D-4B7D-891C-83B772899D5C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969D-4B7D-891C-83B772899D5C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969D-4B7D-891C-83B772899D5C}"/>
              </c:ext>
            </c:extLst>
          </c:dPt>
          <c:cat>
            <c:strRef>
              <c:f>הוצאות!$B$4:$B$22</c:f>
              <c:strCache>
                <c:ptCount val="18"/>
                <c:pt idx="0">
                  <c:v> ביטוח רפואי</c:v>
                </c:pt>
                <c:pt idx="1">
                  <c:v> מס הכנסה</c:v>
                </c:pt>
                <c:pt idx="2">
                  <c:v> מס/עמלות רכב</c:v>
                </c:pt>
                <c:pt idx="3">
                  <c:v> תשלומי רכב</c:v>
                </c:pt>
                <c:pt idx="4">
                  <c:v> משכנתה/שכ"ד</c:v>
                </c:pt>
                <c:pt idx="5">
                  <c:v> ביטוח</c:v>
                </c:pt>
                <c:pt idx="6">
                  <c:v> חשמל</c:v>
                </c:pt>
                <c:pt idx="7">
                  <c:v> גז</c:v>
                </c:pt>
                <c:pt idx="8">
                  <c:v> מים/ביוב</c:v>
                </c:pt>
                <c:pt idx="9">
                  <c:v> אשפה</c:v>
                </c:pt>
                <c:pt idx="10">
                  <c:v> טלפון</c:v>
                </c:pt>
                <c:pt idx="11">
                  <c:v> אינטרנט</c:v>
                </c:pt>
                <c:pt idx="12">
                  <c:v> ביטוח חיים/אובדן כושר עבודה</c:v>
                </c:pt>
                <c:pt idx="13">
                  <c:v> מזון</c:v>
                </c:pt>
                <c:pt idx="14">
                  <c:v> בגדים</c:v>
                </c:pt>
                <c:pt idx="15">
                  <c:v> טיפולים רפואיים/תרופות/טיפולי שיניים</c:v>
                </c:pt>
                <c:pt idx="16">
                  <c:v> אחר 1</c:v>
                </c:pt>
                <c:pt idx="17">
                  <c:v> אחר 2</c:v>
                </c:pt>
              </c:strCache>
            </c:strRef>
          </c:cat>
          <c:val>
            <c:numRef>
              <c:f>הוצאות!$C$4:$C$22</c:f>
              <c:numCache>
                <c:formatCode>"₪"\ #,##0.00;"₪"\ \-#,##0.00</c:formatCode>
                <c:ptCount val="18"/>
                <c:pt idx="0">
                  <c:v>15000</c:v>
                </c:pt>
                <c:pt idx="1">
                  <c:v>2500</c:v>
                </c:pt>
                <c:pt idx="2">
                  <c:v>200</c:v>
                </c:pt>
                <c:pt idx="3">
                  <c:v>4000</c:v>
                </c:pt>
                <c:pt idx="4">
                  <c:v>15000</c:v>
                </c:pt>
                <c:pt idx="5">
                  <c:v>250</c:v>
                </c:pt>
                <c:pt idx="6">
                  <c:v>1200</c:v>
                </c:pt>
                <c:pt idx="7">
                  <c:v>600</c:v>
                </c:pt>
                <c:pt idx="8">
                  <c:v>600</c:v>
                </c:pt>
                <c:pt idx="9">
                  <c:v>150</c:v>
                </c:pt>
                <c:pt idx="10">
                  <c:v>600</c:v>
                </c:pt>
                <c:pt idx="11">
                  <c:v>600</c:v>
                </c:pt>
                <c:pt idx="12">
                  <c:v>1500</c:v>
                </c:pt>
                <c:pt idx="13">
                  <c:v>5000</c:v>
                </c:pt>
                <c:pt idx="14">
                  <c:v>1200</c:v>
                </c:pt>
                <c:pt idx="15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969D-4B7D-891C-83B772899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8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0597860935135553E-3"/>
          <c:y val="3.2488628979857048E-2"/>
          <c:w val="0.99136596475058936"/>
          <c:h val="0.439818268330493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2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86937415265841"/>
          <c:y val="0.49840703391608221"/>
          <c:w val="0.61626161233662591"/>
          <c:h val="0.47210684921694734"/>
        </c:manualLayout>
      </c:layout>
      <c:doughnutChart>
        <c:varyColors val="1"/>
        <c:ser>
          <c:idx val="0"/>
          <c:order val="0"/>
          <c:tx>
            <c:strRef>
              <c:f>'הוצאות לפי שיקול דעת'!$C$3</c:f>
              <c:strCache>
                <c:ptCount val="1"/>
                <c:pt idx="0">
                  <c:v>שנתי  </c:v>
                </c:pt>
              </c:strCache>
            </c:strRef>
          </c:tx>
          <c:spPr>
            <a:ln w="38100">
              <a:solidFill>
                <a:schemeClr val="accent5">
                  <a:lumMod val="20000"/>
                  <a:lumOff val="80000"/>
                </a:schemeClr>
              </a:solidFill>
            </a:ln>
          </c:spPr>
          <c:cat>
            <c:strRef>
              <c:f>'הוצאות לפי שיקול דעת'!$B$4:$B$15</c:f>
              <c:strCache>
                <c:ptCount val="11"/>
                <c:pt idx="0">
                  <c:v> ארוחות מחוץ לבית</c:v>
                </c:pt>
                <c:pt idx="1">
                  <c:v> מתנות</c:v>
                </c:pt>
                <c:pt idx="2">
                  <c:v> נסיעות</c:v>
                </c:pt>
                <c:pt idx="3">
                  <c:v> בידור</c:v>
                </c:pt>
                <c:pt idx="4">
                  <c:v> בריאות וטיפוח</c:v>
                </c:pt>
                <c:pt idx="5">
                  <c:v> קניות</c:v>
                </c:pt>
                <c:pt idx="6">
                  <c:v> צדקה</c:v>
                </c:pt>
                <c:pt idx="7">
                  <c:v> מועדון/חברויות</c:v>
                </c:pt>
                <c:pt idx="8">
                  <c:v> שיפוצים בבית</c:v>
                </c:pt>
                <c:pt idx="9">
                  <c:v> אחר 1</c:v>
                </c:pt>
                <c:pt idx="10">
                  <c:v> אחר 2</c:v>
                </c:pt>
              </c:strCache>
            </c:strRef>
          </c:cat>
          <c:val>
            <c:numRef>
              <c:f>'הוצאות לפי שיקול דעת'!$C$4:$C$15</c:f>
              <c:numCache>
                <c:formatCode>"₪"\ #,##0.00;"₪"\ \-#,##0.00</c:formatCode>
                <c:ptCount val="11"/>
                <c:pt idx="0">
                  <c:v>1200</c:v>
                </c:pt>
                <c:pt idx="1">
                  <c:v>600</c:v>
                </c:pt>
                <c:pt idx="2">
                  <c:v>2250</c:v>
                </c:pt>
                <c:pt idx="3">
                  <c:v>1200</c:v>
                </c:pt>
                <c:pt idx="4">
                  <c:v>300</c:v>
                </c:pt>
                <c:pt idx="5">
                  <c:v>2000</c:v>
                </c:pt>
                <c:pt idx="6">
                  <c:v>600</c:v>
                </c:pt>
                <c:pt idx="7">
                  <c:v>300</c:v>
                </c:pt>
                <c:pt idx="8">
                  <c:v>4800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B-448A-A4A6-2D3823811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8"/>
      </c:doughnutChart>
      <c:spPr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1.2995451591942819E-2"/>
          <c:w val="0.99838712908977978"/>
          <c:h val="0.48411927483992606"/>
        </c:manualLayout>
      </c:layout>
      <c:overlay val="0"/>
      <c:txPr>
        <a:bodyPr/>
        <a:lstStyle/>
        <a:p>
          <a:pPr>
            <a:defRPr sz="900"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chemeClr val="tx2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46913837757035"/>
          <c:y val="0.51883982338465007"/>
          <c:w val="0.60160857281374858"/>
          <c:h val="0.46029505814697141"/>
        </c:manualLayout>
      </c:layout>
      <c:doughnutChart>
        <c:varyColors val="1"/>
        <c:ser>
          <c:idx val="0"/>
          <c:order val="0"/>
          <c:tx>
            <c:strRef>
              <c:f>חסכונות!$C$3</c:f>
              <c:strCache>
                <c:ptCount val="1"/>
                <c:pt idx="0">
                  <c:v>שנתי  </c:v>
                </c:pt>
              </c:strCache>
            </c:strRef>
          </c:tx>
          <c:spPr>
            <a:ln w="38100">
              <a:solidFill>
                <a:schemeClr val="accent5">
                  <a:lumMod val="20000"/>
                  <a:lumOff val="80000"/>
                </a:schemeClr>
              </a:solidFill>
            </a:ln>
          </c:spPr>
          <c:cat>
            <c:strRef>
              <c:f>חסכונות!$B$4:$B$9</c:f>
              <c:strCache>
                <c:ptCount val="5"/>
                <c:pt idx="0">
                  <c:v> עתודות מזומנים</c:v>
                </c:pt>
                <c:pt idx="1">
                  <c:v> קרן פנסיה</c:v>
                </c:pt>
                <c:pt idx="2">
                  <c:v> חסכונות/השקעות</c:v>
                </c:pt>
                <c:pt idx="3">
                  <c:v> אחר 1</c:v>
                </c:pt>
                <c:pt idx="4">
                  <c:v> אחר 2</c:v>
                </c:pt>
              </c:strCache>
            </c:strRef>
          </c:cat>
          <c:val>
            <c:numRef>
              <c:f>חסכונות!$C$4:$C$9</c:f>
              <c:numCache>
                <c:formatCode>"₪"\ #,##0.00;"₪"\ \-#,##0.00</c:formatCode>
                <c:ptCount val="5"/>
                <c:pt idx="0">
                  <c:v>5000</c:v>
                </c:pt>
                <c:pt idx="1">
                  <c:v>12000</c:v>
                </c:pt>
                <c:pt idx="2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DC-4291-A166-A4BE4CF98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8"/>
      </c:doughnutChart>
      <c:spPr>
        <a:ln>
          <a:noFill/>
        </a:ln>
      </c:spPr>
    </c:plotArea>
    <c:legend>
      <c:legendPos val="t"/>
      <c:layout>
        <c:manualLayout>
          <c:xMode val="edge"/>
          <c:yMode val="edge"/>
          <c:x val="2.6922483047815898E-2"/>
          <c:y val="9.7465886939571145E-3"/>
          <c:w val="0.94281491397859651"/>
          <c:h val="0.48001540012176847"/>
        </c:manualLayout>
      </c:layout>
      <c:overlay val="0"/>
      <c:txPr>
        <a:bodyPr/>
        <a:lstStyle/>
        <a:p>
          <a:pPr>
            <a:defRPr sz="900"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chemeClr val="tx2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502;&#1491;&#1512;&#1497;&#1498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hyperlink" Target="#'&#1514;&#1494;&#1512;&#1497;&#1501; &#1502;&#1494;&#1493;&#1502;&#1504;&#1497;&#1501; &#1513;&#1504;&#1514;&#1497;'!A1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&#1514;&#1494;&#1512;&#1497;&#1501; &#1502;&#1494;&#1493;&#1502;&#1504;&#1497;&#1501; &#1495;&#1493;&#1491;&#1513;&#1497;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&#1505;&#1497;&#1499;&#1493;&#1501; &#1497;&#1493;&#1502;&#1497;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&#1492;&#1499;&#1504;&#1505;&#1493;&#1514;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&#1492;&#1493;&#1510;&#1488;&#1493;&#1514;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&#1492;&#1493;&#1510;&#1488;&#1493;&#1514; &#1500;&#1508;&#1497; &#1513;&#1497;&#1511;&#1493;&#1500; &#1491;&#1506;&#1514;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&#1495;&#1505;&#1499;&#1493;&#1504;&#1493;&#1514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25400</xdr:colOff>
      <xdr:row>0</xdr:row>
      <xdr:rowOff>0</xdr:rowOff>
    </xdr:from>
    <xdr:to>
      <xdr:col>6</xdr:col>
      <xdr:colOff>1155700</xdr:colOff>
      <xdr:row>0</xdr:row>
      <xdr:rowOff>468000</xdr:rowOff>
    </xdr:to>
    <xdr:sp macro="" textlink="">
      <xdr:nvSpPr>
        <xdr:cNvPr id="12" name="מלבן 11" descr="Navigation button to cell A1 in this  worksheet">
          <a:hlinkClick xmlns:r="http://schemas.openxmlformats.org/officeDocument/2006/relationships" r:id="rId1" tooltip="בחר כדי לנווט לתא A1 בגליון עבודה זה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983914500" y="0"/>
          <a:ext cx="1079500" cy="4680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" sz="1200" b="1">
              <a:solidFill>
                <a:schemeClr val="accent1">
                  <a:lumMod val="40000"/>
                  <a:lumOff val="60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מדריך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</xdr:colOff>
      <xdr:row>0</xdr:row>
      <xdr:rowOff>469901</xdr:rowOff>
    </xdr:from>
    <xdr:to>
      <xdr:col>5</xdr:col>
      <xdr:colOff>1562100</xdr:colOff>
      <xdr:row>2</xdr:row>
      <xdr:rowOff>19050</xdr:rowOff>
    </xdr:to>
    <xdr:sp macro="" textlink="">
      <xdr:nvSpPr>
        <xdr:cNvPr id="2" name="מלבן עם פינות מעוגלות באותו צד 18" descr="Rounded rectangl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10769955600" y="469901"/>
          <a:ext cx="5978526" cy="444499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l" rtl="1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200024</xdr:colOff>
      <xdr:row>4</xdr:row>
      <xdr:rowOff>0</xdr:rowOff>
    </xdr:from>
    <xdr:to>
      <xdr:col>3</xdr:col>
      <xdr:colOff>1181099</xdr:colOff>
      <xdr:row>4</xdr:row>
      <xdr:rowOff>3909060</xdr:rowOff>
    </xdr:to>
    <xdr:graphicFrame macro="">
      <xdr:nvGraphicFramePr>
        <xdr:cNvPr id="3" name="תרשים 2" descr="Pie chart showing income from different source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19053</xdr:colOff>
      <xdr:row>0</xdr:row>
      <xdr:rowOff>0</xdr:rowOff>
    </xdr:from>
    <xdr:to>
      <xdr:col>8</xdr:col>
      <xdr:colOff>161926</xdr:colOff>
      <xdr:row>1</xdr:row>
      <xdr:rowOff>0</xdr:rowOff>
    </xdr:to>
    <xdr:sp macro="" textlink="">
      <xdr:nvSpPr>
        <xdr:cNvPr id="4" name="מלבן 3" descr="Navigation button to Annual Cash Flow worksheet">
          <a:hlinkClick xmlns:r="http://schemas.openxmlformats.org/officeDocument/2006/relationships" r:id="rId2" tooltip="בחר כדי לנווט לתא A1 בגליון עבודה זה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10766640899" y="0"/>
          <a:ext cx="1714498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" sz="1200" b="1">
              <a:solidFill>
                <a:schemeClr val="accent1">
                  <a:lumMod val="40000"/>
                  <a:lumOff val="60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תזרים מזומנים  </a:t>
          </a:r>
        </a:p>
        <a:p>
          <a:pPr algn="ctr" rtl="1"/>
          <a:r>
            <a:rPr lang="he" sz="1200" b="1">
              <a:solidFill>
                <a:schemeClr val="accent1">
                  <a:lumMod val="40000"/>
                  <a:lumOff val="60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שנתי</a:t>
          </a:r>
        </a:p>
      </xdr:txBody>
    </xdr:sp>
    <xdr:clientData/>
  </xdr:twoCellAnchor>
  <xdr:oneCellAnchor>
    <xdr:from>
      <xdr:col>5</xdr:col>
      <xdr:colOff>0</xdr:colOff>
      <xdr:row>4</xdr:row>
      <xdr:rowOff>0</xdr:rowOff>
    </xdr:from>
    <xdr:ext cx="4695825" cy="3909060"/>
    <xdr:graphicFrame macro="">
      <xdr:nvGraphicFramePr>
        <xdr:cNvPr id="5" name="תרשים 4" descr="Pie chart showing expenses summary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9</xdr:col>
      <xdr:colOff>18395</xdr:colOff>
      <xdr:row>3</xdr:row>
      <xdr:rowOff>203200</xdr:rowOff>
    </xdr:from>
    <xdr:ext cx="4667905" cy="3907882"/>
    <xdr:graphicFrame macro="">
      <xdr:nvGraphicFramePr>
        <xdr:cNvPr id="6" name="תרשים 5" descr="Pie chart showing discretionary summary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13</xdr:col>
      <xdr:colOff>1</xdr:colOff>
      <xdr:row>4</xdr:row>
      <xdr:rowOff>0</xdr:rowOff>
    </xdr:from>
    <xdr:ext cx="4705349" cy="3909060"/>
    <xdr:graphicFrame macro="">
      <xdr:nvGraphicFramePr>
        <xdr:cNvPr id="7" name="תרשים 6" descr="Pie chart showing savings and investments summary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457201</xdr:rowOff>
    </xdr:from>
    <xdr:to>
      <xdr:col>4</xdr:col>
      <xdr:colOff>1323975</xdr:colOff>
      <xdr:row>2</xdr:row>
      <xdr:rowOff>9907</xdr:rowOff>
    </xdr:to>
    <xdr:sp macro="" textlink="">
      <xdr:nvSpPr>
        <xdr:cNvPr id="6" name="מלבן עם פינות מעוגלות באותו צד 5" descr="Rounded rectangle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 flipH="1">
          <a:off x="11240538225" y="457201"/>
          <a:ext cx="5861050" cy="448056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l" rtl="1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1314450</xdr:colOff>
      <xdr:row>1</xdr:row>
      <xdr:rowOff>0</xdr:rowOff>
    </xdr:to>
    <xdr:sp macro="" textlink="">
      <xdr:nvSpPr>
        <xdr:cNvPr id="25" name="מלבן 24" descr="Navigation button to cell A1 in this worksheet">
          <a:hlinkClick xmlns:r="http://schemas.openxmlformats.org/officeDocument/2006/relationships" r:id="rId1" tooltip="בחר כדי לנווט לתא A1 בגליון עבודה זה"/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 flipH="1">
          <a:off x="11233832625" y="0"/>
          <a:ext cx="1314450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" sz="1200" b="1">
              <a:solidFill>
                <a:schemeClr val="accent1">
                  <a:lumMod val="40000"/>
                  <a:lumOff val="60000"/>
                </a:schemeClr>
              </a:solidFill>
              <a:latin typeface="Tahoma" panose="020B0604030504040204" pitchFamily="34" charset="0"/>
              <a:ea typeface="+mn-ea"/>
              <a:cs typeface="Tahoma" panose="020B0604030504040204" pitchFamily="34" charset="0"/>
            </a:rPr>
            <a:t>תזרים מזומנים</a:t>
          </a:r>
          <a:r>
            <a:rPr lang="he" sz="1200" b="1" baseline="0">
              <a:solidFill>
                <a:schemeClr val="accent1">
                  <a:lumMod val="40000"/>
                  <a:lumOff val="60000"/>
                </a:schemeClr>
              </a:solidFill>
              <a:latin typeface="Tahoma" panose="020B0604030504040204" pitchFamily="34" charset="0"/>
              <a:ea typeface="+mn-ea"/>
              <a:cs typeface="Tahoma" panose="020B0604030504040204" pitchFamily="34" charset="0"/>
            </a:rPr>
            <a:t> חודשי</a:t>
          </a:r>
          <a:endParaRPr lang="en-US" sz="1200" b="1">
            <a:solidFill>
              <a:schemeClr val="accent1">
                <a:lumMod val="40000"/>
                <a:lumOff val="60000"/>
              </a:schemeClr>
            </a:solidFill>
            <a:latin typeface="Tahoma" panose="020B0604030504040204" pitchFamily="34" charset="0"/>
            <a:ea typeface="+mn-ea"/>
            <a:cs typeface="Tahom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168275</xdr:colOff>
      <xdr:row>0</xdr:row>
      <xdr:rowOff>488949</xdr:rowOff>
    </xdr:from>
    <xdr:to>
      <xdr:col>4</xdr:col>
      <xdr:colOff>1247775</xdr:colOff>
      <xdr:row>1</xdr:row>
      <xdr:rowOff>390906</xdr:rowOff>
    </xdr:to>
    <xdr:sp macro="" textlink="">
      <xdr:nvSpPr>
        <xdr:cNvPr id="2" name="מלבן עם פינות מעוגלות באותו צד 5" descr="Rounded rectangl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flipH="1">
          <a:off x="20593326225" y="488949"/>
          <a:ext cx="6099175" cy="397257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l" rtl="1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31750</xdr:colOff>
      <xdr:row>0</xdr:row>
      <xdr:rowOff>0</xdr:rowOff>
    </xdr:from>
    <xdr:to>
      <xdr:col>7</xdr:col>
      <xdr:colOff>1219200</xdr:colOff>
      <xdr:row>1</xdr:row>
      <xdr:rowOff>0</xdr:rowOff>
    </xdr:to>
    <xdr:sp macro="" textlink="">
      <xdr:nvSpPr>
        <xdr:cNvPr id="9" name="מלבן 8" descr="Navigation button to cell A1 in this worksheet">
          <a:hlinkClick xmlns:r="http://schemas.openxmlformats.org/officeDocument/2006/relationships" r:id="rId1" tooltip="בחר כדי לנווט לתא A1 בגליון עבודה זה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 flipH="1">
          <a:off x="20589582900" y="0"/>
          <a:ext cx="1187450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" sz="1200" b="1">
              <a:solidFill>
                <a:schemeClr val="accent1">
                  <a:lumMod val="40000"/>
                  <a:lumOff val="60000"/>
                </a:schemeClr>
              </a:solidFill>
              <a:latin typeface="Tahoma" panose="020B0604030504040204" pitchFamily="34" charset="0"/>
              <a:ea typeface="+mn-ea"/>
              <a:cs typeface="Tahoma" panose="020B0604030504040204" pitchFamily="34" charset="0"/>
            </a:rPr>
            <a:t>סיכום יומי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</xdr:colOff>
      <xdr:row>0</xdr:row>
      <xdr:rowOff>482600</xdr:rowOff>
    </xdr:from>
    <xdr:to>
      <xdr:col>4</xdr:col>
      <xdr:colOff>1247775</xdr:colOff>
      <xdr:row>2</xdr:row>
      <xdr:rowOff>19050</xdr:rowOff>
    </xdr:to>
    <xdr:sp macro="" textlink="">
      <xdr:nvSpPr>
        <xdr:cNvPr id="2" name="מלבן עם פינות מעוגלות באותו צד 18" descr="Rounded rectangl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flipH="1">
          <a:off x="20593326225" y="482600"/>
          <a:ext cx="6359526" cy="431800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l" rtl="1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19050</xdr:colOff>
      <xdr:row>0</xdr:row>
      <xdr:rowOff>0</xdr:rowOff>
    </xdr:from>
    <xdr:to>
      <xdr:col>7</xdr:col>
      <xdr:colOff>1101725</xdr:colOff>
      <xdr:row>1</xdr:row>
      <xdr:rowOff>0</xdr:rowOff>
    </xdr:to>
    <xdr:sp macro="" textlink="">
      <xdr:nvSpPr>
        <xdr:cNvPr id="10" name="מלבן 9" descr="Navigation button to cell A1 in this worksheet">
          <a:hlinkClick xmlns:r="http://schemas.openxmlformats.org/officeDocument/2006/relationships" r:id="rId1" tooltip="בחר כדי לנווט לתא A1 בגליון עבודה זה"/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 flipH="1">
          <a:off x="7296150" y="0"/>
          <a:ext cx="1082675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" sz="1200" b="1">
              <a:solidFill>
                <a:schemeClr val="accent1">
                  <a:lumMod val="40000"/>
                  <a:lumOff val="60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הכנסות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495299</xdr:rowOff>
    </xdr:from>
    <xdr:to>
      <xdr:col>4</xdr:col>
      <xdr:colOff>1247776</xdr:colOff>
      <xdr:row>2</xdr:row>
      <xdr:rowOff>16256</xdr:rowOff>
    </xdr:to>
    <xdr:sp macro="" textlink="">
      <xdr:nvSpPr>
        <xdr:cNvPr id="2" name="מלבן עם פינות מעוגלות באותו צד 18" descr="Rounded rectangl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 flipH="1">
          <a:off x="20593326224" y="495299"/>
          <a:ext cx="6381751" cy="416307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l" rtl="1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19050</xdr:colOff>
      <xdr:row>0</xdr:row>
      <xdr:rowOff>0</xdr:rowOff>
    </xdr:from>
    <xdr:to>
      <xdr:col>7</xdr:col>
      <xdr:colOff>1158875</xdr:colOff>
      <xdr:row>1</xdr:row>
      <xdr:rowOff>0</xdr:rowOff>
    </xdr:to>
    <xdr:sp macro="" textlink="">
      <xdr:nvSpPr>
        <xdr:cNvPr id="10" name="מלבן 9" descr="Navigation button to cell A1 in this worksheet">
          <a:hlinkClick xmlns:r="http://schemas.openxmlformats.org/officeDocument/2006/relationships" r:id="rId1" tooltip="בחר כדי לנווט לתא A1 בגליון עבודה זה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 flipH="1">
          <a:off x="7296150" y="0"/>
          <a:ext cx="1089025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" sz="1200" b="1">
              <a:solidFill>
                <a:schemeClr val="accent1">
                  <a:lumMod val="40000"/>
                  <a:lumOff val="60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הוצאות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1766</xdr:colOff>
      <xdr:row>0</xdr:row>
      <xdr:rowOff>467219</xdr:rowOff>
    </xdr:from>
    <xdr:to>
      <xdr:col>5</xdr:col>
      <xdr:colOff>0</xdr:colOff>
      <xdr:row>2</xdr:row>
      <xdr:rowOff>18419</xdr:rowOff>
    </xdr:to>
    <xdr:sp macro="" textlink="">
      <xdr:nvSpPr>
        <xdr:cNvPr id="2" name="מלבן עם פינות מעוגלות באותו צד 18" descr="Rounded rectangl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 flipH="1">
          <a:off x="20593497675" y="467219"/>
          <a:ext cx="6370459" cy="446550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l" rtl="1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31749</xdr:colOff>
      <xdr:row>0</xdr:row>
      <xdr:rowOff>0</xdr:rowOff>
    </xdr:from>
    <xdr:to>
      <xdr:col>7</xdr:col>
      <xdr:colOff>1381125</xdr:colOff>
      <xdr:row>1</xdr:row>
      <xdr:rowOff>0</xdr:rowOff>
    </xdr:to>
    <xdr:sp macro="" textlink="">
      <xdr:nvSpPr>
        <xdr:cNvPr id="14" name="מלבן 13" descr="Navigation button to cell A1 in this worksheet">
          <a:hlinkClick xmlns:r="http://schemas.openxmlformats.org/officeDocument/2006/relationships" r:id="rId1" tooltip="בחר כדי לנווט לתא A1 בגליון עבודה זה"/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 flipH="1">
          <a:off x="20589601950" y="0"/>
          <a:ext cx="1349376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" sz="1200" b="1">
              <a:solidFill>
                <a:schemeClr val="accent1">
                  <a:lumMod val="40000"/>
                  <a:lumOff val="60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הוצאות לפי שיקול דעת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168275</xdr:colOff>
      <xdr:row>0</xdr:row>
      <xdr:rowOff>463551</xdr:rowOff>
    </xdr:from>
    <xdr:to>
      <xdr:col>4</xdr:col>
      <xdr:colOff>1247775</xdr:colOff>
      <xdr:row>2</xdr:row>
      <xdr:rowOff>16257</xdr:rowOff>
    </xdr:to>
    <xdr:sp macro="" textlink="">
      <xdr:nvSpPr>
        <xdr:cNvPr id="2" name="מלבן עם פינות מעוגלות באותו צד 18" descr="Rounded rectangl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 flipH="1">
          <a:off x="20593326225" y="463551"/>
          <a:ext cx="6384925" cy="448056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l" rtl="1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12701</xdr:colOff>
      <xdr:row>0</xdr:row>
      <xdr:rowOff>0</xdr:rowOff>
    </xdr:from>
    <xdr:to>
      <xdr:col>7</xdr:col>
      <xdr:colOff>1155700</xdr:colOff>
      <xdr:row>1</xdr:row>
      <xdr:rowOff>0</xdr:rowOff>
    </xdr:to>
    <xdr:sp macro="" textlink="">
      <xdr:nvSpPr>
        <xdr:cNvPr id="12" name="מלבן 11" descr="Navigation button to cell A1 in this worksheet">
          <a:hlinkClick xmlns:r="http://schemas.openxmlformats.org/officeDocument/2006/relationships" r:id="rId1" tooltip="בחר כדי לנווט לתא A1 בגליון עבודה זה"/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 flipH="1">
          <a:off x="7289801" y="0"/>
          <a:ext cx="1092199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" sz="1200" b="1">
              <a:solidFill>
                <a:schemeClr val="accent1">
                  <a:lumMod val="40000"/>
                  <a:lumOff val="60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חסכונות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חודשי" displayName="חודשי" ref="B3:P47" totalsRowCount="1">
  <autoFilter ref="B3:P46" xr:uid="{00000000-0009-0000-0100-00000B000000}"/>
  <tableColumns count="15">
    <tableColumn id="1" xr3:uid="{00000000-0010-0000-0000-000001000000}" name="סוג" totalsRowLabel="  סה&quot;כ" totalsRowDxfId="72"/>
    <tableColumn id="2" xr3:uid="{00000000-0010-0000-0000-000002000000}" name="תיאור" totalsRowDxfId="71"/>
    <tableColumn id="3" xr3:uid="{00000000-0010-0000-0000-000003000000}" name="ינו" totalsRowFunction="custom" dataDxfId="70" totalsRowDxfId="69">
      <totalsRowFormula>SUMIF(חודשי[סוג],"הכנסות",חודשי[ינו])-SUMIF(חודשי[סוג],"&lt;&gt;הכנסות",חודשי[ינו])</totalsRowFormula>
    </tableColumn>
    <tableColumn id="4" xr3:uid="{00000000-0010-0000-0000-000004000000}" name="פבר" totalsRowFunction="custom" dataDxfId="68" totalsRowDxfId="67">
      <totalsRowFormula>SUMIF(חודשי[סוג],"הכנסות",חודשי[פבר])-SUMIF(חודשי[סוג],"&lt;&gt;הכנסות",חודשי[פבר])</totalsRowFormula>
    </tableColumn>
    <tableColumn id="5" xr3:uid="{00000000-0010-0000-0000-000005000000}" name="מרץ" totalsRowFunction="custom" dataDxfId="66" totalsRowDxfId="65">
      <totalsRowFormula>SUMIF(חודשי[סוג],"הכנסות",חודשי[מרץ])-SUMIF(חודשי[סוג],"&lt;&gt;הכנסות",חודשי[מרץ])</totalsRowFormula>
    </tableColumn>
    <tableColumn id="6" xr3:uid="{00000000-0010-0000-0000-000006000000}" name="אפר" totalsRowFunction="custom" dataDxfId="64" totalsRowDxfId="63">
      <totalsRowFormula>SUMIF(חודשי[סוג],"הכנסות",חודשי[אפר])-SUMIF(חודשי[סוג],"&lt;&gt;הכנסות",חודשי[אפר])</totalsRowFormula>
    </tableColumn>
    <tableColumn id="7" xr3:uid="{00000000-0010-0000-0000-000007000000}" name="מאי" totalsRowFunction="custom" dataDxfId="62" totalsRowDxfId="61">
      <totalsRowFormula>SUMIF(חודשי[סוג],"הכנסות",חודשי[מאי])-SUMIF(חודשי[סוג],"&lt;&gt;הכנסות",חודשי[מאי])</totalsRowFormula>
    </tableColumn>
    <tableColumn id="8" xr3:uid="{00000000-0010-0000-0000-000008000000}" name="יונ" totalsRowFunction="custom" dataDxfId="60" totalsRowDxfId="59">
      <totalsRowFormula>SUMIF(חודשי[סוג],"הכנסות",חודשי[יונ])-SUMIF(חודשי[סוג],"&lt;&gt;הכנסות",חודשי[יונ])</totalsRowFormula>
    </tableColumn>
    <tableColumn id="9" xr3:uid="{00000000-0010-0000-0000-000009000000}" name="יול" totalsRowFunction="custom" dataDxfId="58" totalsRowDxfId="57">
      <totalsRowFormula>SUMIF(חודשי[סוג],"הכנסות",חודשי[יול])-SUMIF(חודשי[סוג],"&lt;&gt;הכנסות",חודשי[יול])</totalsRowFormula>
    </tableColumn>
    <tableColumn id="10" xr3:uid="{00000000-0010-0000-0000-00000A000000}" name="אוג" totalsRowFunction="custom" dataDxfId="56" totalsRowDxfId="55">
      <totalsRowFormula>SUMIF(חודשי[סוג],"הכנסות",חודשי[אוג])-SUMIF(חודשי[סוג],"&lt;&gt;הכנסות",חודשי[אוג])</totalsRowFormula>
    </tableColumn>
    <tableColumn id="11" xr3:uid="{00000000-0010-0000-0000-00000B000000}" name="ספט" totalsRowFunction="custom" dataDxfId="54" totalsRowDxfId="53">
      <totalsRowFormula>SUMIF(חודשי[סוג],"הכנסות",חודשי[ספט])-SUMIF(חודשי[סוג],"&lt;&gt;הכנסות",חודשי[ספט])</totalsRowFormula>
    </tableColumn>
    <tableColumn id="12" xr3:uid="{00000000-0010-0000-0000-00000C000000}" name="אוק" totalsRowFunction="custom" dataDxfId="52" totalsRowDxfId="51">
      <totalsRowFormula>SUMIF(חודשי[סוג],"הכנסות",חודשי[אוק])-SUMIF(חודשי[סוג],"&lt;&gt;הכנסות",חודשי[אוק])</totalsRowFormula>
    </tableColumn>
    <tableColumn id="13" xr3:uid="{00000000-0010-0000-0000-00000D000000}" name="נוב" totalsRowFunction="custom" dataDxfId="50" totalsRowDxfId="49">
      <totalsRowFormula>SUMIF(חודשי[סוג],"הכנסות",חודשי[נוב])-SUMIF(חודשי[סוג],"&lt;&gt;הכנסות",חודשי[נוב])</totalsRowFormula>
    </tableColumn>
    <tableColumn id="14" xr3:uid="{00000000-0010-0000-0000-00000E000000}" name="דצמ" totalsRowFunction="custom" dataDxfId="48" totalsRowDxfId="47">
      <totalsRowFormula>SUMIF(חודשי[סוג],"הכנסות",חודשי[דצמ])-SUMIF(חודשי[סוג],"&lt;&gt;הכנסות",חודשי[דצמ])</totalsRowFormula>
    </tableColumn>
    <tableColumn id="15" xr3:uid="{00000000-0010-0000-0000-00000F000000}" name="סך הכל" totalsRowFunction="custom" dataDxfId="46" totalsRowDxfId="45">
      <calculatedColumnFormula>SUM(חודשי[[#This Row],[ינו]:[דצמ]])</calculatedColumnFormula>
      <totalsRowFormula>SUMIF(חודשי[סוג],"הכנסות",חודשי[סך הכל])-SUMIF(חודשי[סוג],"&lt;&gt;הכנסות",חודשי[סך הכל])</totalsRowFormula>
    </tableColumn>
  </tableColumns>
  <tableStyleInfo name="תזרים מזומנים חודשי" showFirstColumn="0" showLastColumn="0" showRowStripes="1" showColumnStripes="0"/>
  <extLst>
    <ext xmlns:x14="http://schemas.microsoft.com/office/spreadsheetml/2009/9/main" uri="{504A1905-F514-4f6f-8877-14C23A59335A}">
      <x14:table altTextSummary="בחר סוג והזן תיאור ותזרים מזומנים עבור כל חודש בטבלה זו. הסה&quot;כ והתרשימים הזעירים מתעדכנים באופן אוטומטי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יומי" displayName="יומי" ref="B9:F53" totalsRowCount="1" headerRowDxfId="34">
  <autoFilter ref="B9:F52" xr:uid="{00000000-0009-0000-0100-00000C000000}"/>
  <tableColumns count="5">
    <tableColumn id="1" xr3:uid="{00000000-0010-0000-0100-000001000000}" name="סוג" totalsRowLabel="  סה&quot;כ " dataDxfId="33" totalsRowDxfId="32" dataCellStyle="Comma" totalsRowCellStyle="Comma"/>
    <tableColumn id="2" xr3:uid="{00000000-0010-0000-0100-000002000000}" name="תיאור" dataDxfId="31" totalsRowDxfId="30"/>
    <tableColumn id="3" xr3:uid="{00000000-0010-0000-0100-000003000000}" name="יומי" totalsRowFunction="custom" dataDxfId="29" totalsRowDxfId="28">
      <totalsRowFormula>SUMIF(יומי[סוג],"הכנסות",יומי[יומי])-SUMIF(יומי[סוג],"&lt;&gt;הכנסות",יומי[יומי])</totalsRowFormula>
    </tableColumn>
    <tableColumn id="14" xr3:uid="{00000000-0010-0000-0100-00000E000000}" name="חודשי" totalsRowFunction="custom" dataDxfId="27" totalsRowDxfId="26">
      <calculatedColumnFormula>יומי[[#This Row],[שנתי]]/12</calculatedColumnFormula>
      <totalsRowFormula>SUMIF(יומי[סוג],"הכנסות",יומי[חודשי])-SUMIF(יומי[סוג],"&lt;&gt;הכנסות",יומי[חודשי])</totalsRowFormula>
    </tableColumn>
    <tableColumn id="15" xr3:uid="{00000000-0010-0000-0100-00000F000000}" name="שנתי" totalsRowFunction="custom" dataDxfId="25" totalsRowDxfId="24">
      <calculatedColumnFormula>יומי[[#This Row],[יומי]]*365</calculatedColumnFormula>
      <totalsRowFormula>SUMIF(יומי[סוג],"הכנסות",יומי[שנתי])-SUMIF(יומי[סוג],"&lt;&gt;הכנסות",יומי[שנתי])</totalsRowFormula>
    </tableColumn>
  </tableColumns>
  <tableStyleInfo name="סיכום יומי" showFirstColumn="0" showLastColumn="0" showRowStripes="1" showColumnStripes="0"/>
  <extLst>
    <ext xmlns:x14="http://schemas.microsoft.com/office/spreadsheetml/2009/9/main" uri="{504A1905-F514-4f6f-8877-14C23A59335A}">
      <x14:table altTextSummary="בחר סוג והזן תיאור ותזרים מזומנים יומי. תזרים המזומנים החודשי ותזרים המזומנים השנתי מחושבים באופן אוטומטי בטבלה זו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הכנסות" displayName="הכנסות" ref="B3:D10" totalsRowCount="1">
  <tableColumns count="3">
    <tableColumn id="1" xr3:uid="{00000000-0010-0000-0200-000001000000}" name="הכנסות" totalsRowLabel="  סה&quot;כ" dataDxfId="23" totalsRowDxfId="22"/>
    <tableColumn id="2" xr3:uid="{00000000-0010-0000-0200-000002000000}" name="שנתי  " totalsRowFunction="sum" dataDxfId="21" totalsRowDxfId="20"/>
    <tableColumn id="3" xr3:uid="{00000000-0010-0000-0200-000003000000}" name="חודשי " totalsRowFunction="sum" dataDxfId="19" totalsRowDxfId="18">
      <calculatedColumnFormula>הכנסות[[#This Row],[שנתי  ]]/12</calculatedColumnFormula>
    </tableColumn>
  </tableColumns>
  <tableStyleInfo name="תזרים מזומנים אישי" showFirstColumn="1" showLastColumn="1" showRowStripes="0" showColumnStripes="0"/>
  <extLst>
    <ext xmlns:x14="http://schemas.microsoft.com/office/spreadsheetml/2009/9/main" uri="{504A1905-F514-4f6f-8877-14C23A59335A}">
      <x14:table altTextSummary="הזן את פריטי ההכנסות ואת ההכנסות השנתיות בטבלה זו. ההכנסות החודשיות מחושבות באופן אוטומטי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הוצאות" displayName="הוצאות" ref="B3:D22" totalsRowCount="1">
  <tableColumns count="3">
    <tableColumn id="1" xr3:uid="{00000000-0010-0000-0300-000001000000}" name="הוצאות" totalsRowLabel="  סה&quot;כ" dataDxfId="17" totalsRowDxfId="16"/>
    <tableColumn id="2" xr3:uid="{00000000-0010-0000-0300-000002000000}" name="שנתי  " totalsRowFunction="sum" dataDxfId="15" totalsRowDxfId="14"/>
    <tableColumn id="3" xr3:uid="{00000000-0010-0000-0300-000003000000}" name="חודשי " totalsRowFunction="sum" dataDxfId="13" totalsRowDxfId="12">
      <calculatedColumnFormula>הוצאות[[#This Row],[שנתי  ]]/12</calculatedColumnFormula>
    </tableColumn>
  </tableColumns>
  <tableStyleInfo name="תזרים מזומנים אישי" showFirstColumn="1" showLastColumn="1" showRowStripes="0" showColumnStripes="0"/>
  <extLst>
    <ext xmlns:x14="http://schemas.microsoft.com/office/spreadsheetml/2009/9/main" uri="{504A1905-F514-4f6f-8877-14C23A59335A}">
      <x14:table altTextSummary="הזן את פריטי ההוצאות ואת ההוצאות השנתיות בטבלה זו. ההוצאות החודשיות מחושבות באופן אוטומטי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4000000}" name="הוצאות_לפי_שיקול_דעת" displayName="הוצאות_לפי_שיקול_דעת" ref="B3:D15" totalsRowCount="1">
  <tableColumns count="3">
    <tableColumn id="1" xr3:uid="{00000000-0010-0000-0400-000001000000}" name="הוצאות לפי שיקול דעת" totalsRowLabel="  סה&quot;כ" dataDxfId="11" totalsRowDxfId="10"/>
    <tableColumn id="2" xr3:uid="{00000000-0010-0000-0400-000002000000}" name="שנתי  " totalsRowFunction="sum" dataDxfId="9" totalsRowDxfId="8"/>
    <tableColumn id="3" xr3:uid="{00000000-0010-0000-0400-000003000000}" name="חודשי " totalsRowFunction="sum" dataDxfId="7" totalsRowDxfId="6">
      <calculatedColumnFormula>הוצאות_לפי_שיקול_דעת[[#This Row],[שנתי  ]]/12</calculatedColumnFormula>
    </tableColumn>
  </tableColumns>
  <tableStyleInfo name="תזרים מזומנים אישי" showFirstColumn="1" showLastColumn="1" showRowStripes="0" showColumnStripes="0"/>
  <extLst>
    <ext xmlns:x14="http://schemas.microsoft.com/office/spreadsheetml/2009/9/main" uri="{504A1905-F514-4f6f-8877-14C23A59335A}">
      <x14:table altTextSummary="הזן את פריטי ההוצאות לפי שיקול דעת ואת ההוצאות השנתיות לפי שיקול דעת בטבלה זו. ההוצאות החודשיות לפי שיקול דעת מחושבות באופן אוטומטי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5000000}" name="חסכונות" displayName="חסכונות" ref="B3:D9" totalsRowCount="1">
  <tableColumns count="3">
    <tableColumn id="1" xr3:uid="{00000000-0010-0000-0500-000001000000}" name="חסכונות" totalsRowLabel="  סה&quot;כ" dataDxfId="5" totalsRowDxfId="4"/>
    <tableColumn id="2" xr3:uid="{00000000-0010-0000-0500-000002000000}" name="שנתי  " totalsRowFunction="sum" dataDxfId="3" totalsRowDxfId="2"/>
    <tableColumn id="3" xr3:uid="{00000000-0010-0000-0500-000003000000}" name="חודשי " totalsRowFunction="sum" dataDxfId="1" totalsRowDxfId="0">
      <calculatedColumnFormula>חסכונות[[#This Row],[שנתי  ]]/12</calculatedColumnFormula>
    </tableColumn>
  </tableColumns>
  <tableStyleInfo name="תזרים מזומנים אישי" showFirstColumn="1" showLastColumn="1" showRowStripes="0" showColumnStripes="0"/>
  <extLst>
    <ext xmlns:x14="http://schemas.microsoft.com/office/spreadsheetml/2009/9/main" uri="{504A1905-F514-4f6f-8877-14C23A59335A}">
      <x14:table altTextSummary="הזן את פריטי החסכונות ואת החסכונות השנתיים בטבלה זו. החסכונות החודשיים מחושבים באופן אוטומטי"/>
    </ext>
  </extLst>
</table>
</file>

<file path=xl/theme/theme1.xml><?xml version="1.0" encoding="utf-8"?>
<a:theme xmlns:a="http://schemas.openxmlformats.org/drawingml/2006/main" name="Office Theme">
  <a:themeElements>
    <a:clrScheme name="Personal Cash Flow Statement">
      <a:dk1>
        <a:srgbClr val="000000"/>
      </a:dk1>
      <a:lt1>
        <a:srgbClr val="FFFFFF"/>
      </a:lt1>
      <a:dk2>
        <a:srgbClr val="1A1A17"/>
      </a:dk2>
      <a:lt2>
        <a:srgbClr val="FAF7F0"/>
      </a:lt2>
      <a:accent1>
        <a:srgbClr val="E58555"/>
      </a:accent1>
      <a:accent2>
        <a:srgbClr val="62A293"/>
      </a:accent2>
      <a:accent3>
        <a:srgbClr val="F7AF4F"/>
      </a:accent3>
      <a:accent4>
        <a:srgbClr val="A7BD6F"/>
      </a:accent4>
      <a:accent5>
        <a:srgbClr val="D5BD85"/>
      </a:accent5>
      <a:accent6>
        <a:srgbClr val="996B7B"/>
      </a:accent6>
      <a:hlink>
        <a:srgbClr val="A7BD6F"/>
      </a:hlink>
      <a:folHlink>
        <a:srgbClr val="996B7B"/>
      </a:folHlink>
    </a:clrScheme>
    <a:fontScheme name="Personal Cash Flow Statemen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  <pageSetUpPr autoPageBreaks="0" fitToPage="1"/>
  </sheetPr>
  <dimension ref="A1:H6"/>
  <sheetViews>
    <sheetView showGridLines="0" rightToLeft="1" tabSelected="1" zoomScaleNormal="100" workbookViewId="0"/>
  </sheetViews>
  <sheetFormatPr defaultRowHeight="14.25" x14ac:dyDescent="0.2"/>
  <cols>
    <col min="1" max="1" width="2.5" customWidth="1"/>
    <col min="2" max="2" width="34.5" customWidth="1"/>
    <col min="3" max="3" width="3.5" customWidth="1"/>
    <col min="4" max="4" width="34.5" customWidth="1"/>
    <col min="5" max="5" width="3.5" customWidth="1"/>
    <col min="6" max="6" width="34.5" customWidth="1"/>
    <col min="7" max="8" width="16.5" customWidth="1"/>
  </cols>
  <sheetData>
    <row r="1" spans="1:8" s="3" customFormat="1" ht="39" customHeight="1" x14ac:dyDescent="0.2">
      <c r="A1" s="5"/>
      <c r="B1" s="44"/>
      <c r="C1" s="44"/>
      <c r="D1" s="44"/>
      <c r="E1" s="44"/>
      <c r="F1" s="45"/>
      <c r="G1" s="6" t="s">
        <v>7</v>
      </c>
      <c r="H1" s="7" t="s">
        <v>8</v>
      </c>
    </row>
    <row r="2" spans="1:8" ht="75.599999999999994" customHeight="1" x14ac:dyDescent="0.55000000000000004">
      <c r="A2" s="8"/>
      <c r="B2" s="43" t="s">
        <v>0</v>
      </c>
      <c r="C2" s="43"/>
      <c r="D2" s="43"/>
      <c r="E2" s="43"/>
      <c r="F2" s="43"/>
      <c r="G2" s="8"/>
      <c r="H2" s="8"/>
    </row>
    <row r="3" spans="1:8" ht="47.45" customHeight="1" x14ac:dyDescent="0.2">
      <c r="A3" s="8"/>
      <c r="B3" s="42" t="s">
        <v>93</v>
      </c>
      <c r="C3" s="42"/>
      <c r="D3" s="42"/>
      <c r="E3" s="42"/>
      <c r="F3" s="42"/>
      <c r="G3" s="8"/>
      <c r="H3" s="8"/>
    </row>
    <row r="4" spans="1:8" x14ac:dyDescent="0.2">
      <c r="A4" s="8"/>
      <c r="B4" s="8"/>
      <c r="C4" s="8"/>
      <c r="D4" s="8"/>
      <c r="E4" s="8"/>
      <c r="F4" s="8"/>
      <c r="G4" s="8"/>
      <c r="H4" s="8"/>
    </row>
    <row r="5" spans="1:8" ht="33.75" customHeight="1" x14ac:dyDescent="0.2">
      <c r="A5" s="8"/>
      <c r="B5" s="23" t="s">
        <v>1</v>
      </c>
      <c r="C5" s="8"/>
      <c r="D5" s="24" t="s">
        <v>3</v>
      </c>
      <c r="E5" s="8"/>
      <c r="F5" s="25" t="s">
        <v>5</v>
      </c>
      <c r="G5" s="8"/>
      <c r="H5" s="8"/>
    </row>
    <row r="6" spans="1:8" ht="120.75" customHeight="1" x14ac:dyDescent="0.2">
      <c r="A6" s="8"/>
      <c r="B6" s="26" t="s">
        <v>2</v>
      </c>
      <c r="C6" s="8"/>
      <c r="D6" s="27" t="s">
        <v>4</v>
      </c>
      <c r="E6" s="8"/>
      <c r="F6" s="28" t="s">
        <v>6</v>
      </c>
      <c r="G6" s="8"/>
      <c r="H6" s="8"/>
    </row>
  </sheetData>
  <mergeCells count="3">
    <mergeCell ref="B3:F3"/>
    <mergeCell ref="B2:F2"/>
    <mergeCell ref="B1:F1"/>
  </mergeCells>
  <dataValidations count="6">
    <dataValidation allowBlank="1" showInputMessage="1" showErrorMessage="1" prompt="צור דוח תזרים מזומנים אישי פשוט בחוברת עבודה זו. השתמש בגליון העבודה 'מדריך' לקבלת מידע על תזרימי מזומנים שונים. בחר את תא H1 כדי לנווט לגליון העבודה 'הכנסות'" sqref="A1" xr:uid="{00000000-0002-0000-0000-000000000000}"/>
    <dataValidation allowBlank="1" showInputMessage="1" showErrorMessage="1" prompt="קישור ניווט לגליון העבודה 'הכנסות'" sqref="H1" xr:uid="{00000000-0002-0000-0000-000001000000}"/>
    <dataValidation allowBlank="1" showInputMessage="1" showErrorMessage="1" prompt="הכותרת של גליון עבודה זה מופיעה בתא זה. העצה מופיעה בתא שמתחת, והוראות עבור תזרים מזומנים שנתי, תזרים מזומנים חודשי ותזרים מזומנים יומי מופיעות בשורה 5" sqref="B2:F2" xr:uid="{00000000-0002-0000-0000-000002000000}"/>
    <dataValidation allowBlank="1" showInputMessage="1" showErrorMessage="1" prompt="הוראות ליצירת תזרים מזומנים שנתי מופיעות בתא שמתחת" sqref="B5" xr:uid="{00000000-0002-0000-0000-000003000000}"/>
    <dataValidation allowBlank="1" showInputMessage="1" showErrorMessage="1" prompt="הוראות ליצירת תזרים מזומנים חודשי מופיעות בתא שמתחת" sqref="D5" xr:uid="{00000000-0002-0000-0000-000004000000}"/>
    <dataValidation allowBlank="1" showInputMessage="1" showErrorMessage="1" prompt="הוראות ליצירת תזרים מזומנים יומי מופיעות בתא שמתחת" sqref="F5" xr:uid="{00000000-0002-0000-0000-000005000000}"/>
  </dataValidations>
  <hyperlinks>
    <hyperlink ref="H1" location="הכנסות!A1" tooltip="בחר כדי לנווט לגליון העבודה 'הכנסות'" display="INCOME" xr:uid="{00000000-0004-0000-0000-000000000000}"/>
    <hyperlink ref="G1" location="מדריך!A1" tooltip="בחר כדי לנווט לתא A1 בגליון עבודה זה" display="GUIDE" xr:uid="{E68A774C-93D6-483A-9386-8E5FD2297001}"/>
  </hyperlinks>
  <printOptions horizontalCentered="1"/>
  <pageMargins left="0.4" right="0.4" top="0.4" bottom="0.4" header="0.5" footer="0.5"/>
  <pageSetup paperSize="9" fitToHeight="0" orientation="landscape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autoPageBreaks="0" fitToPage="1"/>
  </sheetPr>
  <dimension ref="A1:P6"/>
  <sheetViews>
    <sheetView showGridLines="0" rightToLeft="1" zoomScaleNormal="100" workbookViewId="0"/>
  </sheetViews>
  <sheetFormatPr defaultColWidth="8.625" defaultRowHeight="30" customHeight="1" x14ac:dyDescent="0.2"/>
  <cols>
    <col min="1" max="1" width="2.625" style="2" customWidth="1"/>
    <col min="2" max="2" width="22.5" style="2" customWidth="1"/>
    <col min="3" max="4" width="16.5" style="2" customWidth="1"/>
    <col min="5" max="5" width="2.5" style="2" customWidth="1"/>
    <col min="6" max="8" width="20.625" style="2" customWidth="1"/>
    <col min="9" max="9" width="2.5" style="2" customWidth="1"/>
    <col min="10" max="12" width="20.625" style="2" customWidth="1"/>
    <col min="13" max="13" width="2.5" style="2" customWidth="1"/>
    <col min="14" max="16" width="20.625" style="2" customWidth="1"/>
    <col min="17" max="17" width="2.5" style="2" customWidth="1"/>
    <col min="18" max="16384" width="8.625" style="2"/>
  </cols>
  <sheetData>
    <row r="1" spans="1:16" s="3" customFormat="1" ht="39" customHeight="1" x14ac:dyDescent="0.2">
      <c r="A1" s="5"/>
      <c r="B1" s="44" t="s">
        <v>0</v>
      </c>
      <c r="C1" s="44"/>
      <c r="D1" s="44"/>
      <c r="E1" s="44"/>
      <c r="F1" s="45"/>
      <c r="G1" s="9" t="s">
        <v>7</v>
      </c>
      <c r="H1" s="53" t="s">
        <v>1</v>
      </c>
      <c r="I1" s="53"/>
      <c r="J1" s="7" t="s">
        <v>17</v>
      </c>
      <c r="K1" s="5"/>
      <c r="L1" s="5"/>
      <c r="M1" s="5"/>
      <c r="N1" s="5"/>
    </row>
    <row r="2" spans="1:16" ht="31.5" customHeight="1" x14ac:dyDescent="0.2">
      <c r="A2" s="8"/>
      <c r="B2" s="50" t="s">
        <v>9</v>
      </c>
      <c r="C2" s="50"/>
      <c r="D2" s="48">
        <f>AnnualCashFlowToDate</f>
        <v>39750</v>
      </c>
      <c r="E2" s="48"/>
      <c r="F2" s="48"/>
      <c r="G2" s="54" t="s">
        <v>16</v>
      </c>
      <c r="H2" s="54"/>
      <c r="I2" s="54"/>
      <c r="J2" s="54"/>
      <c r="K2" s="54"/>
      <c r="L2" s="54"/>
      <c r="M2" s="54"/>
      <c r="N2" s="54"/>
      <c r="O2" s="54"/>
      <c r="P2" s="54"/>
    </row>
    <row r="3" spans="1:16" ht="50.1" customHeight="1" x14ac:dyDescent="0.25">
      <c r="A3" s="8"/>
      <c r="B3" s="49" t="s">
        <v>10</v>
      </c>
      <c r="C3" s="49"/>
      <c r="D3" s="49"/>
      <c r="E3" s="8"/>
      <c r="F3" s="49" t="s">
        <v>14</v>
      </c>
      <c r="G3" s="49"/>
      <c r="H3" s="49"/>
      <c r="I3" s="8"/>
      <c r="J3" s="49" t="s">
        <v>18</v>
      </c>
      <c r="K3" s="49"/>
      <c r="L3" s="49"/>
      <c r="M3" s="8"/>
      <c r="N3" s="49" t="s">
        <v>20</v>
      </c>
      <c r="O3" s="49"/>
      <c r="P3" s="49"/>
    </row>
    <row r="4" spans="1:16" ht="16.5" customHeight="1" x14ac:dyDescent="0.2">
      <c r="A4" s="8"/>
      <c r="B4" s="10" t="s">
        <v>11</v>
      </c>
      <c r="C4" s="46">
        <f>הכנסות!C10</f>
        <v>125000</v>
      </c>
      <c r="D4" s="46"/>
      <c r="E4" s="8"/>
      <c r="F4" s="10" t="s">
        <v>11</v>
      </c>
      <c r="G4" s="46">
        <f>הוצאות[[#Totals],[שנתי  ]]</f>
        <v>49000</v>
      </c>
      <c r="H4" s="46"/>
      <c r="I4" s="8"/>
      <c r="J4" s="10" t="s">
        <v>11</v>
      </c>
      <c r="K4" s="46">
        <f>הוצאות_לפי_שיקול_דעת[[#Totals],[שנתי  ]]</f>
        <v>13250</v>
      </c>
      <c r="L4" s="46"/>
      <c r="M4" s="8"/>
      <c r="N4" s="11" t="s">
        <v>11</v>
      </c>
      <c r="O4" s="52">
        <f>חסכונות[[#Totals],[שנתי  ]]</f>
        <v>23000</v>
      </c>
      <c r="P4" s="52"/>
    </row>
    <row r="5" spans="1:16" ht="323.10000000000002" customHeight="1" x14ac:dyDescent="0.2">
      <c r="A5" s="8"/>
      <c r="B5" s="47" t="s">
        <v>12</v>
      </c>
      <c r="C5" s="47"/>
      <c r="D5" s="47"/>
      <c r="E5" s="8"/>
      <c r="F5" s="47" t="s">
        <v>15</v>
      </c>
      <c r="G5" s="47"/>
      <c r="H5" s="47"/>
      <c r="I5" s="8"/>
      <c r="J5" s="47" t="s">
        <v>19</v>
      </c>
      <c r="K5" s="47"/>
      <c r="L5" s="47"/>
      <c r="M5" s="8"/>
      <c r="N5" s="47" t="s">
        <v>21</v>
      </c>
      <c r="O5" s="47"/>
      <c r="P5" s="47"/>
    </row>
    <row r="6" spans="1:16" ht="16.5" customHeight="1" x14ac:dyDescent="0.2">
      <c r="A6" s="8"/>
      <c r="B6" s="10" t="s">
        <v>13</v>
      </c>
      <c r="C6" s="46">
        <f>הכנסות!D10</f>
        <v>10416.666666666668</v>
      </c>
      <c r="D6" s="46"/>
      <c r="E6" s="8"/>
      <c r="F6" s="10" t="s">
        <v>13</v>
      </c>
      <c r="G6" s="46">
        <f>הוצאות[[#Totals],[חודשי ]]</f>
        <v>4083.333333333333</v>
      </c>
      <c r="H6" s="46"/>
      <c r="I6" s="8"/>
      <c r="J6" s="10" t="s">
        <v>13</v>
      </c>
      <c r="K6" s="46">
        <f>הוצאות_לפי_שיקול_דעת[[#Totals],[חודשי ]]</f>
        <v>1104.1666666666665</v>
      </c>
      <c r="L6" s="46"/>
      <c r="M6" s="8"/>
      <c r="N6" s="12" t="s">
        <v>13</v>
      </c>
      <c r="O6" s="51">
        <f>חסכונות!D9</f>
        <v>1916.6666666666667</v>
      </c>
      <c r="P6" s="51"/>
    </row>
  </sheetData>
  <mergeCells count="21">
    <mergeCell ref="N3:P3"/>
    <mergeCell ref="O6:P6"/>
    <mergeCell ref="O4:P4"/>
    <mergeCell ref="N5:P5"/>
    <mergeCell ref="H1:I1"/>
    <mergeCell ref="G2:P2"/>
    <mergeCell ref="D2:F2"/>
    <mergeCell ref="B1:F1"/>
    <mergeCell ref="B3:D3"/>
    <mergeCell ref="F3:H3"/>
    <mergeCell ref="J3:L3"/>
    <mergeCell ref="B2:C2"/>
    <mergeCell ref="C6:D6"/>
    <mergeCell ref="F5:H5"/>
    <mergeCell ref="G6:H6"/>
    <mergeCell ref="G4:H4"/>
    <mergeCell ref="K6:L6"/>
    <mergeCell ref="K4:L4"/>
    <mergeCell ref="J5:L5"/>
    <mergeCell ref="C4:D4"/>
    <mergeCell ref="B5:D5"/>
  </mergeCells>
  <dataValidations count="26">
    <dataValidation allowBlank="1" showInputMessage="1" showErrorMessage="1" prompt="צור דוח תזרים מזומנים שנתי בגליון עבודה זה. הסכומים הכוללים השנתיים עבור הכנסות, הוצאות, הוצאות לפי שיקול דעת וחסכונות והתרשימים מתעדכנים באופן אוטומטי. העצה מופיעה בתא G2" sqref="A1" xr:uid="{00000000-0002-0000-0100-000000000000}"/>
    <dataValidation allowBlank="1" showInputMessage="1" showErrorMessage="1" prompt="קישור ניווט לגליון העבודה 'מדריך'" sqref="G1" xr:uid="{00000000-0002-0000-0100-000001000000}"/>
    <dataValidation allowBlank="1" showInputMessage="1" showErrorMessage="1" prompt="סך ההכנסות השנתיות מחושב באופן אוטומטי בתא משמאל" sqref="B4" xr:uid="{00000000-0002-0000-0100-000002000000}"/>
    <dataValidation allowBlank="1" showInputMessage="1" showErrorMessage="1" prompt="סך ההכנסות השנתיות מחושב באופן אוטומטי בתא זה" sqref="C4:D4" xr:uid="{00000000-0002-0000-0100-000003000000}"/>
    <dataValidation allowBlank="1" showInputMessage="1" showErrorMessage="1" prompt="סך ההכנסות החודשיות מחושב באופן אוטומטי בתא משמאל" sqref="B6" xr:uid="{00000000-0002-0000-0100-000004000000}"/>
    <dataValidation allowBlank="1" showInputMessage="1" showErrorMessage="1" prompt="סך ההכנסות החודשיות מחושב באופן אוטומטי בתא זה" sqref="C6:D6" xr:uid="{00000000-0002-0000-0100-000005000000}"/>
    <dataValidation allowBlank="1" showInputMessage="1" showErrorMessage="1" prompt="סך ההוצאות השנתיות מחושב באופן אוטומטי בתא משמאל" sqref="F4" xr:uid="{00000000-0002-0000-0100-000006000000}"/>
    <dataValidation allowBlank="1" showInputMessage="1" showErrorMessage="1" prompt="סך ההוצאות השנתיות מחושב באופן אוטומטי בתא זה" sqref="G4:H4" xr:uid="{00000000-0002-0000-0100-000007000000}"/>
    <dataValidation allowBlank="1" showInputMessage="1" showErrorMessage="1" prompt="סך ההוצאות החודשיות מחושב באופן אוטומטי בתא משמאל" sqref="F6" xr:uid="{00000000-0002-0000-0100-000008000000}"/>
    <dataValidation allowBlank="1" showInputMessage="1" showErrorMessage="1" prompt="סך ההוצאות החודשיות מחושב באופן אוטומטי בתא זה" sqref="G6:H6" xr:uid="{00000000-0002-0000-0100-000009000000}"/>
    <dataValidation allowBlank="1" showInputMessage="1" showErrorMessage="1" prompt="סך ההוצאות השנתיות לפי שיקול דעת מחושב באופן אוטומטי בתא משמאל" sqref="J4" xr:uid="{00000000-0002-0000-0100-00000A000000}"/>
    <dataValidation allowBlank="1" showInputMessage="1" showErrorMessage="1" prompt="סך ההוצאות השנתיות לפי שיקול דעת מחושב באופן אוטומטי בתא זה" sqref="K4:L4" xr:uid="{00000000-0002-0000-0100-00000B000000}"/>
    <dataValidation allowBlank="1" showInputMessage="1" showErrorMessage="1" prompt="סך ההוצאות החודשיות לפי שיקול דעת מחושב באופן אוטומטי בתא משמאל" sqref="J6" xr:uid="{00000000-0002-0000-0100-00000C000000}"/>
    <dataValidation allowBlank="1" showInputMessage="1" showErrorMessage="1" prompt="סך ההוצאות החודשיות לפי שיקול דעת מחושב באופן אוטומטי בתא זה" sqref="K6:L6" xr:uid="{00000000-0002-0000-0100-00000D000000}"/>
    <dataValidation allowBlank="1" showInputMessage="1" showErrorMessage="1" prompt="סך החסכונות השנתיים מחושב באופן אוטומטי בתא משמאל" sqref="N4" xr:uid="{00000000-0002-0000-0100-00000E000000}"/>
    <dataValidation allowBlank="1" showInputMessage="1" showErrorMessage="1" prompt="סך החסכונות השנתיים מחושב באופן אוטומטי בתא זה" sqref="O4:P4" xr:uid="{00000000-0002-0000-0100-00000F000000}"/>
    <dataValidation allowBlank="1" showInputMessage="1" showErrorMessage="1" prompt="סך החסכונות החודשיים מחושב באופן אוטומטי בתא משמאל" sqref="N6" xr:uid="{00000000-0002-0000-0100-000010000000}"/>
    <dataValidation allowBlank="1" showInputMessage="1" showErrorMessage="1" prompt="סך החסכונות החודשיים מחושב באופן אוטומטי בתא זה" sqref="O6:P6" xr:uid="{00000000-0002-0000-0100-000011000000}"/>
    <dataValidation allowBlank="1" showInputMessage="1" showErrorMessage="1" prompt="קישור ניווט לגליון העבודה 'תזרים מזומנים חודשי'" sqref="J1" xr:uid="{00000000-0002-0000-0100-000012000000}"/>
    <dataValidation allowBlank="1" showInputMessage="1" showErrorMessage="1" prompt="תזרים המזומנים הכולל עד כה מחושב באופן אוטומטי בתא זה, והתרשימים מתעדכנים באופן אוטומטי בתאים B5‏, F5‏, J5 ו- N5. העצה מופיעה בתא משמאל, ותוויות הסיכום מופיעות בתאים B3‏, F3,‏ J3 ו- N3" sqref="D2:F2" xr:uid="{00000000-0002-0000-0100-000013000000}"/>
    <dataValidation allowBlank="1" showInputMessage="1" showErrorMessage="1" prompt="הכותרת של גליון עבודה זה מופיעה בתא זה, וקישורי הניווט לגליונות העבודה האחרים מופיעים בתאים משמאל, G1 ו- J1. תזרים המזומנים הכולל עד כה מחושב באופן אוטומטי בתא D2" sqref="B1:F1" xr:uid="{00000000-0002-0000-0100-000014000000}"/>
    <dataValidation allowBlank="1" showInputMessage="1" showErrorMessage="1" prompt="תזרים המזומנים הכולל עד כה מחושב באופן אוטומטי בתא משמאל. התווית 'סיכום הכנסות' מופיעה בתא שמתחת" sqref="B2:C2" xr:uid="{00000000-0002-0000-0100-000015000000}"/>
    <dataValidation allowBlank="1" showInputMessage="1" showErrorMessage="1" prompt="סך ההכנסות השנתיות מחושב באופן אוטומטי בתא C4, וסך ההכנסות החודשיות מחושב באופן אוטומטי בתא C6. תרשים עוגה מופיע בתא B5" sqref="B3:D3" xr:uid="{00000000-0002-0000-0100-000016000000}"/>
    <dataValidation allowBlank="1" showInputMessage="1" showErrorMessage="1" prompt="סך ההוצאות השנתיות מחושב באופן אוטומטי בתא C4, וסך ההוצאות החודשיות מחושב באופן אוטומטי בתא G6. תרשים עוגה מופיע בתא F5" sqref="F3:H3" xr:uid="{00000000-0002-0000-0100-000017000000}"/>
    <dataValidation allowBlank="1" showInputMessage="1" showErrorMessage="1" prompt="סך ההוצאות השנתיות לפי שיקול דעת מחושב באופן אוטומטי בתא K4, וסך ההוצאות החודשיות לפי שיקול דעת מחושב באופן אוטומטי בתא K6. תרשים עוגה מופיע בתא J5" sqref="J3:L3" xr:uid="{00000000-0002-0000-0100-000018000000}"/>
    <dataValidation allowBlank="1" showInputMessage="1" showErrorMessage="1" prompt="סך החסכונות השנתיים מחושב באופן אוטומטי בתא O4, וסך החסכונות החודשיים מחושב באופן אוטומטי בתא O6. תרשים עוגה מופיע בתא N5" sqref="N3:P3" xr:uid="{00000000-0002-0000-0100-000019000000}"/>
  </dataValidations>
  <hyperlinks>
    <hyperlink ref="G1" location="מדריך!A1" tooltip="בחר כדי לנווט לגליון העבודה 'מדריך'" display="Navigation button for Guide worksheet is in this cell." xr:uid="{00000000-0004-0000-0100-000000000000}"/>
    <hyperlink ref="J1" location="'תזרים מזומנים חודשי'!A1" tooltip="בחר כדי לנווט לגליון העבודה 'תזרים מזומנים חודשי'" display="'Monthly Cash Flow'!A1" xr:uid="{00000000-0004-0000-0100-000001000000}"/>
    <hyperlink ref="H1:I1" location="'תזרים מזומנים שנתי'!A1" tooltip="בחר כדי לנווט לתא A1 בגליון עבודה זה" display="ANNUAL CASH FLOW" xr:uid="{B18D9D8E-013E-4805-A1FF-91D2F52D3FC2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8" tint="-0.249977111117893"/>
    <pageSetUpPr autoPageBreaks="0" fitToPage="1"/>
  </sheetPr>
  <dimension ref="A1:Q54"/>
  <sheetViews>
    <sheetView showGridLines="0" rightToLeft="1" zoomScaleNormal="100" workbookViewId="0"/>
  </sheetViews>
  <sheetFormatPr defaultRowHeight="30" customHeight="1" x14ac:dyDescent="0.2"/>
  <cols>
    <col min="1" max="1" width="2.625" customWidth="1"/>
    <col min="2" max="2" width="14.5" customWidth="1"/>
    <col min="3" max="3" width="27.125" customWidth="1"/>
    <col min="4" max="16" width="17.625" customWidth="1"/>
    <col min="17" max="17" width="16.5" customWidth="1"/>
  </cols>
  <sheetData>
    <row r="1" spans="1:17" s="3" customFormat="1" ht="39" customHeight="1" thickBot="1" x14ac:dyDescent="0.25">
      <c r="A1" s="5"/>
      <c r="B1" s="56" t="s">
        <v>0</v>
      </c>
      <c r="C1" s="56"/>
      <c r="D1" s="56"/>
      <c r="E1" s="56"/>
      <c r="F1" s="56"/>
      <c r="G1" s="56"/>
      <c r="H1" s="36" t="s">
        <v>7</v>
      </c>
      <c r="I1" s="35" t="s">
        <v>1</v>
      </c>
      <c r="J1" s="7" t="s">
        <v>3</v>
      </c>
      <c r="K1" s="35" t="s">
        <v>73</v>
      </c>
      <c r="L1" s="5"/>
      <c r="M1" s="5"/>
      <c r="N1" s="5"/>
      <c r="O1" s="5"/>
      <c r="P1" s="5"/>
    </row>
    <row r="2" spans="1:17" ht="31.5" customHeight="1" x14ac:dyDescent="0.2">
      <c r="A2" s="8"/>
      <c r="B2" s="57" t="s">
        <v>22</v>
      </c>
      <c r="C2" s="57"/>
      <c r="D2" s="58">
        <f>MonthlyCashFlowToDate</f>
        <v>18380</v>
      </c>
      <c r="E2" s="58"/>
      <c r="F2" s="59" t="s">
        <v>67</v>
      </c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7" ht="50.1" customHeight="1" x14ac:dyDescent="0.25">
      <c r="A3" s="8"/>
      <c r="B3" s="13" t="s">
        <v>23</v>
      </c>
      <c r="C3" s="13" t="s">
        <v>28</v>
      </c>
      <c r="D3" s="13" t="s">
        <v>65</v>
      </c>
      <c r="E3" s="13" t="s">
        <v>66</v>
      </c>
      <c r="F3" s="13" t="s">
        <v>68</v>
      </c>
      <c r="G3" s="13" t="s">
        <v>69</v>
      </c>
      <c r="H3" s="13" t="s">
        <v>70</v>
      </c>
      <c r="I3" s="13" t="s">
        <v>71</v>
      </c>
      <c r="J3" s="13" t="s">
        <v>72</v>
      </c>
      <c r="K3" s="13" t="s">
        <v>74</v>
      </c>
      <c r="L3" s="13" t="s">
        <v>75</v>
      </c>
      <c r="M3" s="13" t="s">
        <v>76</v>
      </c>
      <c r="N3" s="13" t="s">
        <v>77</v>
      </c>
      <c r="O3" s="13" t="s">
        <v>78</v>
      </c>
      <c r="P3" s="13" t="s">
        <v>27</v>
      </c>
    </row>
    <row r="4" spans="1:17" ht="30" customHeight="1" x14ac:dyDescent="0.2">
      <c r="A4" s="8"/>
      <c r="B4" s="14" t="s">
        <v>8</v>
      </c>
      <c r="C4" s="14" t="s">
        <v>29</v>
      </c>
      <c r="D4" s="38">
        <v>7500</v>
      </c>
      <c r="E4" s="38">
        <v>7500</v>
      </c>
      <c r="F4" s="38">
        <v>7500</v>
      </c>
      <c r="G4" s="38">
        <v>7500</v>
      </c>
      <c r="H4" s="38">
        <v>7500</v>
      </c>
      <c r="I4" s="38">
        <v>7500</v>
      </c>
      <c r="J4" s="38"/>
      <c r="K4" s="38"/>
      <c r="L4" s="38"/>
      <c r="M4" s="38"/>
      <c r="N4" s="38"/>
      <c r="O4" s="38"/>
      <c r="P4" s="38">
        <f>SUM(חודשי[[#This Row],[ינו]:[דצמ]])</f>
        <v>45000</v>
      </c>
      <c r="Q4" s="41"/>
    </row>
    <row r="5" spans="1:17" ht="30" customHeight="1" x14ac:dyDescent="0.2">
      <c r="A5" s="8"/>
      <c r="B5" s="14" t="s">
        <v>8</v>
      </c>
      <c r="C5" s="14" t="s">
        <v>30</v>
      </c>
      <c r="D5" s="38">
        <v>400</v>
      </c>
      <c r="E5" s="38">
        <v>400</v>
      </c>
      <c r="F5" s="38">
        <v>500</v>
      </c>
      <c r="G5" s="38">
        <v>200</v>
      </c>
      <c r="H5" s="38">
        <v>0</v>
      </c>
      <c r="I5" s="38">
        <v>600</v>
      </c>
      <c r="J5" s="38"/>
      <c r="K5" s="38"/>
      <c r="L5" s="38"/>
      <c r="M5" s="38"/>
      <c r="N5" s="38"/>
      <c r="O5" s="38"/>
      <c r="P5" s="38">
        <f>SUM(חודשי[[#This Row],[ינו]:[דצמ]])</f>
        <v>2100</v>
      </c>
      <c r="Q5" s="41"/>
    </row>
    <row r="6" spans="1:17" ht="30" customHeight="1" x14ac:dyDescent="0.2">
      <c r="A6" s="8"/>
      <c r="B6" s="14" t="s">
        <v>8</v>
      </c>
      <c r="C6" s="14" t="s">
        <v>31</v>
      </c>
      <c r="D6" s="38">
        <v>2500</v>
      </c>
      <c r="E6" s="38">
        <v>2500</v>
      </c>
      <c r="F6" s="38">
        <v>2500</v>
      </c>
      <c r="G6" s="38">
        <v>2500</v>
      </c>
      <c r="H6" s="38">
        <v>2500</v>
      </c>
      <c r="I6" s="38">
        <v>2500</v>
      </c>
      <c r="J6" s="38"/>
      <c r="K6" s="38"/>
      <c r="L6" s="38"/>
      <c r="M6" s="38"/>
      <c r="N6" s="38"/>
      <c r="O6" s="38"/>
      <c r="P6" s="38">
        <f>SUM(חודשי[[#This Row],[ינו]:[דצמ]])</f>
        <v>15000</v>
      </c>
      <c r="Q6" s="41"/>
    </row>
    <row r="7" spans="1:17" ht="30" customHeight="1" x14ac:dyDescent="0.2">
      <c r="A7" s="8"/>
      <c r="B7" s="14" t="s">
        <v>8</v>
      </c>
      <c r="C7" s="14" t="s">
        <v>32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/>
      <c r="K7" s="38"/>
      <c r="L7" s="38"/>
      <c r="M7" s="38"/>
      <c r="N7" s="38"/>
      <c r="O7" s="38"/>
      <c r="P7" s="38">
        <f>SUM(חודשי[[#This Row],[ינו]:[דצמ]])</f>
        <v>0</v>
      </c>
      <c r="Q7" s="41"/>
    </row>
    <row r="8" spans="1:17" ht="30" customHeight="1" x14ac:dyDescent="0.2">
      <c r="A8" s="8"/>
      <c r="B8" s="14" t="s">
        <v>8</v>
      </c>
      <c r="C8" s="14" t="s">
        <v>33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/>
      <c r="K8" s="38"/>
      <c r="L8" s="38"/>
      <c r="M8" s="38"/>
      <c r="N8" s="38"/>
      <c r="O8" s="38"/>
      <c r="P8" s="38">
        <f>SUM(חודשי[[#This Row],[ינו]:[דצמ]])</f>
        <v>0</v>
      </c>
      <c r="Q8" s="41"/>
    </row>
    <row r="9" spans="1:17" ht="30" customHeight="1" x14ac:dyDescent="0.2">
      <c r="A9" s="8"/>
      <c r="B9" s="14" t="s">
        <v>8</v>
      </c>
      <c r="C9" s="14" t="s">
        <v>34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/>
      <c r="K9" s="38"/>
      <c r="L9" s="38"/>
      <c r="M9" s="38"/>
      <c r="N9" s="38"/>
      <c r="O9" s="38"/>
      <c r="P9" s="38">
        <f>SUM(חודשי[[#This Row],[ינו]:[דצמ]])</f>
        <v>0</v>
      </c>
      <c r="Q9" s="41"/>
    </row>
    <row r="10" spans="1:17" ht="30" customHeight="1" x14ac:dyDescent="0.2">
      <c r="A10" s="8"/>
      <c r="B10" s="14" t="s">
        <v>24</v>
      </c>
      <c r="C10" s="14" t="s">
        <v>35</v>
      </c>
      <c r="D10" s="38">
        <v>1250</v>
      </c>
      <c r="E10" s="38">
        <v>1250</v>
      </c>
      <c r="F10" s="38">
        <v>1250</v>
      </c>
      <c r="G10" s="38">
        <v>1250</v>
      </c>
      <c r="H10" s="38">
        <v>1250</v>
      </c>
      <c r="I10" s="38">
        <v>1250</v>
      </c>
      <c r="J10" s="38"/>
      <c r="K10" s="38"/>
      <c r="L10" s="38"/>
      <c r="M10" s="38"/>
      <c r="N10" s="38"/>
      <c r="O10" s="38"/>
      <c r="P10" s="38">
        <f>SUM(חודשי[[#This Row],[ינו]:[דצמ]])</f>
        <v>7500</v>
      </c>
      <c r="Q10" s="41"/>
    </row>
    <row r="11" spans="1:17" ht="30" customHeight="1" x14ac:dyDescent="0.2">
      <c r="A11" s="8"/>
      <c r="B11" s="14" t="s">
        <v>24</v>
      </c>
      <c r="C11" s="14" t="s">
        <v>36</v>
      </c>
      <c r="D11" s="38">
        <v>208.33333333333334</v>
      </c>
      <c r="E11" s="38">
        <v>208.33333333333334</v>
      </c>
      <c r="F11" s="38">
        <v>208.33333333333334</v>
      </c>
      <c r="G11" s="38">
        <v>208.33333333333334</v>
      </c>
      <c r="H11" s="38">
        <v>208.33333333333334</v>
      </c>
      <c r="I11" s="38">
        <v>208.33333333333334</v>
      </c>
      <c r="J11" s="38"/>
      <c r="K11" s="38"/>
      <c r="L11" s="38"/>
      <c r="M11" s="38"/>
      <c r="N11" s="38"/>
      <c r="O11" s="38"/>
      <c r="P11" s="38">
        <f>SUM(חודשי[[#This Row],[ינו]:[דצמ]])</f>
        <v>1250</v>
      </c>
      <c r="Q11" s="41"/>
    </row>
    <row r="12" spans="1:17" ht="30" customHeight="1" x14ac:dyDescent="0.2">
      <c r="A12" s="8"/>
      <c r="B12" s="14" t="s">
        <v>24</v>
      </c>
      <c r="C12" s="14" t="s">
        <v>37</v>
      </c>
      <c r="D12" s="38">
        <v>16.666666666666668</v>
      </c>
      <c r="E12" s="38">
        <v>16.666666666666668</v>
      </c>
      <c r="F12" s="38">
        <v>16.666666666666668</v>
      </c>
      <c r="G12" s="38">
        <v>16.666666666666668</v>
      </c>
      <c r="H12" s="38">
        <v>16.666666666666668</v>
      </c>
      <c r="I12" s="38">
        <v>16.666666666666668</v>
      </c>
      <c r="J12" s="38"/>
      <c r="K12" s="38"/>
      <c r="L12" s="38"/>
      <c r="M12" s="38"/>
      <c r="N12" s="38"/>
      <c r="O12" s="38"/>
      <c r="P12" s="38">
        <f>SUM(חודשי[[#This Row],[ינו]:[דצמ]])</f>
        <v>100.00000000000001</v>
      </c>
      <c r="Q12" s="41"/>
    </row>
    <row r="13" spans="1:17" ht="30" customHeight="1" x14ac:dyDescent="0.2">
      <c r="A13" s="8"/>
      <c r="B13" s="14" t="s">
        <v>24</v>
      </c>
      <c r="C13" s="14" t="s">
        <v>38</v>
      </c>
      <c r="D13" s="38">
        <v>333.33333333333331</v>
      </c>
      <c r="E13" s="38">
        <v>333.33333333333331</v>
      </c>
      <c r="F13" s="38">
        <v>333.33333333333331</v>
      </c>
      <c r="G13" s="38">
        <v>333.33333333333331</v>
      </c>
      <c r="H13" s="38">
        <v>333.33333333333331</v>
      </c>
      <c r="I13" s="38">
        <v>333.33333333333331</v>
      </c>
      <c r="J13" s="38"/>
      <c r="K13" s="38"/>
      <c r="L13" s="38"/>
      <c r="M13" s="38"/>
      <c r="N13" s="38"/>
      <c r="O13" s="38"/>
      <c r="P13" s="38">
        <f>SUM(חודשי[[#This Row],[ינו]:[דצמ]])</f>
        <v>1999.9999999999998</v>
      </c>
      <c r="Q13" s="41"/>
    </row>
    <row r="14" spans="1:17" ht="30" customHeight="1" x14ac:dyDescent="0.2">
      <c r="A14" s="8"/>
      <c r="B14" s="14" t="s">
        <v>24</v>
      </c>
      <c r="C14" s="14" t="s">
        <v>39</v>
      </c>
      <c r="D14" s="38">
        <v>1250</v>
      </c>
      <c r="E14" s="38">
        <v>1250</v>
      </c>
      <c r="F14" s="38">
        <v>1250</v>
      </c>
      <c r="G14" s="38">
        <v>1250</v>
      </c>
      <c r="H14" s="38">
        <v>1250</v>
      </c>
      <c r="I14" s="38">
        <v>1250</v>
      </c>
      <c r="J14" s="38"/>
      <c r="K14" s="38"/>
      <c r="L14" s="38"/>
      <c r="M14" s="38"/>
      <c r="N14" s="38"/>
      <c r="O14" s="38"/>
      <c r="P14" s="38">
        <f>SUM(חודשי[[#This Row],[ינו]:[דצמ]])</f>
        <v>7500</v>
      </c>
      <c r="Q14" s="41"/>
    </row>
    <row r="15" spans="1:17" ht="30" customHeight="1" x14ac:dyDescent="0.2">
      <c r="A15" s="8"/>
      <c r="B15" s="14" t="s">
        <v>24</v>
      </c>
      <c r="C15" s="14" t="s">
        <v>40</v>
      </c>
      <c r="D15" s="38">
        <v>25</v>
      </c>
      <c r="E15" s="38">
        <v>25</v>
      </c>
      <c r="F15" s="38">
        <v>25</v>
      </c>
      <c r="G15" s="38">
        <v>25</v>
      </c>
      <c r="H15" s="38">
        <v>25</v>
      </c>
      <c r="I15" s="38">
        <v>25</v>
      </c>
      <c r="J15" s="38"/>
      <c r="K15" s="38"/>
      <c r="L15" s="38"/>
      <c r="M15" s="38"/>
      <c r="N15" s="38"/>
      <c r="O15" s="38"/>
      <c r="P15" s="38">
        <f>SUM(חודשי[[#This Row],[ינו]:[דצמ]])</f>
        <v>150</v>
      </c>
      <c r="Q15" s="41"/>
    </row>
    <row r="16" spans="1:17" ht="30" customHeight="1" x14ac:dyDescent="0.2">
      <c r="A16" s="8"/>
      <c r="B16" s="14" t="s">
        <v>24</v>
      </c>
      <c r="C16" s="14" t="s">
        <v>41</v>
      </c>
      <c r="D16" s="38">
        <v>100</v>
      </c>
      <c r="E16" s="38">
        <v>100</v>
      </c>
      <c r="F16" s="38">
        <v>100</v>
      </c>
      <c r="G16" s="38">
        <v>100</v>
      </c>
      <c r="H16" s="38">
        <v>100</v>
      </c>
      <c r="I16" s="38">
        <v>100</v>
      </c>
      <c r="J16" s="38"/>
      <c r="K16" s="38"/>
      <c r="L16" s="38"/>
      <c r="M16" s="38"/>
      <c r="N16" s="38"/>
      <c r="O16" s="38"/>
      <c r="P16" s="38">
        <f>SUM(חודשי[[#This Row],[ינו]:[דצמ]])</f>
        <v>600</v>
      </c>
      <c r="Q16" s="41"/>
    </row>
    <row r="17" spans="1:17" ht="30" customHeight="1" x14ac:dyDescent="0.2">
      <c r="A17" s="8"/>
      <c r="B17" s="14" t="s">
        <v>24</v>
      </c>
      <c r="C17" s="14" t="s">
        <v>42</v>
      </c>
      <c r="D17" s="38">
        <v>50</v>
      </c>
      <c r="E17" s="38">
        <v>50</v>
      </c>
      <c r="F17" s="38">
        <v>50</v>
      </c>
      <c r="G17" s="38">
        <v>50</v>
      </c>
      <c r="H17" s="38">
        <v>50</v>
      </c>
      <c r="I17" s="38">
        <v>50</v>
      </c>
      <c r="J17" s="38"/>
      <c r="K17" s="38"/>
      <c r="L17" s="38"/>
      <c r="M17" s="38"/>
      <c r="N17" s="38"/>
      <c r="O17" s="38"/>
      <c r="P17" s="38">
        <f>SUM(חודשי[[#This Row],[ינו]:[דצמ]])</f>
        <v>300</v>
      </c>
      <c r="Q17" s="41"/>
    </row>
    <row r="18" spans="1:17" ht="30" customHeight="1" x14ac:dyDescent="0.2">
      <c r="A18" s="8"/>
      <c r="B18" s="14" t="s">
        <v>24</v>
      </c>
      <c r="C18" s="14" t="s">
        <v>43</v>
      </c>
      <c r="D18" s="38">
        <v>50</v>
      </c>
      <c r="E18" s="38">
        <v>50</v>
      </c>
      <c r="F18" s="38">
        <v>50</v>
      </c>
      <c r="G18" s="38">
        <v>50</v>
      </c>
      <c r="H18" s="38">
        <v>50</v>
      </c>
      <c r="I18" s="38">
        <v>50</v>
      </c>
      <c r="J18" s="38"/>
      <c r="K18" s="38"/>
      <c r="L18" s="38"/>
      <c r="M18" s="38"/>
      <c r="N18" s="38"/>
      <c r="O18" s="38"/>
      <c r="P18" s="38">
        <f>SUM(חודשי[[#This Row],[ינו]:[דצמ]])</f>
        <v>300</v>
      </c>
      <c r="Q18" s="41"/>
    </row>
    <row r="19" spans="1:17" ht="30" customHeight="1" x14ac:dyDescent="0.2">
      <c r="A19" s="8"/>
      <c r="B19" s="14" t="s">
        <v>24</v>
      </c>
      <c r="C19" s="14" t="s">
        <v>44</v>
      </c>
      <c r="D19" s="38">
        <v>25</v>
      </c>
      <c r="E19" s="38">
        <v>25</v>
      </c>
      <c r="F19" s="38">
        <v>25</v>
      </c>
      <c r="G19" s="38">
        <v>25</v>
      </c>
      <c r="H19" s="38">
        <v>25</v>
      </c>
      <c r="I19" s="38">
        <v>25</v>
      </c>
      <c r="J19" s="38"/>
      <c r="K19" s="38"/>
      <c r="L19" s="38"/>
      <c r="M19" s="38"/>
      <c r="N19" s="38"/>
      <c r="O19" s="38"/>
      <c r="P19" s="38">
        <f>SUM(חודשי[[#This Row],[ינו]:[דצמ]])</f>
        <v>150</v>
      </c>
      <c r="Q19" s="41"/>
    </row>
    <row r="20" spans="1:17" ht="30" customHeight="1" x14ac:dyDescent="0.2">
      <c r="A20" s="8"/>
      <c r="B20" s="14" t="s">
        <v>24</v>
      </c>
      <c r="C20" s="14" t="s">
        <v>45</v>
      </c>
      <c r="D20" s="38">
        <v>12.5</v>
      </c>
      <c r="E20" s="38">
        <v>12.5</v>
      </c>
      <c r="F20" s="38">
        <v>12.5</v>
      </c>
      <c r="G20" s="38">
        <v>12.5</v>
      </c>
      <c r="H20" s="38">
        <v>12.5</v>
      </c>
      <c r="I20" s="38">
        <v>12.5</v>
      </c>
      <c r="J20" s="38"/>
      <c r="K20" s="38"/>
      <c r="L20" s="38"/>
      <c r="M20" s="38"/>
      <c r="N20" s="38"/>
      <c r="O20" s="38"/>
      <c r="P20" s="38">
        <f>SUM(חודשי[[#This Row],[ינו]:[דצמ]])</f>
        <v>75</v>
      </c>
      <c r="Q20" s="41"/>
    </row>
    <row r="21" spans="1:17" ht="30" customHeight="1" x14ac:dyDescent="0.2">
      <c r="A21" s="8"/>
      <c r="B21" s="14" t="s">
        <v>24</v>
      </c>
      <c r="C21" s="14" t="s">
        <v>46</v>
      </c>
      <c r="D21" s="38">
        <v>50</v>
      </c>
      <c r="E21" s="38">
        <v>50</v>
      </c>
      <c r="F21" s="38">
        <v>50</v>
      </c>
      <c r="G21" s="38">
        <v>50</v>
      </c>
      <c r="H21" s="38">
        <v>50</v>
      </c>
      <c r="I21" s="38">
        <v>50</v>
      </c>
      <c r="J21" s="38"/>
      <c r="K21" s="38"/>
      <c r="L21" s="38"/>
      <c r="M21" s="38"/>
      <c r="N21" s="38"/>
      <c r="O21" s="38"/>
      <c r="P21" s="38">
        <f>SUM(חודשי[[#This Row],[ינו]:[דצמ]])</f>
        <v>300</v>
      </c>
      <c r="Q21" s="41"/>
    </row>
    <row r="22" spans="1:17" ht="30" customHeight="1" x14ac:dyDescent="0.2">
      <c r="A22" s="8"/>
      <c r="B22" s="14" t="s">
        <v>24</v>
      </c>
      <c r="C22" s="14" t="s">
        <v>47</v>
      </c>
      <c r="D22" s="38">
        <v>50</v>
      </c>
      <c r="E22" s="38">
        <v>50</v>
      </c>
      <c r="F22" s="38">
        <v>50</v>
      </c>
      <c r="G22" s="38">
        <v>50</v>
      </c>
      <c r="H22" s="38">
        <v>50</v>
      </c>
      <c r="I22" s="38">
        <v>50</v>
      </c>
      <c r="J22" s="38"/>
      <c r="K22" s="38"/>
      <c r="L22" s="38"/>
      <c r="M22" s="38"/>
      <c r="N22" s="38"/>
      <c r="O22" s="38"/>
      <c r="P22" s="38">
        <f>SUM(חודשי[[#This Row],[ינו]:[דצמ]])</f>
        <v>300</v>
      </c>
      <c r="Q22" s="41"/>
    </row>
    <row r="23" spans="1:17" ht="30" customHeight="1" x14ac:dyDescent="0.2">
      <c r="A23" s="8"/>
      <c r="B23" s="14" t="s">
        <v>24</v>
      </c>
      <c r="C23" s="14" t="s">
        <v>48</v>
      </c>
      <c r="D23" s="38">
        <v>125</v>
      </c>
      <c r="E23" s="38">
        <v>125</v>
      </c>
      <c r="F23" s="38">
        <v>125</v>
      </c>
      <c r="G23" s="38">
        <v>125</v>
      </c>
      <c r="H23" s="38">
        <v>125</v>
      </c>
      <c r="I23" s="38">
        <v>125</v>
      </c>
      <c r="J23" s="38"/>
      <c r="K23" s="38"/>
      <c r="L23" s="38"/>
      <c r="M23" s="38"/>
      <c r="N23" s="38"/>
      <c r="O23" s="38"/>
      <c r="P23" s="38">
        <f>SUM(חודשי[[#This Row],[ינו]:[דצמ]])</f>
        <v>750</v>
      </c>
      <c r="Q23" s="41"/>
    </row>
    <row r="24" spans="1:17" ht="30" customHeight="1" x14ac:dyDescent="0.2">
      <c r="A24" s="8"/>
      <c r="B24" s="14" t="s">
        <v>24</v>
      </c>
      <c r="C24" s="14" t="s">
        <v>49</v>
      </c>
      <c r="D24" s="38">
        <v>400</v>
      </c>
      <c r="E24" s="38">
        <v>500</v>
      </c>
      <c r="F24" s="38">
        <v>450</v>
      </c>
      <c r="G24" s="38">
        <v>400</v>
      </c>
      <c r="H24" s="38">
        <v>450</v>
      </c>
      <c r="I24" s="38">
        <v>425</v>
      </c>
      <c r="J24" s="38"/>
      <c r="K24" s="38"/>
      <c r="L24" s="38"/>
      <c r="M24" s="38"/>
      <c r="N24" s="38"/>
      <c r="O24" s="38"/>
      <c r="P24" s="38">
        <f>SUM(חודשי[[#This Row],[ינו]:[דצמ]])</f>
        <v>2625</v>
      </c>
      <c r="Q24" s="41"/>
    </row>
    <row r="25" spans="1:17" ht="30" customHeight="1" x14ac:dyDescent="0.2">
      <c r="A25" s="8"/>
      <c r="B25" s="14" t="s">
        <v>24</v>
      </c>
      <c r="C25" s="14" t="s">
        <v>50</v>
      </c>
      <c r="D25" s="38">
        <v>50</v>
      </c>
      <c r="E25" s="38">
        <v>75</v>
      </c>
      <c r="F25" s="38">
        <v>100</v>
      </c>
      <c r="G25" s="38">
        <v>75</v>
      </c>
      <c r="H25" s="38">
        <v>125</v>
      </c>
      <c r="I25" s="38">
        <v>75</v>
      </c>
      <c r="J25" s="38"/>
      <c r="K25" s="38"/>
      <c r="L25" s="38"/>
      <c r="M25" s="38"/>
      <c r="N25" s="38"/>
      <c r="O25" s="38"/>
      <c r="P25" s="38">
        <f>SUM(חודשי[[#This Row],[ינו]:[דצמ]])</f>
        <v>500</v>
      </c>
      <c r="Q25" s="41"/>
    </row>
    <row r="26" spans="1:17" ht="30" customHeight="1" x14ac:dyDescent="0.2">
      <c r="A26" s="8"/>
      <c r="B26" s="14" t="s">
        <v>24</v>
      </c>
      <c r="C26" s="14" t="s">
        <v>51</v>
      </c>
      <c r="D26" s="38">
        <v>50</v>
      </c>
      <c r="E26" s="38">
        <v>10</v>
      </c>
      <c r="F26" s="38">
        <v>25</v>
      </c>
      <c r="G26" s="38">
        <v>25</v>
      </c>
      <c r="H26" s="38">
        <v>20</v>
      </c>
      <c r="I26" s="38">
        <v>70</v>
      </c>
      <c r="J26" s="38"/>
      <c r="K26" s="38"/>
      <c r="L26" s="38"/>
      <c r="M26" s="38"/>
      <c r="N26" s="38"/>
      <c r="O26" s="38"/>
      <c r="P26" s="38">
        <f>SUM(חודשי[[#This Row],[ינו]:[דצמ]])</f>
        <v>200</v>
      </c>
      <c r="Q26" s="41"/>
    </row>
    <row r="27" spans="1:17" ht="30" customHeight="1" x14ac:dyDescent="0.2">
      <c r="A27" s="8"/>
      <c r="B27" s="14" t="s">
        <v>24</v>
      </c>
      <c r="C27" s="14" t="s">
        <v>52</v>
      </c>
      <c r="D27" s="38">
        <v>30</v>
      </c>
      <c r="E27" s="38">
        <v>30</v>
      </c>
      <c r="F27" s="38">
        <v>30</v>
      </c>
      <c r="G27" s="38">
        <v>20</v>
      </c>
      <c r="H27" s="38">
        <v>30</v>
      </c>
      <c r="I27" s="38">
        <v>30</v>
      </c>
      <c r="J27" s="38"/>
      <c r="K27" s="38"/>
      <c r="L27" s="38"/>
      <c r="M27" s="38"/>
      <c r="N27" s="38"/>
      <c r="O27" s="38"/>
      <c r="P27" s="38">
        <f>SUM(חודשי[[#This Row],[ינו]:[דצמ]])</f>
        <v>170</v>
      </c>
      <c r="Q27" s="41"/>
    </row>
    <row r="28" spans="1:17" ht="30" customHeight="1" x14ac:dyDescent="0.2">
      <c r="A28" s="8"/>
      <c r="B28" s="14" t="s">
        <v>24</v>
      </c>
      <c r="C28" s="14" t="s">
        <v>32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/>
      <c r="K28" s="38"/>
      <c r="L28" s="38"/>
      <c r="M28" s="38"/>
      <c r="N28" s="38"/>
      <c r="O28" s="38"/>
      <c r="P28" s="38">
        <f>SUM(חודשי[[#This Row],[ינו]:[דצמ]])</f>
        <v>0</v>
      </c>
      <c r="Q28" s="41"/>
    </row>
    <row r="29" spans="1:17" ht="30" customHeight="1" x14ac:dyDescent="0.2">
      <c r="A29" s="8"/>
      <c r="B29" s="14" t="s">
        <v>24</v>
      </c>
      <c r="C29" s="14" t="s">
        <v>33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/>
      <c r="K29" s="38"/>
      <c r="L29" s="38"/>
      <c r="M29" s="38"/>
      <c r="N29" s="38"/>
      <c r="O29" s="38"/>
      <c r="P29" s="38">
        <f>SUM(חודשי[[#This Row],[ינו]:[דצמ]])</f>
        <v>0</v>
      </c>
      <c r="Q29" s="41"/>
    </row>
    <row r="30" spans="1:17" ht="30" customHeight="1" x14ac:dyDescent="0.2">
      <c r="A30" s="8"/>
      <c r="B30" s="14" t="s">
        <v>24</v>
      </c>
      <c r="C30" s="14" t="s">
        <v>34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/>
      <c r="K30" s="38"/>
      <c r="L30" s="38"/>
      <c r="M30" s="38"/>
      <c r="N30" s="38"/>
      <c r="O30" s="38"/>
      <c r="P30" s="38">
        <f>SUM(חודשי[[#This Row],[ינו]:[דצמ]])</f>
        <v>0</v>
      </c>
      <c r="Q30" s="41"/>
    </row>
    <row r="31" spans="1:17" ht="30" customHeight="1" x14ac:dyDescent="0.2">
      <c r="A31" s="8"/>
      <c r="B31" s="14" t="s">
        <v>25</v>
      </c>
      <c r="C31" s="14" t="s">
        <v>53</v>
      </c>
      <c r="D31" s="38">
        <v>50</v>
      </c>
      <c r="E31" s="38">
        <v>150</v>
      </c>
      <c r="F31" s="38">
        <v>100</v>
      </c>
      <c r="G31" s="38">
        <v>50</v>
      </c>
      <c r="H31" s="38">
        <v>150</v>
      </c>
      <c r="I31" s="38">
        <v>100</v>
      </c>
      <c r="J31" s="38"/>
      <c r="K31" s="38"/>
      <c r="L31" s="38"/>
      <c r="M31" s="38"/>
      <c r="N31" s="38"/>
      <c r="O31" s="38"/>
      <c r="P31" s="38">
        <f>SUM(חודשי[[#This Row],[ינו]:[דצמ]])</f>
        <v>600</v>
      </c>
      <c r="Q31" s="41"/>
    </row>
    <row r="32" spans="1:17" ht="30" customHeight="1" x14ac:dyDescent="0.2">
      <c r="A32" s="8"/>
      <c r="B32" s="14" t="s">
        <v>25</v>
      </c>
      <c r="C32" s="14" t="s">
        <v>54</v>
      </c>
      <c r="D32" s="38">
        <v>25</v>
      </c>
      <c r="E32" s="38">
        <v>75</v>
      </c>
      <c r="F32" s="38">
        <v>50</v>
      </c>
      <c r="G32" s="38">
        <v>25</v>
      </c>
      <c r="H32" s="38">
        <v>75</v>
      </c>
      <c r="I32" s="38">
        <v>50</v>
      </c>
      <c r="J32" s="38"/>
      <c r="K32" s="38"/>
      <c r="L32" s="38"/>
      <c r="M32" s="38"/>
      <c r="N32" s="38"/>
      <c r="O32" s="38"/>
      <c r="P32" s="38">
        <f>SUM(חודשי[[#This Row],[ינו]:[דצמ]])</f>
        <v>300</v>
      </c>
      <c r="Q32" s="41"/>
    </row>
    <row r="33" spans="1:17" ht="30" customHeight="1" x14ac:dyDescent="0.2">
      <c r="A33" s="8"/>
      <c r="B33" s="14" t="s">
        <v>25</v>
      </c>
      <c r="C33" s="14" t="s">
        <v>55</v>
      </c>
      <c r="D33" s="38">
        <v>0</v>
      </c>
      <c r="E33" s="38">
        <v>0</v>
      </c>
      <c r="F33" s="38">
        <v>1000</v>
      </c>
      <c r="G33" s="38">
        <v>0</v>
      </c>
      <c r="H33" s="38">
        <v>0</v>
      </c>
      <c r="I33" s="38">
        <v>1000</v>
      </c>
      <c r="J33" s="38"/>
      <c r="K33" s="38"/>
      <c r="L33" s="38"/>
      <c r="M33" s="38"/>
      <c r="N33" s="38"/>
      <c r="O33" s="38"/>
      <c r="P33" s="38">
        <f>SUM(חודשי[[#This Row],[ינו]:[דצמ]])</f>
        <v>2000</v>
      </c>
      <c r="Q33" s="41"/>
    </row>
    <row r="34" spans="1:17" ht="30" customHeight="1" x14ac:dyDescent="0.2">
      <c r="A34" s="8"/>
      <c r="B34" s="14" t="s">
        <v>25</v>
      </c>
      <c r="C34" s="14" t="s">
        <v>56</v>
      </c>
      <c r="D34" s="38">
        <v>50</v>
      </c>
      <c r="E34" s="38">
        <v>150</v>
      </c>
      <c r="F34" s="38">
        <v>100</v>
      </c>
      <c r="G34" s="38">
        <v>50</v>
      </c>
      <c r="H34" s="38">
        <v>150</v>
      </c>
      <c r="I34" s="38">
        <v>100</v>
      </c>
      <c r="J34" s="38"/>
      <c r="K34" s="38"/>
      <c r="L34" s="38"/>
      <c r="M34" s="38"/>
      <c r="N34" s="38"/>
      <c r="O34" s="38"/>
      <c r="P34" s="38">
        <f>SUM(חודשי[[#This Row],[ינו]:[דצמ]])</f>
        <v>600</v>
      </c>
      <c r="Q34" s="41"/>
    </row>
    <row r="35" spans="1:17" ht="30" customHeight="1" x14ac:dyDescent="0.2">
      <c r="A35" s="8"/>
      <c r="B35" s="14" t="s">
        <v>25</v>
      </c>
      <c r="C35" s="14" t="s">
        <v>57</v>
      </c>
      <c r="D35" s="38">
        <v>15</v>
      </c>
      <c r="E35" s="38">
        <v>25</v>
      </c>
      <c r="F35" s="38">
        <v>35</v>
      </c>
      <c r="G35" s="38">
        <v>15</v>
      </c>
      <c r="H35" s="38">
        <v>25</v>
      </c>
      <c r="I35" s="38">
        <v>35</v>
      </c>
      <c r="J35" s="38"/>
      <c r="K35" s="38"/>
      <c r="L35" s="38"/>
      <c r="M35" s="38"/>
      <c r="N35" s="38"/>
      <c r="O35" s="38"/>
      <c r="P35" s="38">
        <f>SUM(חודשי[[#This Row],[ינו]:[דצמ]])</f>
        <v>150</v>
      </c>
      <c r="Q35" s="41"/>
    </row>
    <row r="36" spans="1:17" ht="30" customHeight="1" x14ac:dyDescent="0.2">
      <c r="A36" s="8"/>
      <c r="B36" s="14" t="s">
        <v>25</v>
      </c>
      <c r="C36" s="14" t="s">
        <v>58</v>
      </c>
      <c r="D36" s="38">
        <v>100</v>
      </c>
      <c r="E36" s="38">
        <v>200</v>
      </c>
      <c r="F36" s="38">
        <v>150</v>
      </c>
      <c r="G36" s="38">
        <v>175</v>
      </c>
      <c r="H36" s="38">
        <v>150</v>
      </c>
      <c r="I36" s="38">
        <v>175</v>
      </c>
      <c r="J36" s="38"/>
      <c r="K36" s="38"/>
      <c r="L36" s="38"/>
      <c r="M36" s="38"/>
      <c r="N36" s="38"/>
      <c r="O36" s="38"/>
      <c r="P36" s="38">
        <f>SUM(חודשי[[#This Row],[ינו]:[דצמ]])</f>
        <v>950</v>
      </c>
      <c r="Q36" s="41"/>
    </row>
    <row r="37" spans="1:17" ht="30" customHeight="1" x14ac:dyDescent="0.2">
      <c r="A37" s="8"/>
      <c r="B37" s="14" t="s">
        <v>25</v>
      </c>
      <c r="C37" s="14" t="s">
        <v>59</v>
      </c>
      <c r="D37" s="38">
        <v>50</v>
      </c>
      <c r="E37" s="38">
        <v>50</v>
      </c>
      <c r="F37" s="38">
        <v>50</v>
      </c>
      <c r="G37" s="38">
        <v>50</v>
      </c>
      <c r="H37" s="38">
        <v>50</v>
      </c>
      <c r="I37" s="38">
        <v>50</v>
      </c>
      <c r="J37" s="38"/>
      <c r="K37" s="38"/>
      <c r="L37" s="38"/>
      <c r="M37" s="38"/>
      <c r="N37" s="38"/>
      <c r="O37" s="38"/>
      <c r="P37" s="38">
        <f>SUM(חודשי[[#This Row],[ינו]:[דצמ]])</f>
        <v>300</v>
      </c>
      <c r="Q37" s="41"/>
    </row>
    <row r="38" spans="1:17" ht="30" customHeight="1" x14ac:dyDescent="0.2">
      <c r="A38" s="8"/>
      <c r="B38" s="14" t="s">
        <v>25</v>
      </c>
      <c r="C38" s="14" t="s">
        <v>60</v>
      </c>
      <c r="D38" s="38">
        <v>25</v>
      </c>
      <c r="E38" s="38">
        <v>25</v>
      </c>
      <c r="F38" s="38">
        <v>25</v>
      </c>
      <c r="G38" s="38">
        <v>25</v>
      </c>
      <c r="H38" s="38">
        <v>25</v>
      </c>
      <c r="I38" s="38">
        <v>25</v>
      </c>
      <c r="J38" s="38"/>
      <c r="K38" s="38"/>
      <c r="L38" s="38"/>
      <c r="M38" s="38"/>
      <c r="N38" s="38"/>
      <c r="O38" s="38"/>
      <c r="P38" s="38">
        <f>SUM(חודשי[[#This Row],[ינו]:[דצמ]])</f>
        <v>150</v>
      </c>
      <c r="Q38" s="41"/>
    </row>
    <row r="39" spans="1:17" ht="30" customHeight="1" x14ac:dyDescent="0.2">
      <c r="A39" s="8"/>
      <c r="B39" s="14" t="s">
        <v>25</v>
      </c>
      <c r="C39" s="14" t="s">
        <v>61</v>
      </c>
      <c r="D39" s="38">
        <v>400</v>
      </c>
      <c r="E39" s="38">
        <v>400</v>
      </c>
      <c r="F39" s="38">
        <v>400</v>
      </c>
      <c r="G39" s="38">
        <v>400</v>
      </c>
      <c r="H39" s="38">
        <v>400</v>
      </c>
      <c r="I39" s="38">
        <v>400</v>
      </c>
      <c r="J39" s="38"/>
      <c r="K39" s="38"/>
      <c r="L39" s="38"/>
      <c r="M39" s="38"/>
      <c r="N39" s="38"/>
      <c r="O39" s="38"/>
      <c r="P39" s="38">
        <f>SUM(חודשי[[#This Row],[ינו]:[דצמ]])</f>
        <v>2400</v>
      </c>
      <c r="Q39" s="41"/>
    </row>
    <row r="40" spans="1:17" ht="30" customHeight="1" x14ac:dyDescent="0.2">
      <c r="A40" s="8"/>
      <c r="B40" s="14" t="s">
        <v>25</v>
      </c>
      <c r="C40" s="14" t="s">
        <v>31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/>
      <c r="K40" s="38"/>
      <c r="L40" s="38"/>
      <c r="M40" s="38"/>
      <c r="N40" s="38"/>
      <c r="O40" s="38"/>
      <c r="P40" s="38">
        <f>SUM(חודשי[[#This Row],[ינו]:[דצמ]])</f>
        <v>0</v>
      </c>
      <c r="Q40" s="41"/>
    </row>
    <row r="41" spans="1:17" ht="30" customHeight="1" x14ac:dyDescent="0.2">
      <c r="A41" s="8"/>
      <c r="B41" s="14" t="s">
        <v>25</v>
      </c>
      <c r="C41" s="14" t="s">
        <v>32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/>
      <c r="K41" s="38"/>
      <c r="L41" s="38"/>
      <c r="M41" s="38"/>
      <c r="N41" s="38"/>
      <c r="O41" s="38"/>
      <c r="P41" s="38">
        <f>SUM(חודשי[[#This Row],[ינו]:[דצמ]])</f>
        <v>0</v>
      </c>
      <c r="Q41" s="41"/>
    </row>
    <row r="42" spans="1:17" ht="30" customHeight="1" x14ac:dyDescent="0.2">
      <c r="A42" s="8"/>
      <c r="B42" s="14" t="s">
        <v>26</v>
      </c>
      <c r="C42" s="14" t="s">
        <v>62</v>
      </c>
      <c r="D42" s="38">
        <v>416.66666666666669</v>
      </c>
      <c r="E42" s="38">
        <v>416.66666666666669</v>
      </c>
      <c r="F42" s="38">
        <v>416.66666666666669</v>
      </c>
      <c r="G42" s="38">
        <v>416.66666666666669</v>
      </c>
      <c r="H42" s="38">
        <v>416.66666666666669</v>
      </c>
      <c r="I42" s="38">
        <v>416.66666666666669</v>
      </c>
      <c r="J42" s="38"/>
      <c r="K42" s="38"/>
      <c r="L42" s="38"/>
      <c r="M42" s="38"/>
      <c r="N42" s="38"/>
      <c r="O42" s="38"/>
      <c r="P42" s="38">
        <f>SUM(חודשי[[#This Row],[ינו]:[דצמ]])</f>
        <v>2500</v>
      </c>
      <c r="Q42" s="41"/>
    </row>
    <row r="43" spans="1:17" ht="30" customHeight="1" x14ac:dyDescent="0.2">
      <c r="A43" s="8"/>
      <c r="B43" s="14" t="s">
        <v>26</v>
      </c>
      <c r="C43" s="14" t="s">
        <v>63</v>
      </c>
      <c r="D43" s="38">
        <v>1000</v>
      </c>
      <c r="E43" s="38">
        <v>1000</v>
      </c>
      <c r="F43" s="38">
        <v>1000</v>
      </c>
      <c r="G43" s="38">
        <v>1000</v>
      </c>
      <c r="H43" s="38">
        <v>1000</v>
      </c>
      <c r="I43" s="38">
        <v>1000</v>
      </c>
      <c r="J43" s="38"/>
      <c r="K43" s="38"/>
      <c r="L43" s="38"/>
      <c r="M43" s="38"/>
      <c r="N43" s="38"/>
      <c r="O43" s="38"/>
      <c r="P43" s="38">
        <f>SUM(חודשי[[#This Row],[ינו]:[דצמ]])</f>
        <v>6000</v>
      </c>
      <c r="Q43" s="41"/>
    </row>
    <row r="44" spans="1:17" ht="30" customHeight="1" x14ac:dyDescent="0.2">
      <c r="A44" s="8"/>
      <c r="B44" s="14" t="s">
        <v>26</v>
      </c>
      <c r="C44" s="14" t="s">
        <v>64</v>
      </c>
      <c r="D44" s="38">
        <v>500</v>
      </c>
      <c r="E44" s="38">
        <v>500</v>
      </c>
      <c r="F44" s="38">
        <v>500</v>
      </c>
      <c r="G44" s="38">
        <v>500</v>
      </c>
      <c r="H44" s="38">
        <v>500</v>
      </c>
      <c r="I44" s="38">
        <v>500</v>
      </c>
      <c r="J44" s="38"/>
      <c r="K44" s="38"/>
      <c r="L44" s="38"/>
      <c r="M44" s="38"/>
      <c r="N44" s="38"/>
      <c r="O44" s="38"/>
      <c r="P44" s="38">
        <f>SUM(חודשי[[#This Row],[ינו]:[דצמ]])</f>
        <v>3000</v>
      </c>
      <c r="Q44" s="41"/>
    </row>
    <row r="45" spans="1:17" ht="30" customHeight="1" x14ac:dyDescent="0.2">
      <c r="A45" s="8"/>
      <c r="B45" s="14" t="s">
        <v>26</v>
      </c>
      <c r="C45" s="14" t="s">
        <v>31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/>
      <c r="K45" s="38"/>
      <c r="L45" s="38"/>
      <c r="M45" s="38"/>
      <c r="N45" s="38"/>
      <c r="O45" s="38"/>
      <c r="P45" s="38">
        <f>SUM(חודשי[[#This Row],[ינו]:[דצמ]])</f>
        <v>0</v>
      </c>
      <c r="Q45" s="41"/>
    </row>
    <row r="46" spans="1:17" ht="30" customHeight="1" x14ac:dyDescent="0.2">
      <c r="A46" s="8"/>
      <c r="B46" s="14" t="s">
        <v>26</v>
      </c>
      <c r="C46" s="14" t="s">
        <v>32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/>
      <c r="K46" s="38"/>
      <c r="L46" s="38"/>
      <c r="M46" s="38"/>
      <c r="N46" s="38"/>
      <c r="O46" s="38"/>
      <c r="P46" s="38">
        <f>SUM(חודשי[[#This Row],[ינו]:[דצמ]])</f>
        <v>0</v>
      </c>
      <c r="Q46" s="41"/>
    </row>
    <row r="47" spans="1:17" ht="30" customHeight="1" x14ac:dyDescent="0.2">
      <c r="A47" s="8"/>
      <c r="B47" s="14" t="s">
        <v>91</v>
      </c>
      <c r="C47" s="29"/>
      <c r="D47" s="38">
        <f>SUMIF(חודשי[סוג],"הכנסות",חודשי[ינו])-SUMIF(חודשי[סוג],"&lt;&gt;הכנסות",חודשי[ינו])</f>
        <v>3692.5</v>
      </c>
      <c r="E47" s="38">
        <f>SUMIF(חודשי[סוג],"הכנסות",חודשי[פבר])-SUMIF(חודשי[סוג],"&lt;&gt;הכנסות",חודשי[פבר])</f>
        <v>3247.5</v>
      </c>
      <c r="F47" s="38">
        <f>SUMIF(חודשי[סוג],"הכנסות",חודשי[מרץ])-SUMIF(חודשי[סוג],"&lt;&gt;הכנסות",חודשי[מרץ])</f>
        <v>2522.5</v>
      </c>
      <c r="G47" s="38">
        <f>SUMIF(חודשי[סוג],"הכנסות",חודשי[אפר])-SUMIF(חודשי[סוג],"&lt;&gt;הכנסות",חודשי[אפר])</f>
        <v>3427.5</v>
      </c>
      <c r="H47" s="38">
        <f>SUMIF(חודשי[סוג],"הכנסות",חודשי[מאי])-SUMIF(חודשי[סוג],"&lt;&gt;הכנסות",חודשי[מאי])</f>
        <v>2887.5</v>
      </c>
      <c r="I47" s="38">
        <f>SUMIF(חודשי[סוג],"הכנסות",חודשי[יונ])-SUMIF(חודשי[סוג],"&lt;&gt;הכנסות",חודשי[יונ])</f>
        <v>2602.5</v>
      </c>
      <c r="J47" s="38">
        <f>SUMIF(חודשי[סוג],"הכנסות",חודשי[יול])-SUMIF(חודשי[סוג],"&lt;&gt;הכנסות",חודשי[יול])</f>
        <v>0</v>
      </c>
      <c r="K47" s="38">
        <f>SUMIF(חודשי[סוג],"הכנסות",חודשי[אוג])-SUMIF(חודשי[סוג],"&lt;&gt;הכנסות",חודשי[אוג])</f>
        <v>0</v>
      </c>
      <c r="L47" s="38">
        <f>SUMIF(חודשי[סוג],"הכנסות",חודשי[ספט])-SUMIF(חודשי[סוג],"&lt;&gt;הכנסות",חודשי[ספט])</f>
        <v>0</v>
      </c>
      <c r="M47" s="38">
        <f>SUMIF(חודשי[סוג],"הכנסות",חודשי[אוק])-SUMIF(חודשי[סוג],"&lt;&gt;הכנסות",חודשי[אוק])</f>
        <v>0</v>
      </c>
      <c r="N47" s="38">
        <f>SUMIF(חודשי[סוג],"הכנסות",חודשי[נוב])-SUMIF(חודשי[סוג],"&lt;&gt;הכנסות",חודשי[נוב])</f>
        <v>0</v>
      </c>
      <c r="O47" s="38">
        <f>SUMIF(חודשי[סוג],"הכנסות",חודשי[דצמ])-SUMIF(חודשי[סוג],"&lt;&gt;הכנסות",חודשי[דצמ])</f>
        <v>0</v>
      </c>
      <c r="P47" s="38">
        <f>SUMIF(חודשי[סוג],"הכנסות",חודשי[סך הכל])-SUMIF(חודשי[סוג],"&lt;&gt;הכנסות",חודשי[סך הכל])</f>
        <v>18380</v>
      </c>
    </row>
    <row r="48" spans="1:17" ht="30" customHeight="1" x14ac:dyDescent="0.2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</row>
    <row r="51" spans="4:5" ht="30" customHeight="1" x14ac:dyDescent="0.2">
      <c r="D51" s="2"/>
      <c r="E51" s="2"/>
    </row>
    <row r="54" spans="4:5" ht="30" customHeight="1" x14ac:dyDescent="0.2">
      <c r="D54" s="2"/>
      <c r="E54" s="2"/>
    </row>
  </sheetData>
  <mergeCells count="5">
    <mergeCell ref="B48:P48"/>
    <mergeCell ref="B1:G1"/>
    <mergeCell ref="B2:C2"/>
    <mergeCell ref="D2:E2"/>
    <mergeCell ref="F2:P2"/>
  </mergeCells>
  <conditionalFormatting sqref="B4:P46">
    <cfRule type="expression" dxfId="74" priority="1">
      <formula>(MOD(ROW(),2)&lt;&gt;0)*($B4="הכנסות")</formula>
    </cfRule>
    <cfRule type="expression" dxfId="73" priority="2">
      <formula>(MOD(ROW(),2)=0)*($B4="הכנסות")</formula>
    </cfRule>
  </conditionalFormatting>
  <dataValidations count="13">
    <dataValidation type="list" errorStyle="warning" allowBlank="1" showInputMessage="1" showErrorMessage="1" error="בחר סוג מהרשימה. בחר 'ביטול', הקש ALT+חץ למטה לקבלת אפשרויות ולאחר מכן הקש על החץ למטה ועל ENTER כדי לבצע בחירה" sqref="B4:B46" xr:uid="{00000000-0002-0000-0200-000000000000}">
      <formula1>"הכנסות,הוצאות,הוצאות לפי שיקול דעת,חסכונות"</formula1>
    </dataValidation>
    <dataValidation allowBlank="1" showInputMessage="1" showErrorMessage="1" prompt="צור דוח תזרים מזומנים חודשי בגליון עבודה זה. הזן פרטים בטבלה 'חודשי'. תזרים המזומנים החודשי הכולל מחושב באופן אוטומטי בתא D2. העצה מופיעה בתא F2" sqref="A1" xr:uid="{00000000-0002-0000-0200-000001000000}"/>
    <dataValidation allowBlank="1" showInputMessage="1" showErrorMessage="1" prompt="הכותרת של גליון עבודה זה מופיעה בתא זה. תזרים המזומנים החודשי הכולל מחושב באופן אוטומטי בתא שמתחת" sqref="B1" xr:uid="{00000000-0002-0000-0200-000002000000}"/>
    <dataValidation allowBlank="1" showInputMessage="1" showErrorMessage="1" prompt="קישור ניווט לגליון העבודה 'מדריך'" sqref="H1" xr:uid="{00000000-0002-0000-0200-000003000000}"/>
    <dataValidation allowBlank="1" showInputMessage="1" showErrorMessage="1" prompt="קישור ניווט לגליון העבודה 'תזרים מזומנים שנתי' " sqref="I1" xr:uid="{00000000-0002-0000-0200-000004000000}"/>
    <dataValidation allowBlank="1" showInputMessage="1" showErrorMessage="1" prompt="קישור ניווט לגליון העבודה 'סיכום יומי'" sqref="K1" xr:uid="{00000000-0002-0000-0200-000005000000}"/>
    <dataValidation allowBlank="1" showInputMessage="1" showErrorMessage="1" prompt="בחר סוג בעמודה זו תחת כותרת זו. הקש ALT+חץ למטה לקבלת אפשרויות ולאחר מכן הקש על החץ למטה ועל ENTER כדי לבצע בחירה. השתמש במסנני כותרות כדי למצוא ערכים ספציפיים" sqref="B3" xr:uid="{00000000-0002-0000-0200-000006000000}"/>
    <dataValidation allowBlank="1" showInputMessage="1" showErrorMessage="1" prompt="הזן תיאור בעמודה זו תחת כותרת זו" sqref="C3" xr:uid="{00000000-0002-0000-0200-000007000000}"/>
    <dataValidation allowBlank="1" showInputMessage="1" showErrorMessage="1" prompt="הזן ערך עבור חודש זה בעמודה זו תחת כותרת זו" sqref="D3 E3:O3" xr:uid="{00000000-0002-0000-0200-000008000000}"/>
    <dataValidation allowBlank="1" showInputMessage="1" showErrorMessage="1" prompt="הסה&quot;כ מחושב באופן אוטומטי בעמודה זו תחת כותרת זו" sqref="P3" xr:uid="{00000000-0002-0000-0200-000009000000}"/>
    <dataValidation allowBlank="1" showInputMessage="1" showErrorMessage="1" prompt="התרשימים הזעירים מתעדכנים באופן אוטומטי בעמודה זו תחת כותרת זו" sqref="Q3" xr:uid="{00000000-0002-0000-0200-00000A000000}"/>
    <dataValidation allowBlank="1" showInputMessage="1" showErrorMessage="1" prompt="תזרים המזומנים החודשי הכולל מחושב באופן אוטומטי בתא זה. בחר את תא H1‏, I1 או K1 כדי לנווט לגליונות העבודה האחרים. הזן פרטים בטבלה שמתחילה בתא B3" sqref="D2:E2" xr:uid="{00000000-0002-0000-0200-00000B000000}"/>
    <dataValidation allowBlank="1" showInputMessage="1" showErrorMessage="1" prompt="תזרים המזומנים החודשי הכולל מחושב באופן אוטומטי בתא משמאל" sqref="B2:C2" xr:uid="{00000000-0002-0000-0200-00000C000000}"/>
  </dataValidations>
  <hyperlinks>
    <hyperlink ref="H1" location="מדריך!A1" tooltip="בחר כדי לנווט לגליון העבודה 'מדריך'" display="Navigation button for Guide worksheet is in this cell." xr:uid="{00000000-0004-0000-0200-000000000000}"/>
    <hyperlink ref="K1" location="'סיכום יומי'!A1" tooltip="בחר כדי לנווט לגליון העבודה 'סיכום יומי'" display="DAILY SUMMARY" xr:uid="{00000000-0004-0000-0200-000001000000}"/>
    <hyperlink ref="I1" location="'תזרים מזומנים שנתי'!A1" tooltip="בחר כדי לנווט לגליון העבודה 'תזרים מזומנים שנתי'" display="ANNUAL CASH FLOW" xr:uid="{00000000-0004-0000-0200-000002000000}"/>
    <hyperlink ref="J1" location="'תזרים מזומנים חודשי'!A1" tooltip="בחר כדי לנווט לתא A1 בגליון עבודה זה" display="MONTHLY CASH FLOW" xr:uid="{B98F1722-4006-46CC-920D-AB5CA7FB3D6C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rowBreaks count="1" manualBreakCount="1">
    <brk id="47" max="16383" man="1"/>
  </rowBreaks>
  <ignoredErrors>
    <ignoredError sqref="P4:P12 P13:P20 P21:P27 P28:P38 P39:P46" emptyCellReference="1"/>
  </ignoredErrors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markers="1" xr2:uid="{00000000-0003-0000-0200-000000000000}">
          <x14:colorSeries theme="3" tint="0.24997711111789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'תזרים מזומנים חודשי'!D4:O4</xm:f>
              <xm:sqref>Q4</xm:sqref>
            </x14:sparkline>
            <x14:sparkline>
              <xm:f>'תזרים מזומנים חודשי'!D5:O5</xm:f>
              <xm:sqref>Q5</xm:sqref>
            </x14:sparkline>
            <x14:sparkline>
              <xm:f>'תזרים מזומנים חודשי'!D6:O6</xm:f>
              <xm:sqref>Q6</xm:sqref>
            </x14:sparkline>
            <x14:sparkline>
              <xm:f>'תזרים מזומנים חודשי'!D7:O7</xm:f>
              <xm:sqref>Q7</xm:sqref>
            </x14:sparkline>
            <x14:sparkline>
              <xm:f>'תזרים מזומנים חודשי'!D8:O8</xm:f>
              <xm:sqref>Q8</xm:sqref>
            </x14:sparkline>
            <x14:sparkline>
              <xm:f>'תזרים מזומנים חודשי'!D9:O9</xm:f>
              <xm:sqref>Q9</xm:sqref>
            </x14:sparkline>
            <x14:sparkline>
              <xm:f>'תזרים מזומנים חודשי'!D10:O10</xm:f>
              <xm:sqref>Q10</xm:sqref>
            </x14:sparkline>
            <x14:sparkline>
              <xm:f>'תזרים מזומנים חודשי'!D11:O11</xm:f>
              <xm:sqref>Q11</xm:sqref>
            </x14:sparkline>
            <x14:sparkline>
              <xm:f>'תזרים מזומנים חודשי'!D12:O12</xm:f>
              <xm:sqref>Q12</xm:sqref>
            </x14:sparkline>
            <x14:sparkline>
              <xm:f>'תזרים מזומנים חודשי'!D13:O13</xm:f>
              <xm:sqref>Q13</xm:sqref>
            </x14:sparkline>
            <x14:sparkline>
              <xm:f>'תזרים מזומנים חודשי'!D14:O14</xm:f>
              <xm:sqref>Q14</xm:sqref>
            </x14:sparkline>
            <x14:sparkline>
              <xm:f>'תזרים מזומנים חודשי'!D15:O15</xm:f>
              <xm:sqref>Q15</xm:sqref>
            </x14:sparkline>
            <x14:sparkline>
              <xm:f>'תזרים מזומנים חודשי'!D16:O16</xm:f>
              <xm:sqref>Q16</xm:sqref>
            </x14:sparkline>
            <x14:sparkline>
              <xm:f>'תזרים מזומנים חודשי'!D17:O17</xm:f>
              <xm:sqref>Q17</xm:sqref>
            </x14:sparkline>
            <x14:sparkline>
              <xm:f>'תזרים מזומנים חודשי'!D18:O18</xm:f>
              <xm:sqref>Q18</xm:sqref>
            </x14:sparkline>
            <x14:sparkline>
              <xm:f>'תזרים מזומנים חודשי'!D19:O19</xm:f>
              <xm:sqref>Q19</xm:sqref>
            </x14:sparkline>
            <x14:sparkline>
              <xm:f>'תזרים מזומנים חודשי'!D20:O20</xm:f>
              <xm:sqref>Q20</xm:sqref>
            </x14:sparkline>
            <x14:sparkline>
              <xm:f>'תזרים מזומנים חודשי'!D21:O21</xm:f>
              <xm:sqref>Q21</xm:sqref>
            </x14:sparkline>
            <x14:sparkline>
              <xm:f>'תזרים מזומנים חודשי'!D22:O22</xm:f>
              <xm:sqref>Q22</xm:sqref>
            </x14:sparkline>
            <x14:sparkline>
              <xm:f>'תזרים מזומנים חודשי'!D23:O23</xm:f>
              <xm:sqref>Q23</xm:sqref>
            </x14:sparkline>
            <x14:sparkline>
              <xm:f>'תזרים מזומנים חודשי'!D24:O24</xm:f>
              <xm:sqref>Q24</xm:sqref>
            </x14:sparkline>
            <x14:sparkline>
              <xm:f>'תזרים מזומנים חודשי'!D25:O25</xm:f>
              <xm:sqref>Q25</xm:sqref>
            </x14:sparkline>
            <x14:sparkline>
              <xm:f>'תזרים מזומנים חודשי'!D26:O26</xm:f>
              <xm:sqref>Q26</xm:sqref>
            </x14:sparkline>
            <x14:sparkline>
              <xm:f>'תזרים מזומנים חודשי'!D27:O27</xm:f>
              <xm:sqref>Q27</xm:sqref>
            </x14:sparkline>
            <x14:sparkline>
              <xm:f>'תזרים מזומנים חודשי'!D28:O28</xm:f>
              <xm:sqref>Q28</xm:sqref>
            </x14:sparkline>
            <x14:sparkline>
              <xm:f>'תזרים מזומנים חודשי'!D29:O29</xm:f>
              <xm:sqref>Q29</xm:sqref>
            </x14:sparkline>
            <x14:sparkline>
              <xm:f>'תזרים מזומנים חודשי'!D30:O30</xm:f>
              <xm:sqref>Q30</xm:sqref>
            </x14:sparkline>
            <x14:sparkline>
              <xm:f>'תזרים מזומנים חודשי'!D31:O31</xm:f>
              <xm:sqref>Q31</xm:sqref>
            </x14:sparkline>
            <x14:sparkline>
              <xm:f>'תזרים מזומנים חודשי'!D32:O32</xm:f>
              <xm:sqref>Q32</xm:sqref>
            </x14:sparkline>
            <x14:sparkline>
              <xm:f>'תזרים מזומנים חודשי'!D33:O33</xm:f>
              <xm:sqref>Q33</xm:sqref>
            </x14:sparkline>
            <x14:sparkline>
              <xm:f>'תזרים מזומנים חודשי'!D34:O34</xm:f>
              <xm:sqref>Q34</xm:sqref>
            </x14:sparkline>
            <x14:sparkline>
              <xm:f>'תזרים מזומנים חודשי'!D35:O35</xm:f>
              <xm:sqref>Q35</xm:sqref>
            </x14:sparkline>
            <x14:sparkline>
              <xm:f>'תזרים מזומנים חודשי'!D36:O36</xm:f>
              <xm:sqref>Q36</xm:sqref>
            </x14:sparkline>
            <x14:sparkline>
              <xm:f>'תזרים מזומנים חודשי'!D37:O37</xm:f>
              <xm:sqref>Q37</xm:sqref>
            </x14:sparkline>
            <x14:sparkline>
              <xm:f>'תזרים מזומנים חודשי'!D38:O38</xm:f>
              <xm:sqref>Q38</xm:sqref>
            </x14:sparkline>
            <x14:sparkline>
              <xm:f>'תזרים מזומנים חודשי'!D39:O39</xm:f>
              <xm:sqref>Q39</xm:sqref>
            </x14:sparkline>
            <x14:sparkline>
              <xm:f>'תזרים מזומנים חודשי'!D40:O40</xm:f>
              <xm:sqref>Q40</xm:sqref>
            </x14:sparkline>
            <x14:sparkline>
              <xm:f>'תזרים מזומנים חודשי'!D41:O41</xm:f>
              <xm:sqref>Q41</xm:sqref>
            </x14:sparkline>
            <x14:sparkline>
              <xm:f>'תזרים מזומנים חודשי'!D42:O42</xm:f>
              <xm:sqref>Q42</xm:sqref>
            </x14:sparkline>
            <x14:sparkline>
              <xm:f>'תזרים מזומנים חודשי'!D43:O43</xm:f>
              <xm:sqref>Q43</xm:sqref>
            </x14:sparkline>
            <x14:sparkline>
              <xm:f>'תזרים מזומנים חודשי'!D44:O44</xm:f>
              <xm:sqref>Q44</xm:sqref>
            </x14:sparkline>
            <x14:sparkline>
              <xm:f>'תזרים מזומנים חודשי'!D45:O45</xm:f>
              <xm:sqref>Q45</xm:sqref>
            </x14:sparkline>
            <x14:sparkline>
              <xm:f>'תזרים מזומנים חודשי'!D46:O46</xm:f>
              <xm:sqref>Q46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autoPageBreaks="0" fitToPage="1"/>
  </sheetPr>
  <dimension ref="A1:M53"/>
  <sheetViews>
    <sheetView showGridLines="0" rightToLeft="1" zoomScaleNormal="100" workbookViewId="0"/>
  </sheetViews>
  <sheetFormatPr defaultColWidth="16.5" defaultRowHeight="30" customHeight="1" x14ac:dyDescent="0.2"/>
  <cols>
    <col min="1" max="1" width="2.5" customWidth="1"/>
    <col min="2" max="2" width="21.375" bestFit="1" customWidth="1"/>
    <col min="3" max="3" width="25.5" customWidth="1"/>
  </cols>
  <sheetData>
    <row r="1" spans="1:13" s="3" customFormat="1" ht="39" customHeight="1" x14ac:dyDescent="0.2">
      <c r="A1" s="5"/>
      <c r="B1" s="44" t="s">
        <v>0</v>
      </c>
      <c r="C1" s="44"/>
      <c r="D1" s="44"/>
      <c r="E1" s="44"/>
      <c r="F1" s="9" t="s">
        <v>7</v>
      </c>
      <c r="G1" s="15" t="s">
        <v>17</v>
      </c>
      <c r="H1" s="6" t="s">
        <v>73</v>
      </c>
      <c r="I1" s="6" t="s">
        <v>8</v>
      </c>
      <c r="J1" s="4"/>
      <c r="K1" s="4"/>
      <c r="L1" s="4"/>
    </row>
    <row r="2" spans="1:13" ht="31.5" customHeight="1" x14ac:dyDescent="0.2">
      <c r="A2" s="8"/>
      <c r="B2" s="61" t="s">
        <v>79</v>
      </c>
      <c r="C2" s="61"/>
      <c r="D2" s="60">
        <f>תזרים_מזומנים_יומי</f>
        <v>577.83999999999992</v>
      </c>
      <c r="E2" s="60"/>
      <c r="F2" s="62" t="s">
        <v>84</v>
      </c>
      <c r="G2" s="62"/>
      <c r="H2" s="62"/>
      <c r="I2" s="62"/>
      <c r="J2" s="62"/>
      <c r="K2" s="62"/>
      <c r="L2" s="62"/>
      <c r="M2" s="62"/>
    </row>
    <row r="3" spans="1:13" ht="50.1" customHeight="1" thickBot="1" x14ac:dyDescent="0.25">
      <c r="A3" s="8"/>
      <c r="B3" s="16" t="s">
        <v>73</v>
      </c>
      <c r="C3" s="16"/>
      <c r="D3" s="16"/>
      <c r="E3" s="16"/>
      <c r="F3" s="30"/>
      <c r="G3" s="30"/>
      <c r="H3" s="30"/>
      <c r="I3" s="8"/>
    </row>
    <row r="4" spans="1:13" ht="30" customHeight="1" x14ac:dyDescent="0.2">
      <c r="A4" s="8"/>
      <c r="B4" s="31" t="s">
        <v>80</v>
      </c>
      <c r="C4" s="32" t="s">
        <v>81</v>
      </c>
      <c r="D4" s="32" t="s">
        <v>82</v>
      </c>
      <c r="E4" s="32" t="s">
        <v>83</v>
      </c>
      <c r="F4" s="8"/>
      <c r="G4" s="8"/>
      <c r="H4" s="8"/>
      <c r="I4" s="8"/>
    </row>
    <row r="5" spans="1:13" ht="30" customHeight="1" x14ac:dyDescent="0.2">
      <c r="A5" s="8"/>
      <c r="B5" s="33" t="s">
        <v>8</v>
      </c>
      <c r="C5" s="39">
        <f>SUMIF(יומי[סוג],$B5,יומי[יומי])</f>
        <v>342.47</v>
      </c>
      <c r="D5" s="39">
        <f>SUMIF(יומי[סוג],$B5,יומי[חודשי])</f>
        <v>10416.795833333334</v>
      </c>
      <c r="E5" s="39">
        <f>SUMIF(יומי[סוג],$B5,יומי[שנתי])</f>
        <v>125001.55000000002</v>
      </c>
      <c r="F5" s="8"/>
      <c r="G5" s="8"/>
      <c r="H5" s="8"/>
      <c r="I5" s="8"/>
    </row>
    <row r="6" spans="1:13" ht="30" customHeight="1" x14ac:dyDescent="0.2">
      <c r="A6" s="8"/>
      <c r="B6" s="34" t="s">
        <v>24</v>
      </c>
      <c r="C6" s="39">
        <f>SUMIF(יומי[סוג],$B6,יומי[יומי])</f>
        <v>136.05999999999997</v>
      </c>
      <c r="D6" s="39">
        <f>SUMIF(יומי[סוג],$B6,יומי[חודשי])</f>
        <v>4138.4916666666668</v>
      </c>
      <c r="E6" s="39">
        <f>SUMIF(יומי[סוג],$B6,יומי[שנתי])</f>
        <v>49661.899999999994</v>
      </c>
      <c r="F6" s="8"/>
      <c r="G6" s="8"/>
      <c r="H6" s="8"/>
      <c r="I6" s="8"/>
    </row>
    <row r="7" spans="1:13" ht="30" customHeight="1" x14ac:dyDescent="0.2">
      <c r="A7" s="8"/>
      <c r="B7" s="34" t="s">
        <v>25</v>
      </c>
      <c r="C7" s="39">
        <f>SUMIF(יומי[סוג],$B7,יומי[יומי])</f>
        <v>36.29</v>
      </c>
      <c r="D7" s="39">
        <f>SUMIF(יומי[סוג],$B7,יומי[חודשי])</f>
        <v>1103.8208333333334</v>
      </c>
      <c r="E7" s="39">
        <f>SUMIF(יומי[סוג],$B7,יומי[שנתי])</f>
        <v>13245.849999999999</v>
      </c>
      <c r="F7" s="8"/>
      <c r="G7" s="8"/>
      <c r="H7" s="8"/>
      <c r="I7" s="8"/>
    </row>
    <row r="8" spans="1:13" ht="30" customHeight="1" x14ac:dyDescent="0.2">
      <c r="A8" s="8"/>
      <c r="B8" s="34" t="s">
        <v>26</v>
      </c>
      <c r="C8" s="39">
        <f>SUMIF(יומי[סוג],$B8,יומי[יומי])</f>
        <v>63.019999999999996</v>
      </c>
      <c r="D8" s="39">
        <f>SUMIF(יומי[סוג],$B8,יומי[חודשי])</f>
        <v>1916.8583333333333</v>
      </c>
      <c r="E8" s="39">
        <f>SUMIF(יומי[סוג],$B8,יומי[שנתי])</f>
        <v>23002.300000000003</v>
      </c>
      <c r="F8" s="8"/>
      <c r="G8" s="8"/>
      <c r="H8" s="8"/>
      <c r="I8" s="8"/>
    </row>
    <row r="9" spans="1:13" ht="50.1" customHeight="1" x14ac:dyDescent="0.2">
      <c r="A9" s="8"/>
      <c r="B9" s="17" t="s">
        <v>23</v>
      </c>
      <c r="C9" s="18" t="s">
        <v>28</v>
      </c>
      <c r="D9" s="18" t="s">
        <v>81</v>
      </c>
      <c r="E9" s="18" t="s">
        <v>82</v>
      </c>
      <c r="F9" s="18" t="s">
        <v>85</v>
      </c>
      <c r="G9" s="8"/>
      <c r="H9" s="8"/>
      <c r="I9" s="8"/>
    </row>
    <row r="10" spans="1:13" ht="30" customHeight="1" x14ac:dyDescent="0.2">
      <c r="A10" s="8"/>
      <c r="B10" s="17" t="s">
        <v>8</v>
      </c>
      <c r="C10" s="19" t="s">
        <v>29</v>
      </c>
      <c r="D10" s="38">
        <v>246.58</v>
      </c>
      <c r="E10" s="38">
        <f>יומי[[#This Row],[שנתי]]/12</f>
        <v>7500.1416666666673</v>
      </c>
      <c r="F10" s="38">
        <f>יומי[[#This Row],[יומי]]*365</f>
        <v>90001.700000000012</v>
      </c>
      <c r="G10" s="8"/>
      <c r="H10" s="8"/>
      <c r="I10" s="8"/>
    </row>
    <row r="11" spans="1:13" ht="30" customHeight="1" x14ac:dyDescent="0.2">
      <c r="A11" s="8"/>
      <c r="B11" s="17" t="s">
        <v>8</v>
      </c>
      <c r="C11" s="19" t="s">
        <v>30</v>
      </c>
      <c r="D11" s="38">
        <v>13.7</v>
      </c>
      <c r="E11" s="38">
        <f>יומי[[#This Row],[שנתי]]/12</f>
        <v>416.70833333333331</v>
      </c>
      <c r="F11" s="38">
        <f>יומי[[#This Row],[יומי]]*365</f>
        <v>5000.5</v>
      </c>
      <c r="G11" s="8"/>
      <c r="H11" s="8"/>
      <c r="I11" s="8"/>
    </row>
    <row r="12" spans="1:13" ht="30" customHeight="1" x14ac:dyDescent="0.2">
      <c r="A12" s="8"/>
      <c r="B12" s="17" t="s">
        <v>8</v>
      </c>
      <c r="C12" s="19" t="s">
        <v>31</v>
      </c>
      <c r="D12" s="38">
        <v>82.19</v>
      </c>
      <c r="E12" s="38">
        <f>יומי[[#This Row],[שנתי]]/12</f>
        <v>2499.9458333333332</v>
      </c>
      <c r="F12" s="38">
        <f>יומי[[#This Row],[יומי]]*365</f>
        <v>29999.35</v>
      </c>
      <c r="G12" s="8"/>
      <c r="H12" s="8"/>
      <c r="I12" s="8"/>
    </row>
    <row r="13" spans="1:13" ht="30" customHeight="1" x14ac:dyDescent="0.2">
      <c r="A13" s="8"/>
      <c r="B13" s="17" t="s">
        <v>8</v>
      </c>
      <c r="C13" s="19" t="s">
        <v>32</v>
      </c>
      <c r="D13" s="38">
        <v>0</v>
      </c>
      <c r="E13" s="38">
        <f>יומי[[#This Row],[שנתי]]/12</f>
        <v>0</v>
      </c>
      <c r="F13" s="38">
        <f>יומי[[#This Row],[יומי]]*365</f>
        <v>0</v>
      </c>
      <c r="G13" s="8"/>
      <c r="H13" s="8"/>
      <c r="I13" s="8"/>
    </row>
    <row r="14" spans="1:13" ht="30" customHeight="1" x14ac:dyDescent="0.2">
      <c r="A14" s="8"/>
      <c r="B14" s="17" t="s">
        <v>8</v>
      </c>
      <c r="C14" s="19" t="s">
        <v>33</v>
      </c>
      <c r="D14" s="38">
        <v>0</v>
      </c>
      <c r="E14" s="38">
        <f>יומי[[#This Row],[שנתי]]/12</f>
        <v>0</v>
      </c>
      <c r="F14" s="38">
        <f>יומי[[#This Row],[יומי]]*365</f>
        <v>0</v>
      </c>
      <c r="G14" s="8"/>
      <c r="H14" s="8"/>
      <c r="I14" s="8"/>
    </row>
    <row r="15" spans="1:13" ht="30" customHeight="1" x14ac:dyDescent="0.2">
      <c r="A15" s="8"/>
      <c r="B15" s="17" t="s">
        <v>8</v>
      </c>
      <c r="C15" s="19" t="s">
        <v>34</v>
      </c>
      <c r="D15" s="38">
        <v>0</v>
      </c>
      <c r="E15" s="38">
        <f>יומי[[#This Row],[שנתי]]/12</f>
        <v>0</v>
      </c>
      <c r="F15" s="38">
        <f>יומי[[#This Row],[יומי]]*365</f>
        <v>0</v>
      </c>
      <c r="G15" s="8"/>
      <c r="H15" s="8"/>
      <c r="I15" s="8"/>
    </row>
    <row r="16" spans="1:13" ht="30" customHeight="1" x14ac:dyDescent="0.2">
      <c r="A16" s="8"/>
      <c r="B16" s="17" t="s">
        <v>24</v>
      </c>
      <c r="C16" s="19" t="s">
        <v>35</v>
      </c>
      <c r="D16" s="38">
        <v>41.1</v>
      </c>
      <c r="E16" s="38">
        <f>יומי[[#This Row],[שנתי]]/12</f>
        <v>1250.125</v>
      </c>
      <c r="F16" s="38">
        <f>יומי[[#This Row],[יומי]]*365</f>
        <v>15001.5</v>
      </c>
      <c r="G16" s="8"/>
      <c r="H16" s="8"/>
      <c r="I16" s="8"/>
    </row>
    <row r="17" spans="1:9" ht="30" customHeight="1" x14ac:dyDescent="0.2">
      <c r="A17" s="8"/>
      <c r="B17" s="17" t="s">
        <v>24</v>
      </c>
      <c r="C17" s="19" t="s">
        <v>36</v>
      </c>
      <c r="D17" s="38">
        <v>6.85</v>
      </c>
      <c r="E17" s="38">
        <f>יומי[[#This Row],[שנתי]]/12</f>
        <v>208.35416666666666</v>
      </c>
      <c r="F17" s="38">
        <f>יומי[[#This Row],[יומי]]*365</f>
        <v>2500.25</v>
      </c>
      <c r="G17" s="8"/>
      <c r="H17" s="8"/>
      <c r="I17" s="8"/>
    </row>
    <row r="18" spans="1:9" ht="30" customHeight="1" x14ac:dyDescent="0.2">
      <c r="A18" s="8"/>
      <c r="B18" s="17" t="s">
        <v>24</v>
      </c>
      <c r="C18" s="19" t="s">
        <v>37</v>
      </c>
      <c r="D18" s="38">
        <v>0.55000000000000004</v>
      </c>
      <c r="E18" s="38">
        <f>יומי[[#This Row],[שנתי]]/12</f>
        <v>16.729166666666668</v>
      </c>
      <c r="F18" s="38">
        <f>יומי[[#This Row],[יומי]]*365</f>
        <v>200.75000000000003</v>
      </c>
      <c r="G18" s="8"/>
      <c r="H18" s="8"/>
      <c r="I18" s="8"/>
    </row>
    <row r="19" spans="1:9" ht="30" customHeight="1" x14ac:dyDescent="0.2">
      <c r="A19" s="8"/>
      <c r="B19" s="17" t="s">
        <v>24</v>
      </c>
      <c r="C19" s="19" t="s">
        <v>38</v>
      </c>
      <c r="D19" s="38">
        <v>10.96</v>
      </c>
      <c r="E19" s="38">
        <f>יומי[[#This Row],[שנתי]]/12</f>
        <v>333.36666666666667</v>
      </c>
      <c r="F19" s="38">
        <f>יומי[[#This Row],[יומי]]*365</f>
        <v>4000.4</v>
      </c>
      <c r="G19" s="8"/>
      <c r="H19" s="8"/>
      <c r="I19" s="8"/>
    </row>
    <row r="20" spans="1:9" ht="30" customHeight="1" x14ac:dyDescent="0.2">
      <c r="A20" s="8"/>
      <c r="B20" s="17" t="s">
        <v>24</v>
      </c>
      <c r="C20" s="19" t="s">
        <v>39</v>
      </c>
      <c r="D20" s="38">
        <v>41.1</v>
      </c>
      <c r="E20" s="38">
        <f>יומי[[#This Row],[שנתי]]/12</f>
        <v>1250.125</v>
      </c>
      <c r="F20" s="38">
        <f>יומי[[#This Row],[יומי]]*365</f>
        <v>15001.5</v>
      </c>
      <c r="G20" s="8"/>
      <c r="H20" s="8"/>
      <c r="I20" s="8"/>
    </row>
    <row r="21" spans="1:9" ht="30" customHeight="1" x14ac:dyDescent="0.2">
      <c r="A21" s="8"/>
      <c r="B21" s="17" t="s">
        <v>24</v>
      </c>
      <c r="C21" s="19" t="s">
        <v>40</v>
      </c>
      <c r="D21" s="38">
        <v>0.68</v>
      </c>
      <c r="E21" s="38">
        <f>יומי[[#This Row],[שנתי]]/12</f>
        <v>20.683333333333334</v>
      </c>
      <c r="F21" s="38">
        <f>יומי[[#This Row],[יומי]]*365</f>
        <v>248.20000000000002</v>
      </c>
      <c r="G21" s="8"/>
      <c r="H21" s="8"/>
      <c r="I21" s="8"/>
    </row>
    <row r="22" spans="1:9" ht="30" customHeight="1" x14ac:dyDescent="0.2">
      <c r="A22" s="8"/>
      <c r="B22" s="17" t="s">
        <v>24</v>
      </c>
      <c r="C22" s="19" t="s">
        <v>41</v>
      </c>
      <c r="D22" s="38">
        <v>3.29</v>
      </c>
      <c r="E22" s="38">
        <f>יומי[[#This Row],[שנתי]]/12</f>
        <v>100.07083333333333</v>
      </c>
      <c r="F22" s="38">
        <f>יומי[[#This Row],[יומי]]*365</f>
        <v>1200.8499999999999</v>
      </c>
      <c r="G22" s="8"/>
      <c r="H22" s="8"/>
      <c r="I22" s="8"/>
    </row>
    <row r="23" spans="1:9" ht="30" customHeight="1" x14ac:dyDescent="0.2">
      <c r="A23" s="8"/>
      <c r="B23" s="17" t="s">
        <v>24</v>
      </c>
      <c r="C23" s="19" t="s">
        <v>42</v>
      </c>
      <c r="D23" s="38">
        <v>1.64</v>
      </c>
      <c r="E23" s="38">
        <f>יומי[[#This Row],[שנתי]]/12</f>
        <v>49.883333333333326</v>
      </c>
      <c r="F23" s="38">
        <f>יומי[[#This Row],[יומי]]*365</f>
        <v>598.59999999999991</v>
      </c>
      <c r="G23" s="8"/>
      <c r="H23" s="8"/>
      <c r="I23" s="8"/>
    </row>
    <row r="24" spans="1:9" ht="30" customHeight="1" x14ac:dyDescent="0.2">
      <c r="A24" s="8"/>
      <c r="B24" s="17" t="s">
        <v>24</v>
      </c>
      <c r="C24" s="19" t="s">
        <v>43</v>
      </c>
      <c r="D24" s="38">
        <v>1.64</v>
      </c>
      <c r="E24" s="38">
        <f>יומי[[#This Row],[שנתי]]/12</f>
        <v>49.883333333333326</v>
      </c>
      <c r="F24" s="38">
        <f>יומי[[#This Row],[יומי]]*365</f>
        <v>598.59999999999991</v>
      </c>
      <c r="G24" s="8"/>
      <c r="H24" s="8"/>
      <c r="I24" s="8"/>
    </row>
    <row r="25" spans="1:9" ht="30" customHeight="1" x14ac:dyDescent="0.2">
      <c r="A25" s="8"/>
      <c r="B25" s="17" t="s">
        <v>24</v>
      </c>
      <c r="C25" s="19" t="s">
        <v>44</v>
      </c>
      <c r="D25" s="38">
        <v>0.82</v>
      </c>
      <c r="E25" s="38">
        <f>יומי[[#This Row],[שנתי]]/12</f>
        <v>24.941666666666663</v>
      </c>
      <c r="F25" s="38">
        <f>יומי[[#This Row],[יומי]]*365</f>
        <v>299.29999999999995</v>
      </c>
      <c r="G25" s="8"/>
      <c r="H25" s="8"/>
      <c r="I25" s="8"/>
    </row>
    <row r="26" spans="1:9" ht="30" customHeight="1" x14ac:dyDescent="0.2">
      <c r="A26" s="8"/>
      <c r="B26" s="17" t="s">
        <v>24</v>
      </c>
      <c r="C26" s="19" t="s">
        <v>45</v>
      </c>
      <c r="D26" s="38">
        <v>0.41</v>
      </c>
      <c r="E26" s="38">
        <f>יומי[[#This Row],[שנתי]]/12</f>
        <v>12.470833333333331</v>
      </c>
      <c r="F26" s="38">
        <f>יומי[[#This Row],[יומי]]*365</f>
        <v>149.64999999999998</v>
      </c>
      <c r="G26" s="8"/>
      <c r="H26" s="8"/>
      <c r="I26" s="8"/>
    </row>
    <row r="27" spans="1:9" ht="30" customHeight="1" x14ac:dyDescent="0.2">
      <c r="A27" s="8"/>
      <c r="B27" s="17" t="s">
        <v>24</v>
      </c>
      <c r="C27" s="19" t="s">
        <v>46</v>
      </c>
      <c r="D27" s="38">
        <v>1.64</v>
      </c>
      <c r="E27" s="38">
        <f>יומי[[#This Row],[שנתי]]/12</f>
        <v>49.883333333333326</v>
      </c>
      <c r="F27" s="38">
        <f>יומי[[#This Row],[יומי]]*365</f>
        <v>598.59999999999991</v>
      </c>
      <c r="G27" s="8"/>
      <c r="H27" s="8"/>
      <c r="I27" s="8"/>
    </row>
    <row r="28" spans="1:9" ht="30" customHeight="1" x14ac:dyDescent="0.2">
      <c r="A28" s="8"/>
      <c r="B28" s="17" t="s">
        <v>24</v>
      </c>
      <c r="C28" s="19" t="s">
        <v>47</v>
      </c>
      <c r="D28" s="38">
        <v>1.64</v>
      </c>
      <c r="E28" s="38">
        <f>יומי[[#This Row],[שנתי]]/12</f>
        <v>49.883333333333326</v>
      </c>
      <c r="F28" s="38">
        <f>יומי[[#This Row],[יומי]]*365</f>
        <v>598.59999999999991</v>
      </c>
      <c r="G28" s="8"/>
      <c r="H28" s="8"/>
      <c r="I28" s="8"/>
    </row>
    <row r="29" spans="1:9" ht="30" customHeight="1" x14ac:dyDescent="0.2">
      <c r="A29" s="8"/>
      <c r="B29" s="17" t="s">
        <v>24</v>
      </c>
      <c r="C29" s="19" t="s">
        <v>48</v>
      </c>
      <c r="D29" s="38">
        <v>4.1100000000000003</v>
      </c>
      <c r="E29" s="38">
        <f>יומי[[#This Row],[שנתי]]/12</f>
        <v>125.0125</v>
      </c>
      <c r="F29" s="38">
        <f>יומי[[#This Row],[יומי]]*365</f>
        <v>1500.15</v>
      </c>
      <c r="G29" s="8"/>
      <c r="H29" s="8"/>
      <c r="I29" s="8"/>
    </row>
    <row r="30" spans="1:9" ht="30" customHeight="1" x14ac:dyDescent="0.2">
      <c r="A30" s="8"/>
      <c r="B30" s="17" t="s">
        <v>24</v>
      </c>
      <c r="C30" s="19" t="s">
        <v>49</v>
      </c>
      <c r="D30" s="38">
        <v>13.7</v>
      </c>
      <c r="E30" s="38">
        <f>יומי[[#This Row],[שנתי]]/12</f>
        <v>416.70833333333331</v>
      </c>
      <c r="F30" s="38">
        <f>יומי[[#This Row],[יומי]]*365</f>
        <v>5000.5</v>
      </c>
      <c r="G30" s="8"/>
      <c r="H30" s="8"/>
      <c r="I30" s="8"/>
    </row>
    <row r="31" spans="1:9" ht="30" customHeight="1" x14ac:dyDescent="0.2">
      <c r="A31" s="8"/>
      <c r="B31" s="17" t="s">
        <v>24</v>
      </c>
      <c r="C31" s="19" t="s">
        <v>50</v>
      </c>
      <c r="D31" s="38">
        <v>3.29</v>
      </c>
      <c r="E31" s="38">
        <f>יומי[[#This Row],[שנתי]]/12</f>
        <v>100.07083333333333</v>
      </c>
      <c r="F31" s="38">
        <f>יומי[[#This Row],[יומי]]*365</f>
        <v>1200.8499999999999</v>
      </c>
      <c r="G31" s="8"/>
      <c r="H31" s="8"/>
      <c r="I31" s="8"/>
    </row>
    <row r="32" spans="1:9" ht="30" customHeight="1" x14ac:dyDescent="0.2">
      <c r="A32" s="8"/>
      <c r="B32" s="17" t="s">
        <v>24</v>
      </c>
      <c r="C32" s="19" t="s">
        <v>51</v>
      </c>
      <c r="D32" s="38">
        <v>1.64</v>
      </c>
      <c r="E32" s="38">
        <f>יומי[[#This Row],[שנתי]]/12</f>
        <v>49.883333333333326</v>
      </c>
      <c r="F32" s="38">
        <f>יומי[[#This Row],[יומי]]*365</f>
        <v>598.59999999999991</v>
      </c>
      <c r="G32" s="8"/>
      <c r="H32" s="8"/>
      <c r="I32" s="8"/>
    </row>
    <row r="33" spans="1:9" ht="30" customHeight="1" x14ac:dyDescent="0.2">
      <c r="A33" s="8"/>
      <c r="B33" s="17" t="s">
        <v>24</v>
      </c>
      <c r="C33" s="19" t="s">
        <v>52</v>
      </c>
      <c r="D33" s="38">
        <v>1</v>
      </c>
      <c r="E33" s="38">
        <f>יומי[[#This Row],[שנתי]]/12</f>
        <v>30.416666666666668</v>
      </c>
      <c r="F33" s="38">
        <f>יומי[[#This Row],[יומי]]*365</f>
        <v>365</v>
      </c>
      <c r="G33" s="8"/>
      <c r="H33" s="8"/>
      <c r="I33" s="8"/>
    </row>
    <row r="34" spans="1:9" ht="30" customHeight="1" x14ac:dyDescent="0.2">
      <c r="A34" s="8"/>
      <c r="B34" s="17" t="s">
        <v>24</v>
      </c>
      <c r="C34" s="19" t="s">
        <v>32</v>
      </c>
      <c r="D34" s="38">
        <v>0</v>
      </c>
      <c r="E34" s="38">
        <f>יומי[[#This Row],[שנתי]]/12</f>
        <v>0</v>
      </c>
      <c r="F34" s="38">
        <f>יומי[[#This Row],[יומי]]*365</f>
        <v>0</v>
      </c>
      <c r="G34" s="8"/>
      <c r="H34" s="8"/>
      <c r="I34" s="8"/>
    </row>
    <row r="35" spans="1:9" ht="30" customHeight="1" x14ac:dyDescent="0.2">
      <c r="A35" s="8"/>
      <c r="B35" s="17" t="s">
        <v>24</v>
      </c>
      <c r="C35" s="19" t="s">
        <v>33</v>
      </c>
      <c r="D35" s="38">
        <v>0</v>
      </c>
      <c r="E35" s="38">
        <f>יומי[[#This Row],[שנתי]]/12</f>
        <v>0</v>
      </c>
      <c r="F35" s="38">
        <f>יומי[[#This Row],[יומי]]*365</f>
        <v>0</v>
      </c>
      <c r="G35" s="8"/>
      <c r="H35" s="8"/>
      <c r="I35" s="8"/>
    </row>
    <row r="36" spans="1:9" ht="30" customHeight="1" x14ac:dyDescent="0.2">
      <c r="A36" s="8"/>
      <c r="B36" s="17" t="s">
        <v>24</v>
      </c>
      <c r="C36" s="19" t="s">
        <v>34</v>
      </c>
      <c r="D36" s="38">
        <v>0</v>
      </c>
      <c r="E36" s="38">
        <f>יומי[[#This Row],[שנתי]]/12</f>
        <v>0</v>
      </c>
      <c r="F36" s="38">
        <f>יומי[[#This Row],[יומי]]*365</f>
        <v>0</v>
      </c>
      <c r="G36" s="8"/>
      <c r="H36" s="8"/>
      <c r="I36" s="8"/>
    </row>
    <row r="37" spans="1:9" ht="30" customHeight="1" x14ac:dyDescent="0.2">
      <c r="A37" s="8"/>
      <c r="B37" s="17" t="s">
        <v>25</v>
      </c>
      <c r="C37" s="19" t="s">
        <v>53</v>
      </c>
      <c r="D37" s="38">
        <v>3.29</v>
      </c>
      <c r="E37" s="38">
        <f>יומי[[#This Row],[שנתי]]/12</f>
        <v>100.07083333333333</v>
      </c>
      <c r="F37" s="38">
        <f>יומי[[#This Row],[יומי]]*365</f>
        <v>1200.8499999999999</v>
      </c>
      <c r="G37" s="8"/>
      <c r="H37" s="8"/>
      <c r="I37" s="8"/>
    </row>
    <row r="38" spans="1:9" ht="30" customHeight="1" x14ac:dyDescent="0.2">
      <c r="A38" s="8"/>
      <c r="B38" s="17" t="s">
        <v>25</v>
      </c>
      <c r="C38" s="19" t="s">
        <v>54</v>
      </c>
      <c r="D38" s="38">
        <v>1.64</v>
      </c>
      <c r="E38" s="38">
        <f>יומי[[#This Row],[שנתי]]/12</f>
        <v>49.883333333333326</v>
      </c>
      <c r="F38" s="38">
        <f>יומי[[#This Row],[יומי]]*365</f>
        <v>598.59999999999991</v>
      </c>
      <c r="G38" s="8"/>
      <c r="H38" s="8"/>
      <c r="I38" s="8"/>
    </row>
    <row r="39" spans="1:9" ht="30" customHeight="1" x14ac:dyDescent="0.2">
      <c r="A39" s="8"/>
      <c r="B39" s="17" t="s">
        <v>25</v>
      </c>
      <c r="C39" s="19" t="s">
        <v>55</v>
      </c>
      <c r="D39" s="38">
        <v>6.16</v>
      </c>
      <c r="E39" s="38">
        <f>יומי[[#This Row],[שנתי]]/12</f>
        <v>187.36666666666667</v>
      </c>
      <c r="F39" s="38">
        <f>יומי[[#This Row],[יומי]]*365</f>
        <v>2248.4</v>
      </c>
      <c r="G39" s="8"/>
      <c r="H39" s="8"/>
      <c r="I39" s="8"/>
    </row>
    <row r="40" spans="1:9" ht="30" customHeight="1" x14ac:dyDescent="0.2">
      <c r="A40" s="8"/>
      <c r="B40" s="17" t="s">
        <v>25</v>
      </c>
      <c r="C40" s="19" t="s">
        <v>56</v>
      </c>
      <c r="D40" s="38">
        <v>3.29</v>
      </c>
      <c r="E40" s="38">
        <f>יומי[[#This Row],[שנתי]]/12</f>
        <v>100.07083333333333</v>
      </c>
      <c r="F40" s="38">
        <f>יומי[[#This Row],[יומי]]*365</f>
        <v>1200.8499999999999</v>
      </c>
      <c r="G40" s="8"/>
      <c r="H40" s="8"/>
      <c r="I40" s="8"/>
    </row>
    <row r="41" spans="1:9" ht="30" customHeight="1" x14ac:dyDescent="0.2">
      <c r="A41" s="8"/>
      <c r="B41" s="17" t="s">
        <v>25</v>
      </c>
      <c r="C41" s="19" t="s">
        <v>57</v>
      </c>
      <c r="D41" s="38">
        <v>0.82</v>
      </c>
      <c r="E41" s="38">
        <f>יומי[[#This Row],[שנתי]]/12</f>
        <v>24.941666666666663</v>
      </c>
      <c r="F41" s="38">
        <f>יומי[[#This Row],[יומי]]*365</f>
        <v>299.29999999999995</v>
      </c>
      <c r="G41" s="8"/>
      <c r="H41" s="8"/>
      <c r="I41" s="8"/>
    </row>
    <row r="42" spans="1:9" ht="30" customHeight="1" x14ac:dyDescent="0.2">
      <c r="A42" s="8"/>
      <c r="B42" s="17" t="s">
        <v>25</v>
      </c>
      <c r="C42" s="19" t="s">
        <v>58</v>
      </c>
      <c r="D42" s="38">
        <v>5.48</v>
      </c>
      <c r="E42" s="38">
        <f>יומי[[#This Row],[שנתי]]/12</f>
        <v>166.68333333333334</v>
      </c>
      <c r="F42" s="38">
        <f>יומי[[#This Row],[יומי]]*365</f>
        <v>2000.2</v>
      </c>
      <c r="G42" s="8"/>
      <c r="H42" s="8"/>
      <c r="I42" s="8"/>
    </row>
    <row r="43" spans="1:9" ht="30" customHeight="1" x14ac:dyDescent="0.2">
      <c r="A43" s="8"/>
      <c r="B43" s="17" t="s">
        <v>25</v>
      </c>
      <c r="C43" s="19" t="s">
        <v>59</v>
      </c>
      <c r="D43" s="38">
        <v>1.64</v>
      </c>
      <c r="E43" s="38">
        <f>יומי[[#This Row],[שנתי]]/12</f>
        <v>49.883333333333326</v>
      </c>
      <c r="F43" s="38">
        <f>יומי[[#This Row],[יומי]]*365</f>
        <v>598.59999999999991</v>
      </c>
      <c r="G43" s="8"/>
      <c r="H43" s="8"/>
      <c r="I43" s="8"/>
    </row>
    <row r="44" spans="1:9" ht="30" customHeight="1" x14ac:dyDescent="0.2">
      <c r="A44" s="8"/>
      <c r="B44" s="17" t="s">
        <v>25</v>
      </c>
      <c r="C44" s="19" t="s">
        <v>60</v>
      </c>
      <c r="D44" s="38">
        <v>0.82</v>
      </c>
      <c r="E44" s="38">
        <f>יומי[[#This Row],[שנתי]]/12</f>
        <v>24.941666666666663</v>
      </c>
      <c r="F44" s="38">
        <f>יומי[[#This Row],[יומי]]*365</f>
        <v>299.29999999999995</v>
      </c>
      <c r="G44" s="8"/>
      <c r="H44" s="8"/>
      <c r="I44" s="8"/>
    </row>
    <row r="45" spans="1:9" ht="30" customHeight="1" x14ac:dyDescent="0.2">
      <c r="A45" s="8"/>
      <c r="B45" s="17" t="s">
        <v>25</v>
      </c>
      <c r="C45" s="19" t="s">
        <v>61</v>
      </c>
      <c r="D45" s="38">
        <v>13.15</v>
      </c>
      <c r="E45" s="38">
        <f>יומי[[#This Row],[שנתי]]/12</f>
        <v>399.97916666666669</v>
      </c>
      <c r="F45" s="38">
        <f>יומי[[#This Row],[יומי]]*365</f>
        <v>4799.75</v>
      </c>
      <c r="G45" s="8"/>
      <c r="H45" s="8"/>
      <c r="I45" s="8"/>
    </row>
    <row r="46" spans="1:9" ht="30" customHeight="1" x14ac:dyDescent="0.2">
      <c r="A46" s="8"/>
      <c r="B46" s="17" t="s">
        <v>25</v>
      </c>
      <c r="C46" s="19" t="s">
        <v>31</v>
      </c>
      <c r="D46" s="38">
        <v>0</v>
      </c>
      <c r="E46" s="38">
        <f>יומי[[#This Row],[שנתי]]/12</f>
        <v>0</v>
      </c>
      <c r="F46" s="38">
        <f>יומי[[#This Row],[יומי]]*365</f>
        <v>0</v>
      </c>
      <c r="G46" s="8"/>
      <c r="H46" s="8"/>
      <c r="I46" s="8"/>
    </row>
    <row r="47" spans="1:9" ht="30" customHeight="1" x14ac:dyDescent="0.2">
      <c r="A47" s="8"/>
      <c r="B47" s="17" t="s">
        <v>25</v>
      </c>
      <c r="C47" s="19" t="s">
        <v>32</v>
      </c>
      <c r="D47" s="38">
        <v>0</v>
      </c>
      <c r="E47" s="38">
        <f>יומי[[#This Row],[שנתי]]/12</f>
        <v>0</v>
      </c>
      <c r="F47" s="38">
        <f>יומי[[#This Row],[יומי]]*365</f>
        <v>0</v>
      </c>
      <c r="G47" s="8"/>
      <c r="H47" s="8"/>
      <c r="I47" s="8"/>
    </row>
    <row r="48" spans="1:9" ht="30" customHeight="1" x14ac:dyDescent="0.2">
      <c r="A48" s="8"/>
      <c r="B48" s="17" t="s">
        <v>26</v>
      </c>
      <c r="C48" s="19" t="s">
        <v>62</v>
      </c>
      <c r="D48" s="38">
        <v>13.7</v>
      </c>
      <c r="E48" s="38">
        <f>יומי[[#This Row],[שנתי]]/12</f>
        <v>416.70833333333331</v>
      </c>
      <c r="F48" s="38">
        <f>יומי[[#This Row],[יומי]]*365</f>
        <v>5000.5</v>
      </c>
      <c r="G48" s="8"/>
      <c r="H48" s="8"/>
      <c r="I48" s="8"/>
    </row>
    <row r="49" spans="1:9" ht="30" customHeight="1" x14ac:dyDescent="0.2">
      <c r="A49" s="8"/>
      <c r="B49" s="17" t="s">
        <v>26</v>
      </c>
      <c r="C49" s="19" t="s">
        <v>63</v>
      </c>
      <c r="D49" s="38">
        <v>32.880000000000003</v>
      </c>
      <c r="E49" s="38">
        <f>יומי[[#This Row],[שנתי]]/12</f>
        <v>1000.1</v>
      </c>
      <c r="F49" s="38">
        <f>יומי[[#This Row],[יומי]]*365</f>
        <v>12001.2</v>
      </c>
      <c r="G49" s="8"/>
      <c r="H49" s="8"/>
      <c r="I49" s="8"/>
    </row>
    <row r="50" spans="1:9" ht="30" customHeight="1" x14ac:dyDescent="0.2">
      <c r="A50" s="8"/>
      <c r="B50" s="17" t="s">
        <v>26</v>
      </c>
      <c r="C50" s="19" t="s">
        <v>64</v>
      </c>
      <c r="D50" s="38">
        <v>16.440000000000001</v>
      </c>
      <c r="E50" s="38">
        <f>יומי[[#This Row],[שנתי]]/12</f>
        <v>500.05</v>
      </c>
      <c r="F50" s="38">
        <f>יומי[[#This Row],[יומי]]*365</f>
        <v>6000.6</v>
      </c>
      <c r="G50" s="8"/>
      <c r="H50" s="8"/>
      <c r="I50" s="8"/>
    </row>
    <row r="51" spans="1:9" ht="30" customHeight="1" x14ac:dyDescent="0.2">
      <c r="A51" s="8"/>
      <c r="B51" s="17" t="s">
        <v>26</v>
      </c>
      <c r="C51" s="19" t="s">
        <v>31</v>
      </c>
      <c r="D51" s="38">
        <v>0</v>
      </c>
      <c r="E51" s="38">
        <f>יומי[[#This Row],[שנתי]]/12</f>
        <v>0</v>
      </c>
      <c r="F51" s="38">
        <f>יומי[[#This Row],[יומי]]*365</f>
        <v>0</v>
      </c>
      <c r="G51" s="8"/>
      <c r="H51" s="8"/>
      <c r="I51" s="8"/>
    </row>
    <row r="52" spans="1:9" ht="30" customHeight="1" x14ac:dyDescent="0.2">
      <c r="A52" s="8"/>
      <c r="B52" s="17" t="s">
        <v>26</v>
      </c>
      <c r="C52" s="19" t="s">
        <v>32</v>
      </c>
      <c r="D52" s="38">
        <v>0</v>
      </c>
      <c r="E52" s="38">
        <f>יומי[[#This Row],[שנתי]]/12</f>
        <v>0</v>
      </c>
      <c r="F52" s="38">
        <f>יומי[[#This Row],[יומי]]*365</f>
        <v>0</v>
      </c>
      <c r="G52" s="8"/>
      <c r="H52" s="8"/>
      <c r="I52" s="8"/>
    </row>
    <row r="53" spans="1:9" ht="30" customHeight="1" x14ac:dyDescent="0.2">
      <c r="A53" s="8"/>
      <c r="B53" s="20" t="s">
        <v>92</v>
      </c>
      <c r="C53" s="29"/>
      <c r="D53" s="38">
        <f>SUMIF(יומי[סוג],"הכנסות",יומי[יומי])-SUMIF(יומי[סוג],"&lt;&gt;הכנסות",יומי[יומי])</f>
        <v>107.10000000000014</v>
      </c>
      <c r="E53" s="38">
        <f>SUMIF(יומי[סוג],"הכנסות",יומי[חודשי])-SUMIF(יומי[סוג],"&lt;&gt;הכנסות",יומי[חודשי])</f>
        <v>3257.625</v>
      </c>
      <c r="F53" s="38">
        <f>SUMIF(יומי[סוג],"הכנסות",יומי[שנתי])-SUMIF(יומי[סוג],"&lt;&gt;הכנסות",יומי[שנתי])</f>
        <v>39091.500000000015</v>
      </c>
      <c r="G53" s="8"/>
      <c r="H53" s="8"/>
      <c r="I53" s="8"/>
    </row>
  </sheetData>
  <mergeCells count="4">
    <mergeCell ref="B1:E1"/>
    <mergeCell ref="D2:E2"/>
    <mergeCell ref="B2:C2"/>
    <mergeCell ref="F2:M2"/>
  </mergeCells>
  <conditionalFormatting sqref="D10:F53">
    <cfRule type="expression" dxfId="44" priority="1">
      <formula>(MOD(ROW(),2)=0)*($B10&lt;&gt;"הכנסות")</formula>
    </cfRule>
    <cfRule type="expression" dxfId="43" priority="8">
      <formula>(MOD(ROW(),2)=0)*($B10="הכנסות")</formula>
    </cfRule>
  </conditionalFormatting>
  <conditionalFormatting sqref="F10:F53">
    <cfRule type="expression" dxfId="42" priority="2">
      <formula>(MOD(ROW(),2)&lt;&gt;0)*($B10&lt;&gt;"הכנסות")</formula>
    </cfRule>
    <cfRule type="expression" dxfId="41" priority="5">
      <formula>(MOD(ROW(),2)&lt;&gt;0)*($B10="הכנסות")</formula>
    </cfRule>
  </conditionalFormatting>
  <conditionalFormatting sqref="E10:E53">
    <cfRule type="expression" dxfId="40" priority="3">
      <formula>(MOD(ROW(),2)&lt;&gt;0)*($B10&lt;&gt;"הכנסות")</formula>
    </cfRule>
    <cfRule type="expression" dxfId="39" priority="6">
      <formula>(MOD(ROW(),2)&lt;&gt;0)*($B10="הכנסות")</formula>
    </cfRule>
  </conditionalFormatting>
  <conditionalFormatting sqref="D10:D53">
    <cfRule type="expression" dxfId="38" priority="4">
      <formula>(MOD(ROW(),2)&lt;&gt;0)*($B10&lt;&gt;"הכנסות")</formula>
    </cfRule>
    <cfRule type="expression" dxfId="37" priority="7">
      <formula>(MOD(ROW(),2)&lt;&gt;0)*($B10="הכנסות")</formula>
    </cfRule>
  </conditionalFormatting>
  <conditionalFormatting sqref="B10:C53">
    <cfRule type="expression" dxfId="36" priority="9">
      <formula>(MOD(ROW(),2)&lt;&gt;0)*($B10="הכנסות")</formula>
    </cfRule>
    <cfRule type="expression" dxfId="35" priority="10">
      <formula>(MOD(ROW(),2)=0)*($B10="הכנסות")</formula>
    </cfRule>
  </conditionalFormatting>
  <dataValidations count="18">
    <dataValidation allowBlank="1" showInputMessage="1" showErrorMessage="1" prompt="קישור ניווט לגליון העבודה 'תזרים מזומנים חודשי'" sqref="G1" xr:uid="{00000000-0002-0000-0300-000000000000}"/>
    <dataValidation allowBlank="1" showInputMessage="1" showErrorMessage="1" prompt="קישור ניווט לגליון העבודה 'מדריך'" sqref="F1" xr:uid="{00000000-0002-0000-0300-000001000000}"/>
    <dataValidation allowBlank="1" showInputMessage="1" showErrorMessage="1" prompt="הסיכום היומי מתעדכן באופן אוטומטי בתאים שמתחת" sqref="B3" xr:uid="{00000000-0002-0000-0300-000002000000}"/>
    <dataValidation allowBlank="1" showInputMessage="1" showErrorMessage="1" prompt="צור סיכום יומי בגליון עבודה זה. הזן פרטים בטבלה 'יומי' שמתחילה בתא B9. הסכומים הכוללים מחושבים באופן אוטומטי בתאים C5 עד E8. העצה מופיעה בתא G2" sqref="A1" xr:uid="{00000000-0002-0000-0300-000003000000}"/>
    <dataValidation allowBlank="1" showInputMessage="1" showErrorMessage="1" prompt="תזרים המזומנים השנתי מחושב באופן אוטומטי בעמודה זו תחת כותרת זו" sqref="F9" xr:uid="{00000000-0002-0000-0300-000004000000}"/>
    <dataValidation allowBlank="1" showInputMessage="1" showErrorMessage="1" prompt="תזרים המזומנים החודשי מחושב באופן אוטומטי בעמודה זו תחת כותרת זו" sqref="E9" xr:uid="{00000000-0002-0000-0300-000005000000}"/>
    <dataValidation allowBlank="1" showInputMessage="1" showErrorMessage="1" prompt="הזן את ערך תזרים המזומנים היומי בעמודה זו תחת כותרת זו" sqref="D9" xr:uid="{00000000-0002-0000-0300-000006000000}"/>
    <dataValidation allowBlank="1" showInputMessage="1" showErrorMessage="1" prompt="הזן תיאור בעמודה זו תחת כותרת זו" sqref="C9" xr:uid="{00000000-0002-0000-0300-000007000000}"/>
    <dataValidation allowBlank="1" showInputMessage="1" showErrorMessage="1" prompt="בחר סוג בעמודה זו תחת כותרת זו. הקש ALT+חץ למטה לקבלת אפשרויות ולאחר מכן הקש על החץ למטה ועל ENTER כדי לבצע בחירה. השתמש במסנני כותרות כדי למצוא ערכים ספציפיים" sqref="B9" xr:uid="{00000000-0002-0000-0300-000008000000}"/>
    <dataValidation type="list" errorStyle="warning" allowBlank="1" showInputMessage="1" showErrorMessage="1" error="בחר סוג מהרשימה. בחר 'ביטול', הקש ALT+חץ למטה לקבלת אפשרויות ולאחר מכן הקש על החץ למטה ועל ENTER כדי לבצע בחירה" sqref="B10:B52" xr:uid="{00000000-0002-0000-0300-000009000000}">
      <formula1>"הכנסות,הוצאות,הוצאות לפי שיקול דעת,חסכונות"</formula1>
    </dataValidation>
    <dataValidation allowBlank="1" showInputMessage="1" showErrorMessage="1" prompt="הכותרת של גליון עבודה זה מופיעה בתא זה, וקישורי הניווט לגליונות העבודה האחרים מופיעים בתאים משמאל, F1‏, G1 ו- I1. סה&quot;כ המזומנים הזמינים מחושב באופן אוטומטי בתא D2" sqref="B1:E1" xr:uid="{00000000-0002-0000-0300-00000A000000}"/>
    <dataValidation allowBlank="1" showInputMessage="1" showErrorMessage="1" prompt="סה&quot;כ המזומנים הזמינים מחושב באופן אוטומטי בתא משמאל. התווית 'סיכום יומי' מופיעה בתא שמתחת" sqref="B2:C2" xr:uid="{00000000-0002-0000-0300-00000B000000}"/>
    <dataValidation allowBlank="1" showInputMessage="1" showErrorMessage="1" prompt="סה&quot;כ המזומנים הזמינים מחושב באופן אוטומטי בתא זה. העצה מופיעה בתא משמאל, והתווית 'סיכום יומי' מופיעה בתא B3" sqref="D2:E2" xr:uid="{00000000-0002-0000-0300-00000C000000}"/>
    <dataValidation allowBlank="1" showInputMessage="1" showErrorMessage="1" prompt="הפריטים שעבורם מחושבים סכומים כוללים מופיעים בעמודה זו תחת כותרת זו, בתאים B5 עד B8" sqref="B4" xr:uid="{00000000-0002-0000-0300-00000D000000}"/>
    <dataValidation allowBlank="1" showInputMessage="1" showErrorMessage="1" prompt="הסכומים היומיים מחושבים באופן אוטומטי בעמודה זו תחת כותרת זו, בתאים C5 עד C8" sqref="C4" xr:uid="{00000000-0002-0000-0300-00000E000000}"/>
    <dataValidation allowBlank="1" showInputMessage="1" showErrorMessage="1" prompt="הסכומים החודשיים מחושבים באופן אוטומטי בעמודה זו תחת כותרת זו, בתאים D5 עד D8" sqref="D4" xr:uid="{00000000-0002-0000-0300-00000F000000}"/>
    <dataValidation allowBlank="1" showInputMessage="1" showErrorMessage="1" prompt="הסכומים השנתיים מחושבים באופן אוטומטי בעמודה זו תחת כותרת זו, בתאים E5 עד E8" sqref="E4" xr:uid="{00000000-0002-0000-0300-000010000000}"/>
    <dataValidation allowBlank="1" showInputMessage="1" showErrorMessage="1" prompt="קישור ניווט לגליון העבודה 'הכנסות'" sqref="I1" xr:uid="{00000000-0002-0000-0300-000011000000}"/>
  </dataValidations>
  <hyperlinks>
    <hyperlink ref="F1" location="מדריך!A1" tooltip="בחר כדי לנווט לגליון העבודה 'מדריך'" display="Navigation button for Guide worksheet is in this cell." xr:uid="{00000000-0004-0000-0300-000000000000}"/>
    <hyperlink ref="G1" location="'תזרים מזומנים חודשי'!A1" tooltip="בחר כדי לנווט לגליון העבודה 'תזרים מזומנים חודשי'" display="Navigation button for Monthly Cash Flow worksheet is in this cell. " xr:uid="{00000000-0004-0000-0300-000001000000}"/>
    <hyperlink ref="I1" location="הכנסות!A1" tooltip="בחר כדי לנווט לגליון העבודה 'הכנסות'" display="INCOME" xr:uid="{00000000-0004-0000-0300-000002000000}"/>
    <hyperlink ref="H1" location="'סיכום יומי'!A1" tooltip="בחר כדי לנווט לתא A1 בגליון עבודה זה" display="DAILY SUMMARY" xr:uid="{F4C1E942-5462-4544-BDE1-CB917D4DDF69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autoPageBreaks="0" fitToPage="1"/>
  </sheetPr>
  <dimension ref="A1:K10"/>
  <sheetViews>
    <sheetView showGridLines="0" rightToLeft="1" zoomScaleNormal="100" workbookViewId="0"/>
  </sheetViews>
  <sheetFormatPr defaultColWidth="16.5" defaultRowHeight="30" customHeight="1" x14ac:dyDescent="0.2"/>
  <cols>
    <col min="1" max="1" width="2.5" customWidth="1"/>
    <col min="2" max="2" width="34.125" customWidth="1"/>
    <col min="3" max="4" width="16.5" customWidth="1"/>
  </cols>
  <sheetData>
    <row r="1" spans="1:11" s="3" customFormat="1" ht="39" customHeight="1" thickBot="1" x14ac:dyDescent="0.25">
      <c r="A1" s="5"/>
      <c r="B1" s="56" t="s">
        <v>0</v>
      </c>
      <c r="C1" s="56"/>
      <c r="D1" s="56"/>
      <c r="E1" s="56"/>
      <c r="F1" s="6" t="s">
        <v>7</v>
      </c>
      <c r="G1" s="7" t="s">
        <v>73</v>
      </c>
      <c r="H1" s="7" t="s">
        <v>8</v>
      </c>
      <c r="I1" s="7" t="s">
        <v>24</v>
      </c>
    </row>
    <row r="2" spans="1:11" ht="31.5" customHeight="1" x14ac:dyDescent="0.2">
      <c r="A2" s="8"/>
      <c r="B2" s="64" t="s">
        <v>9</v>
      </c>
      <c r="C2" s="64"/>
      <c r="D2" s="65">
        <f>AnnualCashFlowToDate</f>
        <v>39750</v>
      </c>
      <c r="E2" s="65"/>
      <c r="F2" s="63" t="s">
        <v>88</v>
      </c>
      <c r="G2" s="63"/>
      <c r="H2" s="63"/>
      <c r="I2" s="63"/>
      <c r="J2" s="63"/>
      <c r="K2" s="63"/>
    </row>
    <row r="3" spans="1:11" ht="50.1" customHeight="1" x14ac:dyDescent="0.2">
      <c r="A3" s="8"/>
      <c r="B3" s="17" t="s">
        <v>8</v>
      </c>
      <c r="C3" s="21" t="s">
        <v>86</v>
      </c>
      <c r="D3" s="21" t="s">
        <v>87</v>
      </c>
      <c r="E3" s="8"/>
      <c r="F3" s="63"/>
      <c r="G3" s="63"/>
      <c r="H3" s="63"/>
      <c r="I3" s="63"/>
      <c r="J3" s="63"/>
      <c r="K3" s="63"/>
    </row>
    <row r="4" spans="1:11" ht="30" customHeight="1" x14ac:dyDescent="0.2">
      <c r="A4" s="8"/>
      <c r="B4" s="22" t="s">
        <v>29</v>
      </c>
      <c r="C4" s="40">
        <v>90000</v>
      </c>
      <c r="D4" s="40">
        <f>הכנסות[[#This Row],[שנתי  ]]/12</f>
        <v>7500</v>
      </c>
      <c r="E4" s="8"/>
      <c r="F4" s="8"/>
      <c r="G4" s="8"/>
      <c r="H4" s="8"/>
      <c r="I4" s="8"/>
    </row>
    <row r="5" spans="1:11" ht="30" customHeight="1" x14ac:dyDescent="0.2">
      <c r="A5" s="8"/>
      <c r="B5" s="22" t="s">
        <v>30</v>
      </c>
      <c r="C5" s="40">
        <v>5000</v>
      </c>
      <c r="D5" s="40">
        <f>הכנסות[[#This Row],[שנתי  ]]/12</f>
        <v>416.66666666666669</v>
      </c>
      <c r="E5" s="8"/>
      <c r="F5" s="8"/>
      <c r="G5" s="8"/>
      <c r="H5" s="8"/>
      <c r="I5" s="8"/>
    </row>
    <row r="6" spans="1:11" ht="30" customHeight="1" x14ac:dyDescent="0.2">
      <c r="A6" s="8"/>
      <c r="B6" s="22" t="s">
        <v>31</v>
      </c>
      <c r="C6" s="40">
        <v>30000</v>
      </c>
      <c r="D6" s="40">
        <f>הכנסות[[#This Row],[שנתי  ]]/12</f>
        <v>2500</v>
      </c>
      <c r="E6" s="8"/>
      <c r="F6" s="8"/>
      <c r="G6" s="8"/>
      <c r="H6" s="8"/>
      <c r="I6" s="8"/>
    </row>
    <row r="7" spans="1:11" ht="30" customHeight="1" x14ac:dyDescent="0.2">
      <c r="A7" s="8"/>
      <c r="B7" s="22" t="s">
        <v>32</v>
      </c>
      <c r="C7" s="40"/>
      <c r="D7" s="40">
        <f>הכנסות[[#This Row],[שנתי  ]]/12</f>
        <v>0</v>
      </c>
      <c r="E7" s="8"/>
      <c r="F7" s="8"/>
      <c r="G7" s="8"/>
      <c r="H7" s="8"/>
      <c r="I7" s="8"/>
    </row>
    <row r="8" spans="1:11" ht="30" customHeight="1" x14ac:dyDescent="0.2">
      <c r="A8" s="8"/>
      <c r="B8" s="22" t="s">
        <v>33</v>
      </c>
      <c r="C8" s="40"/>
      <c r="D8" s="40">
        <f>הכנסות[[#This Row],[שנתי  ]]/12</f>
        <v>0</v>
      </c>
      <c r="E8" s="8"/>
      <c r="F8" s="8"/>
      <c r="G8" s="8"/>
      <c r="H8" s="8"/>
      <c r="I8" s="8"/>
    </row>
    <row r="9" spans="1:11" ht="30" customHeight="1" x14ac:dyDescent="0.2">
      <c r="A9" s="8"/>
      <c r="B9" s="22" t="s">
        <v>34</v>
      </c>
      <c r="C9" s="40"/>
      <c r="D9" s="40">
        <f>הכנסות[[#This Row],[שנתי  ]]/12</f>
        <v>0</v>
      </c>
      <c r="E9" s="8"/>
      <c r="F9" s="8"/>
      <c r="G9" s="8"/>
      <c r="H9" s="8"/>
      <c r="I9" s="8"/>
    </row>
    <row r="10" spans="1:11" ht="30" customHeight="1" x14ac:dyDescent="0.2">
      <c r="A10" s="8"/>
      <c r="B10" s="22" t="s">
        <v>91</v>
      </c>
      <c r="C10" s="40">
        <f>SUBTOTAL(109,הכנסות[[שנתי  ]])</f>
        <v>125000</v>
      </c>
      <c r="D10" s="40">
        <f>SUBTOTAL(109,הכנסות[[חודשי ]])</f>
        <v>10416.666666666668</v>
      </c>
      <c r="E10" s="8"/>
      <c r="F10" s="8"/>
      <c r="G10" s="8"/>
      <c r="H10" s="8"/>
      <c r="I10" s="8"/>
    </row>
  </sheetData>
  <mergeCells count="4">
    <mergeCell ref="F2:K3"/>
    <mergeCell ref="B1:E1"/>
    <mergeCell ref="B2:C2"/>
    <mergeCell ref="D2:E2"/>
  </mergeCells>
  <dataValidations xWindow="999" yWindow="322" count="10">
    <dataValidation allowBlank="1" showInputMessage="1" showErrorMessage="1" prompt="ההכנסות החודשיות מחושבות באופן אוטומטי בעמודה זו תחת כותרת זו" sqref="D3" xr:uid="{00000000-0002-0000-0400-000000000000}"/>
    <dataValidation allowBlank="1" showInputMessage="1" showErrorMessage="1" prompt="הזן את ההכנסות השנתיות בעמודה זו תחת כותרת זו" sqref="C3" xr:uid="{00000000-0002-0000-0400-000001000000}"/>
    <dataValidation allowBlank="1" showInputMessage="1" showErrorMessage="1" prompt="הזן את פריטי ההכנסות בעמודה זו תחת כותרת זו" sqref="B3" xr:uid="{00000000-0002-0000-0400-000002000000}"/>
    <dataValidation allowBlank="1" showInputMessage="1" showErrorMessage="1" prompt="קישור ניווט לגליון העבודה 'הוצאות'" sqref="I1" xr:uid="{00000000-0002-0000-0400-000003000000}"/>
    <dataValidation allowBlank="1" showInputMessage="1" showErrorMessage="1" prompt="קישור ניווט לגליון העבודה 'מדריך'" sqref="F1" xr:uid="{00000000-0002-0000-0400-000004000000}"/>
    <dataValidation allowBlank="1" showInputMessage="1" showErrorMessage="1" prompt="הכותרת של גליון עבודה זה מופיעה בתא זה, והתווית 'תזרים מזומנים כולל עד כה' מופיעה בתא שמתחת. בחר את התאים משמאל כדי לנווט לגליונות העבודה 'מדריך', 'סיכום יומי' ו'הוצאות'" sqref="B1:E1" xr:uid="{00000000-0002-0000-0400-000005000000}"/>
    <dataValidation allowBlank="1" showInputMessage="1" showErrorMessage="1" prompt="הזן פרטים בטבלה 'הכנסות' בגליון עבודה זה. העצה מופיעה בתא F2. תזרים המזומנים הכולל עד כה מחושב באופן אוטומטי בתא D2" sqref="A1" xr:uid="{00000000-0002-0000-0400-000006000000}"/>
    <dataValidation allowBlank="1" showInputMessage="1" showErrorMessage="1" prompt="תזרים המזומנים הכולל עד כה מחושב באופן אוטומטי בתא משמאל. הזן פרטים בטבלה שמתחת" sqref="B2:C2" xr:uid="{00000000-0002-0000-0400-000007000000}"/>
    <dataValidation allowBlank="1" showInputMessage="1" showErrorMessage="1" prompt="תזרים המזומנים הכולל עד כה מחושב באופן אוטומטי בתא זה. העצה מופיעה בתא משמאל" sqref="D2:E2" xr:uid="{00000000-0002-0000-0400-000008000000}"/>
    <dataValidation allowBlank="1" showInputMessage="1" showErrorMessage="1" prompt="קישור ניווט לגליון העבודה 'סיכום יומי'" sqref="G1" xr:uid="{00000000-0002-0000-0400-000009000000}"/>
  </dataValidations>
  <hyperlinks>
    <hyperlink ref="I1" location="הוצאות!A1" tooltip="בחר כדי לנווט לגליון העבודה 'הוצאות'" display="EXPENSES" xr:uid="{00000000-0004-0000-0400-000000000000}"/>
    <hyperlink ref="F1" location="מדריך!A1" tooltip="בחר כדי לנווט לגליון העבודה 'מדריך'" display="Navigation button for Guide worksheet is in this cell." xr:uid="{00000000-0004-0000-0400-000001000000}"/>
    <hyperlink ref="G1" location="'סיכום יומי'!A1" tooltip="בחר כדי לנווט לגליון העבודה 'סיכום יומי'" display="DAILY SUMMARY" xr:uid="{00000000-0004-0000-0400-000002000000}"/>
    <hyperlink ref="H1" location="הכנסות!A1" tooltip="בחר כדי לנווט לתא A1 בגליון עבודה זה" display="INCOME" xr:uid="{ABD2D8B1-074B-41B3-B747-9B321E3D4D4D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D7:D9" emptyCellReference="1"/>
  </ignoredError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  <pageSetUpPr autoPageBreaks="0" fitToPage="1"/>
  </sheetPr>
  <dimension ref="A1:K22"/>
  <sheetViews>
    <sheetView showGridLines="0" rightToLeft="1" zoomScaleNormal="100" workbookViewId="0"/>
  </sheetViews>
  <sheetFormatPr defaultColWidth="16.5" defaultRowHeight="30" customHeight="1" x14ac:dyDescent="0.2"/>
  <cols>
    <col min="1" max="1" width="2.5" customWidth="1"/>
    <col min="2" max="2" width="34.125" bestFit="1" customWidth="1"/>
    <col min="6" max="6" width="16.5" style="1"/>
  </cols>
  <sheetData>
    <row r="1" spans="1:11" s="3" customFormat="1" ht="39" customHeight="1" thickBot="1" x14ac:dyDescent="0.25">
      <c r="A1" s="5"/>
      <c r="B1" s="56" t="s">
        <v>0</v>
      </c>
      <c r="C1" s="56"/>
      <c r="D1" s="56"/>
      <c r="E1" s="56"/>
      <c r="F1" s="6" t="s">
        <v>7</v>
      </c>
      <c r="G1" s="6" t="s">
        <v>8</v>
      </c>
      <c r="H1" s="7" t="s">
        <v>24</v>
      </c>
      <c r="I1" s="37" t="s">
        <v>25</v>
      </c>
    </row>
    <row r="2" spans="1:11" ht="31.5" customHeight="1" x14ac:dyDescent="0.2">
      <c r="A2" s="8"/>
      <c r="B2" s="64" t="s">
        <v>9</v>
      </c>
      <c r="C2" s="64"/>
      <c r="D2" s="65">
        <f>AnnualCashFlowToDate</f>
        <v>39750</v>
      </c>
      <c r="E2" s="65"/>
      <c r="F2" s="54" t="s">
        <v>88</v>
      </c>
      <c r="G2" s="54"/>
      <c r="H2" s="54"/>
      <c r="I2" s="54"/>
      <c r="J2" s="54"/>
      <c r="K2" s="54"/>
    </row>
    <row r="3" spans="1:11" ht="50.1" customHeight="1" x14ac:dyDescent="0.2">
      <c r="A3" s="8"/>
      <c r="B3" s="17" t="s">
        <v>24</v>
      </c>
      <c r="C3" s="21" t="s">
        <v>86</v>
      </c>
      <c r="D3" s="21" t="s">
        <v>87</v>
      </c>
      <c r="E3" s="8"/>
      <c r="F3" s="54"/>
      <c r="G3" s="54"/>
      <c r="H3" s="54"/>
      <c r="I3" s="54"/>
      <c r="J3" s="54"/>
      <c r="K3" s="54"/>
    </row>
    <row r="4" spans="1:11" ht="30" customHeight="1" x14ac:dyDescent="0.2">
      <c r="A4" s="8"/>
      <c r="B4" s="22" t="s">
        <v>35</v>
      </c>
      <c r="C4" s="40">
        <v>15000</v>
      </c>
      <c r="D4" s="40">
        <f>הוצאות[[#This Row],[שנתי  ]]/12</f>
        <v>1250</v>
      </c>
      <c r="E4" s="8"/>
      <c r="F4" s="8"/>
      <c r="G4" s="8"/>
      <c r="H4" s="8"/>
      <c r="I4" s="8"/>
    </row>
    <row r="5" spans="1:11" ht="30" customHeight="1" x14ac:dyDescent="0.2">
      <c r="A5" s="8"/>
      <c r="B5" s="22" t="s">
        <v>36</v>
      </c>
      <c r="C5" s="40">
        <v>2500</v>
      </c>
      <c r="D5" s="40">
        <f>הוצאות[[#This Row],[שנתי  ]]/12</f>
        <v>208.33333333333334</v>
      </c>
      <c r="E5" s="8"/>
      <c r="F5" s="8"/>
      <c r="G5" s="8"/>
      <c r="H5" s="8"/>
      <c r="I5" s="8"/>
    </row>
    <row r="6" spans="1:11" ht="30" customHeight="1" x14ac:dyDescent="0.2">
      <c r="A6" s="8"/>
      <c r="B6" s="22" t="s">
        <v>37</v>
      </c>
      <c r="C6" s="40">
        <v>200</v>
      </c>
      <c r="D6" s="40">
        <f>הוצאות[[#This Row],[שנתי  ]]/12</f>
        <v>16.666666666666668</v>
      </c>
      <c r="E6" s="8"/>
      <c r="F6" s="8"/>
      <c r="G6" s="8"/>
      <c r="H6" s="8"/>
      <c r="I6" s="8"/>
    </row>
    <row r="7" spans="1:11" ht="30" customHeight="1" x14ac:dyDescent="0.2">
      <c r="A7" s="8"/>
      <c r="B7" s="22" t="s">
        <v>38</v>
      </c>
      <c r="C7" s="40">
        <v>4000</v>
      </c>
      <c r="D7" s="40">
        <f>הוצאות[[#This Row],[שנתי  ]]/12</f>
        <v>333.33333333333331</v>
      </c>
      <c r="E7" s="8"/>
      <c r="F7" s="8"/>
      <c r="G7" s="8"/>
      <c r="H7" s="8"/>
      <c r="I7" s="8"/>
    </row>
    <row r="8" spans="1:11" ht="30" customHeight="1" x14ac:dyDescent="0.2">
      <c r="A8" s="8"/>
      <c r="B8" s="22" t="s">
        <v>39</v>
      </c>
      <c r="C8" s="40">
        <v>15000</v>
      </c>
      <c r="D8" s="40">
        <f>הוצאות[[#This Row],[שנתי  ]]/12</f>
        <v>1250</v>
      </c>
      <c r="E8" s="8"/>
      <c r="F8" s="8"/>
      <c r="G8" s="8"/>
      <c r="H8" s="8"/>
      <c r="I8" s="8"/>
    </row>
    <row r="9" spans="1:11" ht="30" customHeight="1" x14ac:dyDescent="0.2">
      <c r="A9" s="8"/>
      <c r="B9" s="22" t="s">
        <v>40</v>
      </c>
      <c r="C9" s="40">
        <v>250</v>
      </c>
      <c r="D9" s="40">
        <f>הוצאות[[#This Row],[שנתי  ]]/12</f>
        <v>20.833333333333332</v>
      </c>
      <c r="E9" s="8"/>
      <c r="F9" s="8"/>
      <c r="G9" s="8"/>
      <c r="H9" s="8"/>
      <c r="I9" s="8"/>
    </row>
    <row r="10" spans="1:11" ht="30" customHeight="1" x14ac:dyDescent="0.2">
      <c r="A10" s="8"/>
      <c r="B10" s="22" t="s">
        <v>41</v>
      </c>
      <c r="C10" s="40">
        <v>1200</v>
      </c>
      <c r="D10" s="40">
        <f>הוצאות[[#This Row],[שנתי  ]]/12</f>
        <v>100</v>
      </c>
      <c r="E10" s="8"/>
      <c r="F10" s="8"/>
      <c r="G10" s="8"/>
      <c r="H10" s="8"/>
      <c r="I10" s="8"/>
    </row>
    <row r="11" spans="1:11" ht="30" customHeight="1" x14ac:dyDescent="0.2">
      <c r="A11" s="8"/>
      <c r="B11" s="22" t="s">
        <v>42</v>
      </c>
      <c r="C11" s="40">
        <v>600</v>
      </c>
      <c r="D11" s="40">
        <f>הוצאות[[#This Row],[שנתי  ]]/12</f>
        <v>50</v>
      </c>
      <c r="E11" s="8"/>
      <c r="F11" s="8"/>
      <c r="G11" s="8"/>
      <c r="H11" s="8"/>
      <c r="I11" s="8"/>
    </row>
    <row r="12" spans="1:11" ht="30" customHeight="1" x14ac:dyDescent="0.2">
      <c r="A12" s="8"/>
      <c r="B12" s="22" t="s">
        <v>89</v>
      </c>
      <c r="C12" s="40">
        <v>600</v>
      </c>
      <c r="D12" s="40">
        <f>הוצאות[[#This Row],[שנתי  ]]/12</f>
        <v>50</v>
      </c>
      <c r="E12" s="8"/>
      <c r="F12" s="8"/>
      <c r="G12" s="8"/>
      <c r="H12" s="8"/>
      <c r="I12" s="8"/>
    </row>
    <row r="13" spans="1:11" ht="30" customHeight="1" x14ac:dyDescent="0.2">
      <c r="A13" s="8"/>
      <c r="B13" s="22" t="s">
        <v>45</v>
      </c>
      <c r="C13" s="40">
        <v>150</v>
      </c>
      <c r="D13" s="40">
        <f>הוצאות[[#This Row],[שנתי  ]]/12</f>
        <v>12.5</v>
      </c>
      <c r="E13" s="8"/>
      <c r="F13" s="8"/>
      <c r="G13" s="8"/>
      <c r="H13" s="8"/>
      <c r="I13" s="8"/>
    </row>
    <row r="14" spans="1:11" ht="30" customHeight="1" x14ac:dyDescent="0.2">
      <c r="A14" s="8"/>
      <c r="B14" s="22" t="s">
        <v>46</v>
      </c>
      <c r="C14" s="40">
        <v>600</v>
      </c>
      <c r="D14" s="40">
        <f>הוצאות[[#This Row],[שנתי  ]]/12</f>
        <v>50</v>
      </c>
      <c r="E14" s="8"/>
      <c r="F14" s="8"/>
      <c r="G14" s="8"/>
      <c r="H14" s="8"/>
      <c r="I14" s="8"/>
    </row>
    <row r="15" spans="1:11" ht="30" customHeight="1" x14ac:dyDescent="0.2">
      <c r="A15" s="8"/>
      <c r="B15" s="22" t="s">
        <v>47</v>
      </c>
      <c r="C15" s="40">
        <v>600</v>
      </c>
      <c r="D15" s="40">
        <f>הוצאות[[#This Row],[שנתי  ]]/12</f>
        <v>50</v>
      </c>
      <c r="E15" s="8"/>
      <c r="F15" s="8"/>
      <c r="G15" s="8"/>
      <c r="H15" s="8"/>
      <c r="I15" s="8"/>
    </row>
    <row r="16" spans="1:11" ht="30" customHeight="1" x14ac:dyDescent="0.2">
      <c r="A16" s="8"/>
      <c r="B16" s="22" t="s">
        <v>48</v>
      </c>
      <c r="C16" s="40">
        <v>1500</v>
      </c>
      <c r="D16" s="40">
        <f>הוצאות[[#This Row],[שנתי  ]]/12</f>
        <v>125</v>
      </c>
      <c r="E16" s="8"/>
      <c r="F16" s="8"/>
      <c r="G16" s="8"/>
      <c r="H16" s="8"/>
      <c r="I16" s="8"/>
    </row>
    <row r="17" spans="1:9" ht="30" customHeight="1" x14ac:dyDescent="0.2">
      <c r="A17" s="8"/>
      <c r="B17" s="22" t="s">
        <v>49</v>
      </c>
      <c r="C17" s="40">
        <v>5000</v>
      </c>
      <c r="D17" s="40">
        <f>הוצאות[[#This Row],[שנתי  ]]/12</f>
        <v>416.66666666666669</v>
      </c>
      <c r="E17" s="8"/>
      <c r="F17" s="8"/>
      <c r="G17" s="8"/>
      <c r="H17" s="8"/>
      <c r="I17" s="8"/>
    </row>
    <row r="18" spans="1:9" ht="30" customHeight="1" x14ac:dyDescent="0.2">
      <c r="A18" s="8"/>
      <c r="B18" s="22" t="s">
        <v>50</v>
      </c>
      <c r="C18" s="40">
        <v>1200</v>
      </c>
      <c r="D18" s="40">
        <f>הוצאות[[#This Row],[שנתי  ]]/12</f>
        <v>100</v>
      </c>
      <c r="E18" s="8"/>
      <c r="F18" s="8"/>
      <c r="G18" s="8"/>
      <c r="H18" s="8"/>
      <c r="I18" s="8"/>
    </row>
    <row r="19" spans="1:9" ht="30" customHeight="1" x14ac:dyDescent="0.2">
      <c r="A19" s="8"/>
      <c r="B19" s="22" t="s">
        <v>51</v>
      </c>
      <c r="C19" s="40">
        <v>600</v>
      </c>
      <c r="D19" s="40">
        <f>הוצאות[[#This Row],[שנתי  ]]/12</f>
        <v>50</v>
      </c>
      <c r="E19" s="8"/>
      <c r="F19" s="8"/>
      <c r="G19" s="8"/>
      <c r="H19" s="8"/>
      <c r="I19" s="8"/>
    </row>
    <row r="20" spans="1:9" ht="30" customHeight="1" x14ac:dyDescent="0.2">
      <c r="A20" s="8"/>
      <c r="B20" s="22" t="s">
        <v>31</v>
      </c>
      <c r="C20" s="40"/>
      <c r="D20" s="40">
        <f>הוצאות[[#This Row],[שנתי  ]]/12</f>
        <v>0</v>
      </c>
      <c r="E20" s="8"/>
      <c r="F20" s="8"/>
      <c r="G20" s="8"/>
      <c r="H20" s="8"/>
      <c r="I20" s="8"/>
    </row>
    <row r="21" spans="1:9" ht="30" customHeight="1" x14ac:dyDescent="0.2">
      <c r="A21" s="8"/>
      <c r="B21" s="22" t="s">
        <v>32</v>
      </c>
      <c r="C21" s="40"/>
      <c r="D21" s="40">
        <f>הוצאות[[#This Row],[שנתי  ]]/12</f>
        <v>0</v>
      </c>
      <c r="E21" s="8"/>
      <c r="F21" s="8"/>
      <c r="G21" s="8"/>
      <c r="H21" s="8"/>
      <c r="I21" s="8"/>
    </row>
    <row r="22" spans="1:9" ht="30" customHeight="1" x14ac:dyDescent="0.2">
      <c r="A22" s="8"/>
      <c r="B22" s="22" t="s">
        <v>91</v>
      </c>
      <c r="C22" s="40">
        <f>SUBTOTAL(109,הוצאות[[שנתי  ]])</f>
        <v>49000</v>
      </c>
      <c r="D22" s="40">
        <f>SUBTOTAL(109,הוצאות[[חודשי ]])</f>
        <v>4083.333333333333</v>
      </c>
      <c r="E22" s="8"/>
      <c r="F22" s="8"/>
      <c r="G22" s="8"/>
      <c r="H22" s="8"/>
      <c r="I22" s="8"/>
    </row>
  </sheetData>
  <mergeCells count="4">
    <mergeCell ref="B1:E1"/>
    <mergeCell ref="B2:C2"/>
    <mergeCell ref="D2:E2"/>
    <mergeCell ref="F2:K3"/>
  </mergeCells>
  <dataValidations count="10">
    <dataValidation allowBlank="1" showInputMessage="1" showErrorMessage="1" prompt="ההוצאות החודשיות מחושבות באופן אוטומטי בעמודה זו תחת כותרת זו" sqref="D3" xr:uid="{00000000-0002-0000-0500-000000000000}"/>
    <dataValidation allowBlank="1" showInputMessage="1" showErrorMessage="1" prompt="הזן את ההוצאות השנתיות בעמודה זו תחת כותרת זו" sqref="C3" xr:uid="{00000000-0002-0000-0500-000001000000}"/>
    <dataValidation allowBlank="1" showInputMessage="1" showErrorMessage="1" prompt="הזן את פריטי ההוצאות בעמודה זו תחת כותרת זו" sqref="B3" xr:uid="{00000000-0002-0000-0500-000002000000}"/>
    <dataValidation allowBlank="1" showInputMessage="1" showErrorMessage="1" prompt="קישור ניווט לגליון העבודה 'מדריך'" sqref="F1" xr:uid="{00000000-0002-0000-0500-000003000000}"/>
    <dataValidation allowBlank="1" showInputMessage="1" showErrorMessage="1" prompt="הזן פרטים בטבלה 'הוצאות' בגליון עבודה זה. העצה מופיעה בתא F2. תזרים המזומנים הכולל עד כה מחושב באופן אוטומטי בתא D2" sqref="A1" xr:uid="{00000000-0002-0000-0500-000004000000}"/>
    <dataValidation allowBlank="1" showInputMessage="1" showErrorMessage="1" prompt="קישור ניווט לגליון העבודה 'הוצאות לפי שיקול דעת'" sqref="I1" xr:uid="{00000000-0002-0000-0500-000005000000}"/>
    <dataValidation allowBlank="1" showInputMessage="1" showErrorMessage="1" prompt="הכותרת של גליון עבודה זה מופיעה בתא זה. בחר את התאים משמאל כדי לנווט לגליונות העבודה האחרים: F1 כדי לנווט לגליון העבודה 'מדריך', G1 כדי לנווט לגליון העבודה 'הכנסות' ו- I1 כדי לנווט לגליון העבודה 'הוצאות לפי שיקול דעת'" sqref="B1:E1" xr:uid="{00000000-0002-0000-0500-000006000000}"/>
    <dataValidation allowBlank="1" showInputMessage="1" showErrorMessage="1" prompt="תזרים המזומנים הכולל עד כה מחושב באופן אוטומטי בתא משמאל. הזן פרטים בטבלה שמתחת" sqref="B2:C2" xr:uid="{00000000-0002-0000-0500-000007000000}"/>
    <dataValidation allowBlank="1" showInputMessage="1" showErrorMessage="1" prompt="תזרים המזומנים הכולל עד כה מחושב באופן אוטומטי בתא זה. העצה מופיעה בתא משמאל" sqref="D2:E2" xr:uid="{00000000-0002-0000-0500-000008000000}"/>
    <dataValidation allowBlank="1" showInputMessage="1" showErrorMessage="1" prompt="קישור ניווט לגליון העבודה 'הכנסות'" sqref="G1" xr:uid="{00000000-0002-0000-0500-000009000000}"/>
  </dataValidations>
  <hyperlinks>
    <hyperlink ref="I1" location="'הוצאות לפי שיקול דעת'!A1" tooltip="בחר כדי לנווט לגליון העבודה 'הוצאות לפי שיקול דעת'" display="הוצאות לפי שיקול דעת" xr:uid="{00000000-0004-0000-0500-000000000000}"/>
    <hyperlink ref="G1" location="הכנסות!A1" tooltip="בחר כדי לנווט לגליון העבודה 'הכנסות'" display="INCOME" xr:uid="{00000000-0004-0000-0500-000001000000}"/>
    <hyperlink ref="F1" location="מדריך!A1" tooltip="בחר כדי לנווט לגליון העבודה 'מדריך'" display="Navigation button for Guide worksheet is in this cell." xr:uid="{00000000-0004-0000-0500-000002000000}"/>
    <hyperlink ref="H1" location="הוצאות!A1" tooltip="בחר כדי לנווט לתא A1 בגליון עבודה זה" display="EXPENSES" xr:uid="{1567EF5B-0762-4E71-9C4E-3F966413D801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D20:D21" emptyCellReference="1"/>
  </ignoredError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  <pageSetUpPr autoPageBreaks="0" fitToPage="1"/>
  </sheetPr>
  <dimension ref="A1:K15"/>
  <sheetViews>
    <sheetView showGridLines="0" rightToLeft="1" zoomScaleNormal="100" workbookViewId="0"/>
  </sheetViews>
  <sheetFormatPr defaultColWidth="16.5" defaultRowHeight="30" customHeight="1" x14ac:dyDescent="0.2"/>
  <cols>
    <col min="1" max="1" width="2.5" customWidth="1"/>
    <col min="2" max="2" width="34.125" customWidth="1"/>
    <col min="6" max="6" width="16.5" style="1"/>
    <col min="8" max="8" width="18.875" customWidth="1"/>
  </cols>
  <sheetData>
    <row r="1" spans="1:11" s="3" customFormat="1" ht="39" customHeight="1" thickBot="1" x14ac:dyDescent="0.25">
      <c r="A1" s="5"/>
      <c r="B1" s="56" t="s">
        <v>0</v>
      </c>
      <c r="C1" s="56"/>
      <c r="D1" s="56"/>
      <c r="E1" s="56"/>
      <c r="F1" s="6" t="s">
        <v>7</v>
      </c>
      <c r="G1" s="7" t="s">
        <v>24</v>
      </c>
      <c r="H1" s="7" t="s">
        <v>25</v>
      </c>
      <c r="I1" s="7" t="s">
        <v>26</v>
      </c>
    </row>
    <row r="2" spans="1:11" ht="31.5" customHeight="1" x14ac:dyDescent="0.2">
      <c r="A2" s="8"/>
      <c r="B2" s="57" t="s">
        <v>9</v>
      </c>
      <c r="C2" s="57"/>
      <c r="D2" s="66">
        <f>AnnualCashFlowToDate</f>
        <v>39750</v>
      </c>
      <c r="E2" s="66"/>
      <c r="F2" s="67" t="s">
        <v>88</v>
      </c>
      <c r="G2" s="67"/>
      <c r="H2" s="67"/>
      <c r="I2" s="67"/>
      <c r="J2" s="67"/>
      <c r="K2" s="67"/>
    </row>
    <row r="3" spans="1:11" ht="50.1" customHeight="1" x14ac:dyDescent="0.2">
      <c r="A3" s="8"/>
      <c r="B3" s="17" t="s">
        <v>25</v>
      </c>
      <c r="C3" s="21" t="s">
        <v>86</v>
      </c>
      <c r="D3" s="21" t="s">
        <v>87</v>
      </c>
      <c r="E3" s="8"/>
      <c r="F3" s="67"/>
      <c r="G3" s="67"/>
      <c r="H3" s="67"/>
      <c r="I3" s="67"/>
      <c r="J3" s="67"/>
      <c r="K3" s="67"/>
    </row>
    <row r="4" spans="1:11" ht="30" customHeight="1" x14ac:dyDescent="0.2">
      <c r="A4" s="8"/>
      <c r="B4" s="22" t="s">
        <v>53</v>
      </c>
      <c r="C4" s="40">
        <v>1200</v>
      </c>
      <c r="D4" s="40">
        <f>הוצאות_לפי_שיקול_דעת[[#This Row],[שנתי  ]]/12</f>
        <v>100</v>
      </c>
      <c r="E4" s="8"/>
      <c r="F4" s="8"/>
      <c r="G4" s="8"/>
      <c r="H4" s="8"/>
      <c r="I4" s="8"/>
    </row>
    <row r="5" spans="1:11" ht="30" customHeight="1" x14ac:dyDescent="0.2">
      <c r="A5" s="8"/>
      <c r="B5" s="22" t="s">
        <v>54</v>
      </c>
      <c r="C5" s="40">
        <v>600</v>
      </c>
      <c r="D5" s="40">
        <f>הוצאות_לפי_שיקול_דעת[[#This Row],[שנתי  ]]/12</f>
        <v>50</v>
      </c>
      <c r="E5" s="8"/>
      <c r="F5" s="8"/>
      <c r="G5" s="8"/>
      <c r="H5" s="8"/>
      <c r="I5" s="8"/>
    </row>
    <row r="6" spans="1:11" ht="30" customHeight="1" x14ac:dyDescent="0.2">
      <c r="A6" s="8"/>
      <c r="B6" s="22" t="s">
        <v>55</v>
      </c>
      <c r="C6" s="40">
        <v>2250</v>
      </c>
      <c r="D6" s="40">
        <f>הוצאות_לפי_שיקול_דעת[[#This Row],[שנתי  ]]/12</f>
        <v>187.5</v>
      </c>
      <c r="E6" s="8"/>
      <c r="F6" s="8"/>
      <c r="G6" s="8"/>
      <c r="H6" s="8"/>
      <c r="I6" s="8"/>
    </row>
    <row r="7" spans="1:11" ht="30" customHeight="1" x14ac:dyDescent="0.2">
      <c r="A7" s="8"/>
      <c r="B7" s="22" t="s">
        <v>56</v>
      </c>
      <c r="C7" s="40">
        <v>1200</v>
      </c>
      <c r="D7" s="40">
        <f>הוצאות_לפי_שיקול_דעת[[#This Row],[שנתי  ]]/12</f>
        <v>100</v>
      </c>
      <c r="E7" s="8"/>
      <c r="F7" s="8"/>
      <c r="G7" s="8"/>
      <c r="H7" s="8"/>
      <c r="I7" s="8"/>
    </row>
    <row r="8" spans="1:11" ht="30" customHeight="1" x14ac:dyDescent="0.2">
      <c r="A8" s="8"/>
      <c r="B8" s="22" t="s">
        <v>57</v>
      </c>
      <c r="C8" s="40">
        <v>300</v>
      </c>
      <c r="D8" s="40">
        <f>הוצאות_לפי_שיקול_דעת[[#This Row],[שנתי  ]]/12</f>
        <v>25</v>
      </c>
      <c r="E8" s="8"/>
      <c r="F8" s="8"/>
      <c r="G8" s="8"/>
      <c r="H8" s="8"/>
      <c r="I8" s="8"/>
    </row>
    <row r="9" spans="1:11" ht="30" customHeight="1" x14ac:dyDescent="0.2">
      <c r="A9" s="8"/>
      <c r="B9" s="22" t="s">
        <v>58</v>
      </c>
      <c r="C9" s="40">
        <v>2000</v>
      </c>
      <c r="D9" s="40">
        <f>הוצאות_לפי_שיקול_דעת[[#This Row],[שנתי  ]]/12</f>
        <v>166.66666666666666</v>
      </c>
      <c r="E9" s="8"/>
      <c r="F9" s="8"/>
      <c r="G9" s="8"/>
      <c r="H9" s="8"/>
      <c r="I9" s="8"/>
    </row>
    <row r="10" spans="1:11" ht="30" customHeight="1" x14ac:dyDescent="0.2">
      <c r="A10" s="8"/>
      <c r="B10" s="22" t="s">
        <v>59</v>
      </c>
      <c r="C10" s="40">
        <v>600</v>
      </c>
      <c r="D10" s="40">
        <f>הוצאות_לפי_שיקול_דעת[[#This Row],[שנתי  ]]/12</f>
        <v>50</v>
      </c>
      <c r="E10" s="8"/>
      <c r="F10" s="8"/>
      <c r="G10" s="8"/>
      <c r="H10" s="8"/>
      <c r="I10" s="8"/>
    </row>
    <row r="11" spans="1:11" ht="30" customHeight="1" x14ac:dyDescent="0.2">
      <c r="A11" s="8"/>
      <c r="B11" s="22" t="s">
        <v>60</v>
      </c>
      <c r="C11" s="40">
        <v>300</v>
      </c>
      <c r="D11" s="40">
        <f>הוצאות_לפי_שיקול_דעת[[#This Row],[שנתי  ]]/12</f>
        <v>25</v>
      </c>
      <c r="E11" s="8"/>
      <c r="F11" s="8"/>
      <c r="G11" s="8"/>
      <c r="H11" s="8"/>
      <c r="I11" s="8"/>
    </row>
    <row r="12" spans="1:11" ht="30" customHeight="1" x14ac:dyDescent="0.2">
      <c r="A12" s="8"/>
      <c r="B12" s="22" t="s">
        <v>61</v>
      </c>
      <c r="C12" s="40">
        <v>4800</v>
      </c>
      <c r="D12" s="40">
        <f>הוצאות_לפי_שיקול_דעת[[#This Row],[שנתי  ]]/12</f>
        <v>400</v>
      </c>
      <c r="E12" s="8"/>
      <c r="F12" s="8"/>
      <c r="G12" s="8"/>
      <c r="H12" s="8"/>
      <c r="I12" s="8"/>
    </row>
    <row r="13" spans="1:11" ht="30" customHeight="1" x14ac:dyDescent="0.2">
      <c r="A13" s="8"/>
      <c r="B13" s="22" t="s">
        <v>31</v>
      </c>
      <c r="C13" s="40"/>
      <c r="D13" s="40">
        <f>הוצאות_לפי_שיקול_דעת[[#This Row],[שנתי  ]]/12</f>
        <v>0</v>
      </c>
      <c r="E13" s="8"/>
      <c r="F13" s="8"/>
      <c r="G13" s="8"/>
      <c r="H13" s="8"/>
      <c r="I13" s="8"/>
    </row>
    <row r="14" spans="1:11" ht="30" customHeight="1" x14ac:dyDescent="0.2">
      <c r="A14" s="8"/>
      <c r="B14" s="22" t="s">
        <v>32</v>
      </c>
      <c r="C14" s="40"/>
      <c r="D14" s="40">
        <f>הוצאות_לפי_שיקול_דעת[[#This Row],[שנתי  ]]/12</f>
        <v>0</v>
      </c>
      <c r="E14" s="8"/>
      <c r="F14" s="8"/>
      <c r="G14" s="8"/>
      <c r="H14" s="8"/>
      <c r="I14" s="8"/>
    </row>
    <row r="15" spans="1:11" ht="30" customHeight="1" x14ac:dyDescent="0.2">
      <c r="A15" s="8"/>
      <c r="B15" s="22" t="s">
        <v>91</v>
      </c>
      <c r="C15" s="40">
        <f>SUBTOTAL(109,הוצאות_לפי_שיקול_דעת[[שנתי  ]])</f>
        <v>13250</v>
      </c>
      <c r="D15" s="40">
        <f>SUBTOTAL(109,הוצאות_לפי_שיקול_דעת[[חודשי ]])</f>
        <v>1104.1666666666665</v>
      </c>
      <c r="E15" s="8"/>
      <c r="F15" s="8"/>
      <c r="G15" s="8"/>
      <c r="H15" s="8"/>
      <c r="I15" s="8"/>
    </row>
  </sheetData>
  <mergeCells count="4">
    <mergeCell ref="B1:E1"/>
    <mergeCell ref="D2:E2"/>
    <mergeCell ref="B2:C2"/>
    <mergeCell ref="F2:K3"/>
  </mergeCells>
  <dataValidations count="10">
    <dataValidation allowBlank="1" showInputMessage="1" showErrorMessage="1" prompt="ההוצאות החודשיות לפי שיקול דעת מחושבות באופן אוטומטי בעמודה זו תחת כותרת זו" sqref="D3" xr:uid="{00000000-0002-0000-0600-000000000000}"/>
    <dataValidation allowBlank="1" showInputMessage="1" showErrorMessage="1" prompt="הזן את ההוצאות השנתיות לפי שיקול דעת בעמודה זו תחת כותרת זו" sqref="C3" xr:uid="{00000000-0002-0000-0600-000001000000}"/>
    <dataValidation allowBlank="1" showInputMessage="1" showErrorMessage="1" prompt="הזן את פריטי ההוצאות לפי שיקול דעת בעמודה זו תחת כותרת זו" sqref="B3" xr:uid="{00000000-0002-0000-0600-000002000000}"/>
    <dataValidation allowBlank="1" showInputMessage="1" showErrorMessage="1" prompt="הזן פרטים בטבלה 'הוצאות לפי שיקול דעת' בגליון עבודה זה. העצה מופיעה בתא F2. תזרים המזומנים הכולל עד כה מחושב באופן אוטומטי בתא D2" sqref="A1" xr:uid="{00000000-0002-0000-0600-000003000000}"/>
    <dataValidation allowBlank="1" showInputMessage="1" showErrorMessage="1" prompt="קישור ניווט לגליון העבודה 'הוצאות'" sqref="G1" xr:uid="{00000000-0002-0000-0600-000004000000}"/>
    <dataValidation allowBlank="1" showInputMessage="1" showErrorMessage="1" prompt="קישור ניווט לגליון העבודה 'חסכונות'" sqref="I1" xr:uid="{00000000-0002-0000-0600-000005000000}"/>
    <dataValidation allowBlank="1" showInputMessage="1" showErrorMessage="1" prompt="קישור ניווט לגליון העבודה 'מדריך'" sqref="F1" xr:uid="{00000000-0002-0000-0600-000006000000}"/>
    <dataValidation allowBlank="1" showInputMessage="1" showErrorMessage="1" prompt="הכותרת של גליון עבודה זה מופיעה בתא זה. בחר את התאים משמאל כדי לנווט לגליונות העבודה האחרים: F1 כדי לנווט לגליון העבודה 'מדריך', G1 כדי לנווט לגליון העבודה 'הוצאות' ו- I1 כדי לנווט לגליון העבודה 'חסכונות'" sqref="B1:E1" xr:uid="{00000000-0002-0000-0600-000007000000}"/>
    <dataValidation allowBlank="1" showInputMessage="1" showErrorMessage="1" prompt="תזרים המזומנים הכולל עד כה מחושב באופן אוטומטי בתא משמאל. הזן פרטים בטבלה שמתחת" sqref="B2:C2" xr:uid="{00000000-0002-0000-0600-000008000000}"/>
    <dataValidation allowBlank="1" showInputMessage="1" showErrorMessage="1" prompt="תזרים המזומנים הכולל עד כה מחושב באופן אוטומטי בתא זה. העצה מופיעה בתא משמאל" sqref="D2:E2" xr:uid="{00000000-0002-0000-0600-000009000000}"/>
  </dataValidations>
  <hyperlinks>
    <hyperlink ref="I1" location="חסכונות!A1" tooltip="בחר כדי לנווט לגליון העבודה 'חסכונות'" display="SAVINGS" xr:uid="{00000000-0004-0000-0600-000000000000}"/>
    <hyperlink ref="G1" location="הוצאות!A1" tooltip="בחר כדי לנווט לגליון העבודה 'הוצאות'" display="EXPENSES" xr:uid="{00000000-0004-0000-0600-000001000000}"/>
    <hyperlink ref="F1" location="מדריך!A1" tooltip="בחר כדי לנווט לגליון העבודה 'מדריך'" display="Navigation button for Guide worksheet is in this cell." xr:uid="{00000000-0004-0000-0600-000002000000}"/>
    <hyperlink ref="H1" location="Discretionary!A1" tooltip="בחר כדי לנווט לתא A1 בגליון עבודה זה" display="DISCRETIONARY" xr:uid="{881DB2F2-1DCE-4BBE-BA81-0F210CEB546C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D13:D14" emptyCellReference="1"/>
  </ignoredErrors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249977111117893"/>
    <pageSetUpPr autoPageBreaks="0" fitToPage="1"/>
  </sheetPr>
  <dimension ref="A1:K9"/>
  <sheetViews>
    <sheetView showGridLines="0" rightToLeft="1" zoomScaleNormal="100" workbookViewId="0"/>
  </sheetViews>
  <sheetFormatPr defaultColWidth="16.5" defaultRowHeight="30" customHeight="1" x14ac:dyDescent="0.2"/>
  <cols>
    <col min="1" max="1" width="2.5" customWidth="1"/>
    <col min="2" max="2" width="34.125" customWidth="1"/>
    <col min="6" max="6" width="16.5" style="1"/>
  </cols>
  <sheetData>
    <row r="1" spans="1:11" s="3" customFormat="1" ht="39" customHeight="1" thickBot="1" x14ac:dyDescent="0.25">
      <c r="A1" s="5"/>
      <c r="B1" s="56" t="s">
        <v>0</v>
      </c>
      <c r="C1" s="56"/>
      <c r="D1" s="56"/>
      <c r="E1" s="56"/>
      <c r="F1" s="6" t="s">
        <v>7</v>
      </c>
      <c r="G1" s="37" t="s">
        <v>25</v>
      </c>
      <c r="H1" s="7" t="s">
        <v>26</v>
      </c>
    </row>
    <row r="2" spans="1:11" ht="31.5" customHeight="1" x14ac:dyDescent="0.2">
      <c r="A2" s="8"/>
      <c r="B2" s="57" t="s">
        <v>9</v>
      </c>
      <c r="C2" s="57"/>
      <c r="D2" s="66">
        <f>AnnualCashFlowToDate</f>
        <v>39750</v>
      </c>
      <c r="E2" s="66"/>
      <c r="F2" s="54" t="s">
        <v>88</v>
      </c>
      <c r="G2" s="54"/>
      <c r="H2" s="54"/>
      <c r="I2" s="54"/>
      <c r="J2" s="54"/>
      <c r="K2" s="54"/>
    </row>
    <row r="3" spans="1:11" ht="50.1" customHeight="1" x14ac:dyDescent="0.2">
      <c r="A3" s="8"/>
      <c r="B3" s="17" t="s">
        <v>26</v>
      </c>
      <c r="C3" s="21" t="s">
        <v>86</v>
      </c>
      <c r="D3" s="21" t="s">
        <v>87</v>
      </c>
      <c r="E3" s="8"/>
      <c r="F3" s="54"/>
      <c r="G3" s="54"/>
      <c r="H3" s="54"/>
      <c r="I3" s="54"/>
      <c r="J3" s="54"/>
      <c r="K3" s="54"/>
    </row>
    <row r="4" spans="1:11" ht="30" customHeight="1" x14ac:dyDescent="0.2">
      <c r="A4" s="8"/>
      <c r="B4" s="22" t="s">
        <v>62</v>
      </c>
      <c r="C4" s="40">
        <v>5000</v>
      </c>
      <c r="D4" s="40">
        <f>חסכונות[[#This Row],[שנתי  ]]/12</f>
        <v>416.66666666666669</v>
      </c>
      <c r="E4" s="8"/>
      <c r="F4" s="8"/>
      <c r="G4" s="8"/>
      <c r="H4" s="8"/>
    </row>
    <row r="5" spans="1:11" ht="30" customHeight="1" x14ac:dyDescent="0.2">
      <c r="A5" s="8"/>
      <c r="B5" s="22" t="s">
        <v>63</v>
      </c>
      <c r="C5" s="40">
        <v>12000</v>
      </c>
      <c r="D5" s="40">
        <f>חסכונות[[#This Row],[שנתי  ]]/12</f>
        <v>1000</v>
      </c>
      <c r="E5" s="8"/>
      <c r="F5" s="8"/>
      <c r="G5" s="8"/>
      <c r="H5" s="8"/>
    </row>
    <row r="6" spans="1:11" ht="30" customHeight="1" x14ac:dyDescent="0.2">
      <c r="A6" s="8"/>
      <c r="B6" s="22" t="s">
        <v>90</v>
      </c>
      <c r="C6" s="40">
        <v>6000</v>
      </c>
      <c r="D6" s="40">
        <f>חסכונות[[#This Row],[שנתי  ]]/12</f>
        <v>500</v>
      </c>
      <c r="E6" s="8"/>
      <c r="F6" s="8"/>
      <c r="G6" s="8"/>
      <c r="H6" s="8"/>
    </row>
    <row r="7" spans="1:11" ht="30" customHeight="1" x14ac:dyDescent="0.2">
      <c r="A7" s="8"/>
      <c r="B7" s="22" t="s">
        <v>31</v>
      </c>
      <c r="C7" s="40"/>
      <c r="D7" s="40">
        <f>חסכונות[[#This Row],[שנתי  ]]/12</f>
        <v>0</v>
      </c>
      <c r="E7" s="8"/>
      <c r="F7" s="8"/>
      <c r="G7" s="8"/>
      <c r="H7" s="8"/>
    </row>
    <row r="8" spans="1:11" ht="30" customHeight="1" x14ac:dyDescent="0.2">
      <c r="A8" s="8"/>
      <c r="B8" s="22" t="s">
        <v>32</v>
      </c>
      <c r="C8" s="40"/>
      <c r="D8" s="40">
        <f>חסכונות[[#This Row],[שנתי  ]]/12</f>
        <v>0</v>
      </c>
      <c r="E8" s="8"/>
      <c r="F8" s="8"/>
      <c r="G8" s="8"/>
      <c r="H8" s="8"/>
    </row>
    <row r="9" spans="1:11" ht="30" customHeight="1" x14ac:dyDescent="0.2">
      <c r="A9" s="8"/>
      <c r="B9" s="22" t="s">
        <v>91</v>
      </c>
      <c r="C9" s="40">
        <f>SUBTOTAL(109,חסכונות[[שנתי  ]])</f>
        <v>23000</v>
      </c>
      <c r="D9" s="40">
        <f>SUBTOTAL(109,חסכונות[[חודשי ]])</f>
        <v>1916.6666666666667</v>
      </c>
      <c r="E9" s="8"/>
      <c r="F9" s="8"/>
      <c r="G9" s="8"/>
      <c r="H9" s="8"/>
    </row>
  </sheetData>
  <mergeCells count="4">
    <mergeCell ref="F2:K3"/>
    <mergeCell ref="B1:E1"/>
    <mergeCell ref="D2:E2"/>
    <mergeCell ref="B2:C2"/>
  </mergeCells>
  <dataValidations count="9">
    <dataValidation allowBlank="1" showInputMessage="1" showErrorMessage="1" prompt="החסכונות החודשיים מחושבים באופן אוטומטי בעמודה זו תחת כותרת זו" sqref="D3" xr:uid="{00000000-0002-0000-0700-000000000000}"/>
    <dataValidation allowBlank="1" showInputMessage="1" showErrorMessage="1" prompt="הזן את החסכונות השנתיים בעמודה זו תחת כותרת זו" sqref="C3" xr:uid="{00000000-0002-0000-0700-000001000000}"/>
    <dataValidation allowBlank="1" showInputMessage="1" showErrorMessage="1" prompt="הזן את פריטי החסכונות בעמודה זו תחת כותרת זו" sqref="B3" xr:uid="{00000000-0002-0000-0700-000002000000}"/>
    <dataValidation allowBlank="1" showInputMessage="1" showErrorMessage="1" prompt="הזן פרטים בטבלה 'חסכונות' בגליון עבודה זה. העצה מופיעה בתא F2. תזרים המזומנים הכולל עד כה מחושב באופן אוטומטי בתא D2" sqref="A1" xr:uid="{00000000-0002-0000-0700-000003000000}"/>
    <dataValidation allowBlank="1" showInputMessage="1" showErrorMessage="1" prompt="קישור ניווט לגליון העבודה 'הוצאות לפי שיקול דעת'" sqref="G1" xr:uid="{00000000-0002-0000-0700-000004000000}"/>
    <dataValidation allowBlank="1" showInputMessage="1" showErrorMessage="1" prompt="קישור ניווט לגליון העבודה 'מדריך'" sqref="F1" xr:uid="{00000000-0002-0000-0700-000005000000}"/>
    <dataValidation allowBlank="1" showInputMessage="1" showErrorMessage="1" prompt="הכותרת של גליון עבודה זה מופיעה בתא זה. בחר את התאים משמאל כדי לנווט לגליונות העבודה האחרים: F1 כדי לנווט לגליון העבודה 'מדריך' ו- G1 כדי לנווט לגליון העבודה 'הוצאות לפי שיקול דעת'" sqref="B1:E1" xr:uid="{00000000-0002-0000-0700-000006000000}"/>
    <dataValidation allowBlank="1" showInputMessage="1" showErrorMessage="1" prompt="תזרים המזומנים הכולל עד כה מחושב באופן אוטומטי בתא משמאל. הזן פרטים בטבלה שמתחת" sqref="B2:C2" xr:uid="{00000000-0002-0000-0700-000007000000}"/>
    <dataValidation allowBlank="1" showInputMessage="1" showErrorMessage="1" prompt="תזרים המזומנים הכולל עד כה מחושב באופן אוטומטי בתא זה. העצה מופיעה בתא משמאל" sqref="D2:E2" xr:uid="{00000000-0002-0000-0700-000008000000}"/>
  </dataValidations>
  <hyperlinks>
    <hyperlink ref="G1" location="'תזרים מזומנים שנתי'!A1" tooltip="בחר כדי לנווט לגליון העבודה 'תזרים מזומנים שנתי'" display="Navigation button for Annual Cash Flow worksheet is in this cell." xr:uid="{00000000-0004-0000-0700-000000000000}"/>
    <hyperlink ref="G1" location="'הוצאות לפי שיקול דעת'!A1" tooltip="בחר כדי לנווט לגליון העבודה 'הוצאות לפי שיקול דעת'" display="הוצאות לפי שיקול דעת" xr:uid="{00000000-0004-0000-0700-000001000000}"/>
    <hyperlink ref="F1" location="מדריך!A1" tooltip="בחר כדי לנווט לגליון העבודה 'מדריך'" display="Navigation button for Guide worksheet is in this cell." xr:uid="{00000000-0004-0000-0700-000002000000}"/>
    <hyperlink ref="H1" location="חסכונות!A1" tooltip="בחר כדי לנווט לתא A1 בגליון עבודה זה" display="SAVINGS" xr:uid="{B33078D2-FB4D-4F66-9D5A-CE5D5B056318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D7:D8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32</vt:i4>
      </vt:variant>
    </vt:vector>
  </HeadingPairs>
  <TitlesOfParts>
    <vt:vector size="40" baseType="lpstr">
      <vt:lpstr>מדריך</vt:lpstr>
      <vt:lpstr>תזרים מזומנים שנתי</vt:lpstr>
      <vt:lpstr>תזרים מזומנים חודשי</vt:lpstr>
      <vt:lpstr>סיכום יומי</vt:lpstr>
      <vt:lpstr>הכנסות</vt:lpstr>
      <vt:lpstr>הוצאות</vt:lpstr>
      <vt:lpstr>הוצאות לפי שיקול דעת</vt:lpstr>
      <vt:lpstr>חסכונות</vt:lpstr>
      <vt:lpstr>ColumnTitleRegion1..B6.1</vt:lpstr>
      <vt:lpstr>ColumnTitleRegion1..E8.4</vt:lpstr>
      <vt:lpstr>ColumnTitleRegion2..D6.1</vt:lpstr>
      <vt:lpstr>ColumnTitleRegion3..F6.1</vt:lpstr>
      <vt:lpstr>MonthlyCashFlowToDate</vt:lpstr>
      <vt:lpstr>הוצאות!Print_Titles</vt:lpstr>
      <vt:lpstr>'הוצאות לפי שיקול דעת'!Print_Titles</vt:lpstr>
      <vt:lpstr>הכנסות!Print_Titles</vt:lpstr>
      <vt:lpstr>חסכונות!Print_Titles</vt:lpstr>
      <vt:lpstr>'סיכום יומי'!Print_Titles</vt:lpstr>
      <vt:lpstr>'תזרים מזומנים חודשי'!Print_Titles</vt:lpstr>
      <vt:lpstr>RowTitleRegion1..D2.2</vt:lpstr>
      <vt:lpstr>RowTitleRegion1..D2.3</vt:lpstr>
      <vt:lpstr>RowTitleRegion1..D2.4</vt:lpstr>
      <vt:lpstr>RowTitleRegion1..D2.5</vt:lpstr>
      <vt:lpstr>RowTitleRegion1..D2.6</vt:lpstr>
      <vt:lpstr>RowTitleRegion1..D2.7</vt:lpstr>
      <vt:lpstr>RowTitleRegion1..D2.8</vt:lpstr>
      <vt:lpstr>RowTitleRegion2..C4.2</vt:lpstr>
      <vt:lpstr>RowTitleRegion3..G4.2</vt:lpstr>
      <vt:lpstr>RowTitleRegion4..K4.2</vt:lpstr>
      <vt:lpstr>RowTitleRegion5..O4.2</vt:lpstr>
      <vt:lpstr>RowTitleRegion6..C6.2</vt:lpstr>
      <vt:lpstr>RowTitleRegion7..G6.2</vt:lpstr>
      <vt:lpstr>RowTitleRegion8..K6.2</vt:lpstr>
      <vt:lpstr>RowTitleRegion9..O6.2</vt:lpstr>
      <vt:lpstr>Title3</vt:lpstr>
      <vt:lpstr>Title4</vt:lpstr>
      <vt:lpstr>Title5</vt:lpstr>
      <vt:lpstr>Title6</vt:lpstr>
      <vt:lpstr>Title7</vt:lpstr>
      <vt:lpstr>סוג8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2018-11-09T08:36:29Z</dcterms:created>
  <dcterms:modified xsi:type="dcterms:W3CDTF">2018-11-09T08:36:29Z</dcterms:modified>
</cp:coreProperties>
</file>