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3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admin\Desktop\he-IL\"/>
    </mc:Choice>
  </mc:AlternateContent>
  <xr:revisionPtr revIDLastSave="0" documentId="12_ncr:500000_{28D2BD64-6C87-45D1-952B-AF411243581F}" xr6:coauthVersionLast="32" xr6:coauthVersionMax="32" xr10:uidLastSave="{00000000-0000-0000-0000-000000000000}"/>
  <bookViews>
    <workbookView xWindow="0" yWindow="600" windowWidth="20730" windowHeight="11760" xr2:uid="{00000000-000D-0000-FFFF-FFFF00000000}"/>
  </bookViews>
  <sheets>
    <sheet name="ינו" sheetId="6" r:id="rId1"/>
    <sheet name="פבר" sheetId="9" r:id="rId2"/>
    <sheet name="מרץ" sheetId="10" r:id="rId3"/>
    <sheet name="אפר" sheetId="11" r:id="rId4"/>
    <sheet name="מאי" sheetId="12" r:id="rId5"/>
    <sheet name="יונ" sheetId="13" r:id="rId6"/>
    <sheet name="יול" sheetId="14" r:id="rId7"/>
    <sheet name="אוג" sheetId="15" r:id="rId8"/>
    <sheet name="ספט" sheetId="16" r:id="rId9"/>
    <sheet name="אוק" sheetId="17" r:id="rId10"/>
    <sheet name="נוב" sheetId="18" r:id="rId11"/>
    <sheet name="דצמ" sheetId="19" r:id="rId12"/>
  </sheets>
  <definedNames>
    <definedName name="AprSun1">DATE(CalendarYear,4,1)-WEEKDAY(DATE(CalendarYear,4,1))</definedName>
    <definedName name="AugSun1">DATE(CalendarYear,8,1)-WEEKDAY(DATE(CalendarYear,8,1))</definedName>
    <definedName name="CalendarYear">ינו!$L$2</definedName>
    <definedName name="DecSun1">DATE(CalendarYear,12,1)-WEEKDAY(DATE(CalendarYear,12,1))</definedName>
    <definedName name="FebSun1">DATE(CalendarYear,2,1)-WEEKDAY(DATE(CalendarYear,2,1))</definedName>
    <definedName name="JanSun1">DATE(CalendarYear,1,1)-WEEKDAY(DATE(CalendarYear,1,1))</definedName>
    <definedName name="JulSun1">DATE(CalendarYear,7,1)-WEEKDAY(DATE(CalendarYear,7,1))</definedName>
    <definedName name="JunSun1">DATE(CalendarYear,6,1)-WEEKDAY(DATE(CalendarYear,6,1))</definedName>
    <definedName name="MarSun1">DATE(CalendarYear,3,1)-WEEKDAY(DATE(CalendarYear,3,1))</definedName>
    <definedName name="MaySun1">DATE(CalendarYear,5,1)-WEEKDAY(DATE(CalendarYear,5,1))</definedName>
    <definedName name="NovSun1">DATE(CalendarYear,11,1)-WEEKDAY(DATE(CalendarYear,11,1))</definedName>
    <definedName name="OctSun1">DATE(CalendarYear,10,1)-WEEKDAY(DATE(CalendarYear,10,1))</definedName>
    <definedName name="SepSun1">DATE(CalendarYear,9,1)-WEEKDAY(DATE(CalendarYear,9,1))</definedName>
    <definedName name="_xlnm.Print_Area" localSheetId="7">אוג!$A$2:$K$19</definedName>
    <definedName name="_xlnm.Print_Area" localSheetId="9">אוק!$A$2:$K$19</definedName>
    <definedName name="_xlnm.Print_Area" localSheetId="3">אפר!$A$2:$K$19</definedName>
    <definedName name="_xlnm.Print_Area" localSheetId="11">דצמ!$A$2:$K$19</definedName>
    <definedName name="_xlnm.Print_Area" localSheetId="6">יול!$A$2:$K$19</definedName>
    <definedName name="_xlnm.Print_Area" localSheetId="5">יונ!$A$2:$K$19</definedName>
    <definedName name="_xlnm.Print_Area" localSheetId="0">ינו!$A$2:$K$19</definedName>
    <definedName name="_xlnm.Print_Area" localSheetId="4">מאי!$A$2:$K$19</definedName>
    <definedName name="_xlnm.Print_Area" localSheetId="2">מרץ!$A$2:$K$19</definedName>
    <definedName name="_xlnm.Print_Area" localSheetId="10">נוב!$A$2:$K$19</definedName>
    <definedName name="_xlnm.Print_Area" localSheetId="8">ספט!$A$2:$K$19</definedName>
    <definedName name="_xlnm.Print_Area" localSheetId="1">פבר!$A$2:$K$19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" i="6" l="1"/>
  <c r="B5" i="6" l="1"/>
  <c r="D5" i="6"/>
  <c r="B3" i="12" l="1"/>
  <c r="B3" i="13"/>
  <c r="B3" i="14"/>
  <c r="B3" i="15"/>
  <c r="B3" i="16"/>
  <c r="B3" i="17"/>
  <c r="B3" i="18"/>
  <c r="B3" i="19"/>
  <c r="C15" i="1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B3" i="11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B3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B3" i="9"/>
  <c r="B3" i="6" l="1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<sst xmlns="http://schemas.openxmlformats.org/spreadsheetml/2006/main" count="97" uniqueCount="9">
  <si>
    <t>ראשון</t>
  </si>
  <si>
    <t>שני</t>
  </si>
  <si>
    <t>שלישי</t>
  </si>
  <si>
    <t>הערות:</t>
  </si>
  <si>
    <t>רביעי</t>
  </si>
  <si>
    <t>חמישי</t>
  </si>
  <si>
    <t>שישי</t>
  </si>
  <si>
    <t>שבת</t>
  </si>
  <si>
    <t>בחר שנה: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</si>
</sst>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2" formatCode="_ &quot;₪&quot;\ * #,##0_ ;_ &quot;₪&quot;\ * \-#,##0_ ;_ &quot;₪&quot;\ * &quot;-&quot;_ ;_ @_ "/>
    <numFmt numFmtId="41" formatCode="_ * #,##0_ ;_ * \-#,##0_ ;_ * &quot;-&quot;_ ;_ @_ "/>
    <numFmt numFmtId="44" formatCode="_ &quot;₪&quot;\ * #,##0.00_ ;_ &quot;₪&quot;\ * \-#,##0.00_ ;_ &quot;₪&quot;\ * &quot;-&quot;??_ ;_ @_ "/>
    <numFmt numFmtId="43" formatCode="_ * #,##0.00_ ;_ * \-#,##0.00_ ;_ * &quot;-&quot;??_ ;_ @_ "/>
    <numFmt numFmtId="164" formatCode="d"/>
    <numFmt numFmtId="165" formatCode="mmmm\ yyyy"/>
    <numFmt numFmtId="166" formatCode="mmmm"/>
  </numFmts>
  <fonts count="28" x14ac:knownFonts="1">
    <font>
      <sz val="12"/>
      <color theme="1"/>
      <name val="Tahoma"/>
      <family val="2"/>
    </font>
    <font>
      <sz val="12"/>
      <color theme="1"/>
      <name val="Tahoma"/>
      <family val="2"/>
    </font>
    <font>
      <sz val="11"/>
      <name val="Tahoma"/>
      <family val="2"/>
    </font>
    <font>
      <sz val="11"/>
      <color theme="8"/>
      <name val="Tahoma"/>
      <family val="2"/>
    </font>
    <font>
      <sz val="24"/>
      <color theme="8"/>
      <name val="Tahoma"/>
      <family val="2"/>
    </font>
    <font>
      <sz val="40"/>
      <color theme="8"/>
      <name val="Tahoma"/>
      <family val="2"/>
    </font>
    <font>
      <b/>
      <sz val="9"/>
      <color theme="8"/>
      <name val="Tahoma"/>
      <family val="2"/>
    </font>
    <font>
      <sz val="28"/>
      <color theme="8" tint="-0.499984740745262"/>
      <name val="Tahoma"/>
      <family val="2"/>
    </font>
    <font>
      <sz val="10"/>
      <name val="Tahoma"/>
      <family val="2"/>
    </font>
    <font>
      <sz val="10"/>
      <color theme="9"/>
      <name val="Tahoma"/>
      <family val="2"/>
    </font>
    <font>
      <b/>
      <sz val="11"/>
      <color theme="8"/>
      <name val="Tahoma"/>
      <family val="2"/>
    </font>
    <font>
      <sz val="11"/>
      <color theme="0" tint="-0.499984740745262"/>
      <name val="Tahoma"/>
      <family val="2"/>
    </font>
    <font>
      <u/>
      <sz val="12"/>
      <color theme="10"/>
      <name val="Tahoma"/>
      <family val="2"/>
    </font>
    <font>
      <sz val="10"/>
      <color indexed="63"/>
      <name val="Tahoma"/>
      <family val="2"/>
    </font>
    <font>
      <b/>
      <sz val="11"/>
      <color theme="0"/>
      <name val="Tahoma"/>
      <family val="2"/>
    </font>
    <font>
      <b/>
      <sz val="28"/>
      <color theme="1" tint="0.34998626667073579"/>
      <name val="Tahoma"/>
      <family val="2"/>
    </font>
    <font>
      <sz val="11"/>
      <color rgb="FF006100"/>
      <name val="Tahoma"/>
      <family val="2"/>
    </font>
    <font>
      <sz val="11"/>
      <color rgb="FF9C5700"/>
      <name val="Tahoma"/>
      <family val="2"/>
    </font>
    <font>
      <sz val="11"/>
      <color rgb="FF9C0006"/>
      <name val="Tahoma"/>
      <family val="2"/>
    </font>
    <font>
      <b/>
      <sz val="11"/>
      <color rgb="FFFA7D00"/>
      <name val="Tahoma"/>
      <family val="2"/>
    </font>
    <font>
      <sz val="11"/>
      <color rgb="FFFF0000"/>
      <name val="Tahoma"/>
      <family val="2"/>
    </font>
    <font>
      <i/>
      <sz val="11"/>
      <color rgb="FF7F7F7F"/>
      <name val="Tahoma"/>
      <family val="2"/>
    </font>
    <font>
      <b/>
      <sz val="11"/>
      <color rgb="FF3F3F3F"/>
      <name val="Tahoma"/>
      <family val="2"/>
    </font>
    <font>
      <sz val="11"/>
      <color rgb="FF3F3F76"/>
      <name val="Tahoma"/>
      <family val="2"/>
    </font>
    <font>
      <sz val="11"/>
      <color rgb="FFFA7D00"/>
      <name val="Tahoma"/>
      <family val="2"/>
    </font>
    <font>
      <sz val="18"/>
      <color theme="3"/>
      <name val="Tahoma"/>
      <family val="2"/>
    </font>
    <font>
      <sz val="11"/>
      <color theme="1"/>
      <name val="Tahoma"/>
      <family val="2"/>
    </font>
    <font>
      <sz val="11"/>
      <color theme="0"/>
      <name val="Tahoma"/>
      <family val="2"/>
    </font>
  </fonts>
  <fills count="31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4">
    <xf numFmtId="0" fontId="0" fillId="0" borderId="0"/>
    <xf numFmtId="0" fontId="2" fillId="0" borderId="0">
      <alignment readingOrder="2"/>
    </xf>
    <xf numFmtId="0" fontId="14" fillId="2" borderId="1" applyNumberFormat="0" applyAlignment="0" applyProtection="0">
      <alignment readingOrder="2"/>
    </xf>
    <xf numFmtId="0" fontId="13" fillId="3" borderId="0" applyBorder="0" applyAlignment="0" applyProtection="0"/>
    <xf numFmtId="0" fontId="15" fillId="0" borderId="0" applyNumberFormat="0" applyFill="0" applyAlignment="0" applyProtection="0"/>
    <xf numFmtId="0" fontId="1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6" fillId="5" borderId="0" applyNumberFormat="0" applyBorder="0" applyAlignment="0" applyProtection="0"/>
    <xf numFmtId="0" fontId="18" fillId="6" borderId="0" applyNumberFormat="0" applyBorder="0" applyAlignment="0" applyProtection="0"/>
    <xf numFmtId="0" fontId="17" fillId="7" borderId="0" applyNumberFormat="0" applyBorder="0" applyAlignment="0" applyProtection="0"/>
    <xf numFmtId="0" fontId="23" fillId="8" borderId="15" applyNumberFormat="0" applyAlignment="0" applyProtection="0"/>
    <xf numFmtId="0" fontId="22" fillId="9" borderId="16" applyNumberFormat="0" applyAlignment="0" applyProtection="0"/>
    <xf numFmtId="0" fontId="19" fillId="9" borderId="15" applyNumberFormat="0" applyAlignment="0" applyProtection="0"/>
    <xf numFmtId="0" fontId="24" fillId="0" borderId="17" applyNumberFormat="0" applyFill="0" applyAlignment="0" applyProtection="0"/>
    <xf numFmtId="0" fontId="14" fillId="10" borderId="18" applyNumberFormat="0" applyAlignment="0" applyProtection="0"/>
    <xf numFmtId="0" fontId="20" fillId="0" borderId="0" applyNumberFormat="0" applyFill="0" applyBorder="0" applyAlignment="0" applyProtection="0"/>
    <xf numFmtId="0" fontId="1" fillId="11" borderId="19" applyNumberFormat="0" applyFont="0" applyAlignment="0" applyProtection="0"/>
    <xf numFmtId="0" fontId="21" fillId="0" borderId="0" applyNumberFormat="0" applyFill="0" applyBorder="0" applyAlignment="0" applyProtection="0"/>
    <xf numFmtId="0" fontId="27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7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7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7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7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</cellStyleXfs>
  <cellXfs count="35">
    <xf numFmtId="0" fontId="0" fillId="0" borderId="0" xfId="0"/>
    <xf numFmtId="0" fontId="1" fillId="0" borderId="0" xfId="0" applyFont="1" applyAlignment="1">
      <alignment horizontal="right" readingOrder="2"/>
    </xf>
    <xf numFmtId="0" fontId="2" fillId="0" borderId="0" xfId="1" applyFont="1" applyAlignment="1">
      <alignment horizontal="right" readingOrder="2"/>
    </xf>
    <xf numFmtId="0" fontId="3" fillId="0" borderId="0" xfId="1" applyFont="1" applyAlignment="1">
      <alignment horizontal="center" readingOrder="2"/>
    </xf>
    <xf numFmtId="0" fontId="2" fillId="0" borderId="0" xfId="1" applyFont="1">
      <alignment readingOrder="2"/>
    </xf>
    <xf numFmtId="0" fontId="4" fillId="0" borderId="0" xfId="0" applyFont="1" applyAlignment="1">
      <alignment horizontal="center" vertical="center" readingOrder="2"/>
    </xf>
    <xf numFmtId="0" fontId="6" fillId="0" borderId="2" xfId="2" applyFont="1" applyFill="1" applyBorder="1" applyAlignment="1">
      <alignment horizontal="center" vertical="center" readingOrder="2"/>
    </xf>
    <xf numFmtId="0" fontId="6" fillId="0" borderId="3" xfId="2" applyFont="1" applyFill="1" applyBorder="1" applyAlignment="1">
      <alignment horizontal="center" vertical="center" readingOrder="2"/>
    </xf>
    <xf numFmtId="0" fontId="6" fillId="0" borderId="4" xfId="2" applyFont="1" applyFill="1" applyBorder="1" applyAlignment="1">
      <alignment horizontal="center" vertical="center" readingOrder="2"/>
    </xf>
    <xf numFmtId="166" fontId="1" fillId="0" borderId="0" xfId="0" applyNumberFormat="1" applyFont="1"/>
    <xf numFmtId="0" fontId="1" fillId="0" borderId="0" xfId="0" applyFont="1"/>
    <xf numFmtId="166" fontId="7" fillId="0" borderId="0" xfId="0" applyNumberFormat="1" applyFont="1" applyFill="1" applyBorder="1" applyAlignment="1">
      <alignment horizontal="right" vertical="center" textRotation="90" readingOrder="2"/>
    </xf>
    <xf numFmtId="0" fontId="8" fillId="0" borderId="0" xfId="1" applyFont="1">
      <alignment readingOrder="2"/>
    </xf>
    <xf numFmtId="0" fontId="9" fillId="4" borderId="10" xfId="1" applyFont="1" applyFill="1" applyBorder="1" applyAlignment="1">
      <alignment horizontal="center" vertical="top" wrapText="1" readingOrder="2"/>
    </xf>
    <xf numFmtId="0" fontId="9" fillId="4" borderId="10" xfId="3" applyFont="1" applyFill="1" applyBorder="1" applyAlignment="1">
      <alignment horizontal="center" vertical="top" wrapText="1" readingOrder="2"/>
    </xf>
    <xf numFmtId="0" fontId="8" fillId="0" borderId="0" xfId="1" applyFont="1" applyAlignment="1">
      <alignment horizontal="right" readingOrder="2"/>
    </xf>
    <xf numFmtId="0" fontId="9" fillId="0" borderId="10" xfId="1" applyFont="1" applyFill="1" applyBorder="1" applyAlignment="1">
      <alignment horizontal="center" vertical="top" wrapText="1" readingOrder="2"/>
    </xf>
    <xf numFmtId="0" fontId="9" fillId="0" borderId="10" xfId="3" applyFont="1" applyFill="1" applyBorder="1" applyAlignment="1">
      <alignment horizontal="center" vertical="top" wrapText="1" readingOrder="2"/>
    </xf>
    <xf numFmtId="0" fontId="9" fillId="0" borderId="10" xfId="1" applyFont="1" applyFill="1" applyBorder="1" applyAlignment="1">
      <alignment horizontal="center" vertical="top" wrapText="1"/>
    </xf>
    <xf numFmtId="166" fontId="7" fillId="0" borderId="0" xfId="0" applyNumberFormat="1" applyFont="1" applyFill="1" applyBorder="1" applyAlignment="1">
      <alignment vertical="center" textRotation="90"/>
    </xf>
    <xf numFmtId="0" fontId="11" fillId="0" borderId="0" xfId="1" applyFont="1" applyAlignment="1">
      <alignment horizontal="right"/>
    </xf>
    <xf numFmtId="0" fontId="11" fillId="0" borderId="0" xfId="1" applyFont="1" applyAlignment="1">
      <alignment horizontal="center"/>
    </xf>
    <xf numFmtId="0" fontId="12" fillId="0" borderId="0" xfId="5" applyFont="1"/>
    <xf numFmtId="164" fontId="3" fillId="4" borderId="11" xfId="1" applyNumberFormat="1" applyFont="1" applyFill="1" applyBorder="1" applyAlignment="1">
      <alignment horizontal="left" vertical="top" wrapText="1" readingOrder="2"/>
    </xf>
    <xf numFmtId="164" fontId="3" fillId="0" borderId="11" xfId="1" applyNumberFormat="1" applyFont="1" applyFill="1" applyBorder="1" applyAlignment="1">
      <alignment horizontal="left" vertical="top" wrapText="1" readingOrder="2"/>
    </xf>
    <xf numFmtId="164" fontId="3" fillId="4" borderId="12" xfId="1" applyNumberFormat="1" applyFont="1" applyFill="1" applyBorder="1" applyAlignment="1">
      <alignment horizontal="left" vertical="top" wrapText="1" readingOrder="2"/>
    </xf>
    <xf numFmtId="164" fontId="3" fillId="0" borderId="12" xfId="1" applyNumberFormat="1" applyFont="1" applyFill="1" applyBorder="1" applyAlignment="1">
      <alignment horizontal="left" vertical="top" wrapText="1" readingOrder="2"/>
    </xf>
    <xf numFmtId="164" fontId="3" fillId="0" borderId="13" xfId="1" applyNumberFormat="1" applyFont="1" applyFill="1" applyBorder="1" applyAlignment="1">
      <alignment horizontal="left" vertical="top" wrapText="1" readingOrder="2"/>
    </xf>
    <xf numFmtId="0" fontId="10" fillId="0" borderId="14" xfId="2" applyFont="1" applyFill="1" applyBorder="1" applyAlignment="1">
      <alignment horizontal="left" vertical="top" wrapText="1"/>
    </xf>
    <xf numFmtId="0" fontId="10" fillId="0" borderId="8" xfId="2" applyFont="1" applyFill="1" applyBorder="1" applyAlignment="1">
      <alignment horizontal="left" vertical="top" wrapText="1"/>
    </xf>
    <xf numFmtId="0" fontId="10" fillId="0" borderId="9" xfId="2" applyFont="1" applyFill="1" applyBorder="1" applyAlignment="1">
      <alignment horizontal="left" vertical="top" wrapText="1"/>
    </xf>
    <xf numFmtId="164" fontId="6" fillId="0" borderId="5" xfId="2" applyNumberFormat="1" applyFont="1" applyFill="1" applyBorder="1" applyAlignment="1">
      <alignment horizontal="right" vertical="center" wrapText="1" readingOrder="2"/>
    </xf>
    <xf numFmtId="164" fontId="6" fillId="0" borderId="6" xfId="2" applyNumberFormat="1" applyFont="1" applyFill="1" applyBorder="1" applyAlignment="1">
      <alignment horizontal="right" vertical="center" wrapText="1" readingOrder="2"/>
    </xf>
    <xf numFmtId="164" fontId="6" fillId="0" borderId="7" xfId="2" applyNumberFormat="1" applyFont="1" applyFill="1" applyBorder="1" applyAlignment="1">
      <alignment horizontal="right" vertical="center" wrapText="1" readingOrder="2"/>
    </xf>
    <xf numFmtId="165" fontId="5" fillId="0" borderId="0" xfId="1" applyNumberFormat="1" applyFont="1" applyBorder="1" applyAlignment="1">
      <alignment horizontal="right" vertical="center" readingOrder="2"/>
    </xf>
  </cellXfs>
  <cellStyles count="44">
    <cellStyle name="20% - הדגשה2" xfId="27" builtinId="34" customBuiltin="1"/>
    <cellStyle name="20% - הדגשה3" xfId="30" builtinId="38" customBuiltin="1"/>
    <cellStyle name="20% - הדגשה4" xfId="34" builtinId="42" customBuiltin="1"/>
    <cellStyle name="20% - הדגשה5" xfId="37" builtinId="46" customBuiltin="1"/>
    <cellStyle name="20% - הדגשה6" xfId="41" builtinId="50" customBuiltin="1"/>
    <cellStyle name="40% - הדגשה1" xfId="24" builtinId="31" customBuiltin="1"/>
    <cellStyle name="40% - הדגשה1 2" xfId="3" xr:uid="{00000000-0005-0000-0000-000000000000}"/>
    <cellStyle name="40% - הדגשה2" xfId="28" builtinId="35" customBuiltin="1"/>
    <cellStyle name="40% - הדגשה3" xfId="31" builtinId="39" customBuiltin="1"/>
    <cellStyle name="40% - הדגשה4" xfId="35" builtinId="43" customBuiltin="1"/>
    <cellStyle name="40% - הדגשה5" xfId="38" builtinId="47" customBuiltin="1"/>
    <cellStyle name="40% - הדגשה6" xfId="42" builtinId="51" customBuiltin="1"/>
    <cellStyle name="60% - הדגשה1" xfId="25" builtinId="32" customBuiltin="1"/>
    <cellStyle name="60% - הדגשה3" xfId="32" builtinId="40" customBuiltin="1"/>
    <cellStyle name="60% - הדגשה5" xfId="39" builtinId="48" customBuiltin="1"/>
    <cellStyle name="60% - הדגשה6" xfId="43" builtinId="52" customBuiltin="1"/>
    <cellStyle name="Comma" xfId="6" builtinId="3" customBuiltin="1"/>
    <cellStyle name="Currency" xfId="8" builtinId="4" customBuiltin="1"/>
    <cellStyle name="Normal" xfId="0" builtinId="0" customBuiltin="1"/>
    <cellStyle name="Percent" xfId="10" builtinId="5" customBuiltin="1"/>
    <cellStyle name="הדגשה1" xfId="23" builtinId="29" customBuiltin="1"/>
    <cellStyle name="הדגשה1 2" xfId="2" xr:uid="{00000000-0005-0000-0000-000001000000}"/>
    <cellStyle name="הדגשה2" xfId="26" builtinId="33" customBuiltin="1"/>
    <cellStyle name="הדגשה3" xfId="29" builtinId="37" customBuiltin="1"/>
    <cellStyle name="הדגשה4" xfId="33" builtinId="41" customBuiltin="1"/>
    <cellStyle name="הדגשה5" xfId="36" builtinId="45" customBuiltin="1"/>
    <cellStyle name="הדגשה6" xfId="40" builtinId="49" customBuiltin="1"/>
    <cellStyle name="היפר-קישור" xfId="5" builtinId="8" customBuiltin="1"/>
    <cellStyle name="הערה" xfId="21" builtinId="10" customBuiltin="1"/>
    <cellStyle name="חישוב" xfId="17" builtinId="22" customBuiltin="1"/>
    <cellStyle name="טוב" xfId="12" builtinId="26" customBuiltin="1"/>
    <cellStyle name="טקסט אזהרה" xfId="20" builtinId="11" customBuiltin="1"/>
    <cellStyle name="טקסט הסברי" xfId="22" builtinId="53" customBuiltin="1"/>
    <cellStyle name="כותרת" xfId="11" builtinId="15" customBuiltin="1"/>
    <cellStyle name="כותרת 1 2" xfId="4" xr:uid="{00000000-0005-0000-0000-000002000000}"/>
    <cellStyle name="מטבע [0]" xfId="9" builtinId="7" customBuiltin="1"/>
    <cellStyle name="ניטראלי" xfId="14" builtinId="28" customBuiltin="1"/>
    <cellStyle name="פלט" xfId="16" builtinId="21" customBuiltin="1"/>
    <cellStyle name="פסיק [0]" xfId="7" builtinId="6" customBuiltin="1"/>
    <cellStyle name="קלט" xfId="15" builtinId="20" customBuiltin="1"/>
    <cellStyle name="רגיל 2" xfId="1" xr:uid="{00000000-0005-0000-0000-000005000000}"/>
    <cellStyle name="רע" xfId="13" builtinId="27" customBuiltin="1"/>
    <cellStyle name="תא מסומן" xfId="19" builtinId="23" customBuiltin="1"/>
    <cellStyle name="תא מקושר" xfId="18" builtinId="24" customBuiltin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 xr9:uid="{00000000-0011-0000-FFFF-FFFF00000000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 xr9:uid="{00000000-0011-0000-FFFF-FFFF01000000}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8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4" Type="http://schemas.openxmlformats.org/officeDocument/2006/relationships/image" Target="../media/image6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png"/><Relationship Id="rId1" Type="http://schemas.openxmlformats.org/officeDocument/2006/relationships/image" Target="../media/image23.jpg"/><Relationship Id="rId4" Type="http://schemas.openxmlformats.org/officeDocument/2006/relationships/image" Target="../media/image24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png"/><Relationship Id="rId1" Type="http://schemas.openxmlformats.org/officeDocument/2006/relationships/image" Target="../media/image25.jpg"/><Relationship Id="rId4" Type="http://schemas.openxmlformats.org/officeDocument/2006/relationships/image" Target="../media/image26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7.jpg"/><Relationship Id="rId1" Type="http://schemas.openxmlformats.org/officeDocument/2006/relationships/image" Target="../media/image3.png"/><Relationship Id="rId4" Type="http://schemas.openxmlformats.org/officeDocument/2006/relationships/image" Target="../media/image28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7.jpg"/><Relationship Id="rId1" Type="http://schemas.openxmlformats.org/officeDocument/2006/relationships/image" Target="../media/image3.png"/><Relationship Id="rId4" Type="http://schemas.openxmlformats.org/officeDocument/2006/relationships/image" Target="../media/image8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9.jpg"/><Relationship Id="rId1" Type="http://schemas.openxmlformats.org/officeDocument/2006/relationships/image" Target="../media/image3.png"/><Relationship Id="rId4" Type="http://schemas.openxmlformats.org/officeDocument/2006/relationships/image" Target="../media/image10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1.jpg"/><Relationship Id="rId1" Type="http://schemas.openxmlformats.org/officeDocument/2006/relationships/image" Target="../media/image3.png"/><Relationship Id="rId4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3.jpg"/><Relationship Id="rId1" Type="http://schemas.openxmlformats.org/officeDocument/2006/relationships/image" Target="../media/image3.png"/><Relationship Id="rId4" Type="http://schemas.openxmlformats.org/officeDocument/2006/relationships/image" Target="../media/image14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5.jpg"/><Relationship Id="rId1" Type="http://schemas.openxmlformats.org/officeDocument/2006/relationships/image" Target="../media/image3.png"/><Relationship Id="rId4" Type="http://schemas.openxmlformats.org/officeDocument/2006/relationships/image" Target="../media/image16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7.jpg"/><Relationship Id="rId1" Type="http://schemas.openxmlformats.org/officeDocument/2006/relationships/image" Target="../media/image3.png"/><Relationship Id="rId4" Type="http://schemas.openxmlformats.org/officeDocument/2006/relationships/image" Target="../media/image18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png"/><Relationship Id="rId1" Type="http://schemas.openxmlformats.org/officeDocument/2006/relationships/image" Target="../media/image19.jpg"/><Relationship Id="rId4" Type="http://schemas.openxmlformats.org/officeDocument/2006/relationships/image" Target="../media/image20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png"/><Relationship Id="rId1" Type="http://schemas.openxmlformats.org/officeDocument/2006/relationships/image" Target="../media/image21.jpg"/><Relationship Id="rId4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564855</xdr:colOff>
      <xdr:row>1</xdr:row>
      <xdr:rowOff>161226</xdr:rowOff>
    </xdr:from>
    <xdr:to>
      <xdr:col>7</xdr:col>
      <xdr:colOff>934248</xdr:colOff>
      <xdr:row>2</xdr:row>
      <xdr:rowOff>522378</xdr:rowOff>
    </xdr:to>
    <xdr:pic>
      <xdr:nvPicPr>
        <xdr:cNvPr id="26" name="תמונה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3234909" y="349511"/>
          <a:ext cx="1554480" cy="693419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תמונה 2" descr="צלעות כבש על מחבת." title="תמונה עבור ינואר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71252" y="93658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תמונה 26" title="עיצוב מסולסל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32034" y="571500"/>
          <a:ext cx="1558113" cy="144780"/>
        </a:xfrm>
        <a:prstGeom prst="rect">
          <a:avLst/>
        </a:prstGeom>
      </xdr:spPr>
    </xdr:pic>
    <xdr:clientData/>
  </xdr:twoCellAnchor>
  <xdr:twoCellAnchor>
    <xdr:from>
      <xdr:col>8</xdr:col>
      <xdr:colOff>497634</xdr:colOff>
      <xdr:row>18</xdr:row>
      <xdr:rowOff>40979</xdr:rowOff>
    </xdr:from>
    <xdr:to>
      <xdr:col>9</xdr:col>
      <xdr:colOff>874647</xdr:colOff>
      <xdr:row>18</xdr:row>
      <xdr:rowOff>185759</xdr:rowOff>
    </xdr:to>
    <xdr:pic>
      <xdr:nvPicPr>
        <xdr:cNvPr id="29" name="תמונה 28" title="עיצוב מסולסל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32034" y="7451429"/>
          <a:ext cx="1558113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תמונה 20" descr="מגוון תבלינים בשש קערות מלבניות." title="תמונה עבור ינואר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71252" y="307395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1063256</xdr:colOff>
      <xdr:row>17</xdr:row>
      <xdr:rowOff>61056</xdr:rowOff>
    </xdr:to>
    <xdr:sp macro="" textlink="">
      <xdr:nvSpPr>
        <xdr:cNvPr id="25" name="תיבת טקסט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9430735726" y="5213983"/>
          <a:ext cx="193931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981075</xdr:colOff>
          <xdr:row>1</xdr:row>
          <xdr:rowOff>47625</xdr:rowOff>
        </xdr:from>
        <xdr:to>
          <xdr:col>12</xdr:col>
          <xdr:colOff>114300</xdr:colOff>
          <xdr:row>2</xdr:row>
          <xdr:rowOff>9525</xdr:rowOff>
        </xdr:to>
        <xdr:sp macro="" textlink="">
          <xdr:nvSpPr>
            <xdr:cNvPr id="1026" name="פקד טווח 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11</xdr:col>
      <xdr:colOff>177209</xdr:colOff>
      <xdr:row>2</xdr:row>
      <xdr:rowOff>719913</xdr:rowOff>
    </xdr:from>
    <xdr:to>
      <xdr:col>13</xdr:col>
      <xdr:colOff>166134</xdr:colOff>
      <xdr:row>7</xdr:row>
      <xdr:rowOff>88605</xdr:rowOff>
    </xdr:to>
    <xdr:sp macro="" textlink="">
      <xdr:nvSpPr>
        <xdr:cNvPr id="4" name="מלבן 3" descr="התאם אישית לוח שנה זה!&#10;&#10;לחץ באמצעות לחצן העכבר הימני על תמונה כלשהי ולאחר מכן לחץ על 'שנה תמונה' כדי להחליף אותה בתמונה משלך." title="הוראות עבור מציין מיקום של תמונה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9428387703" y="1240465"/>
          <a:ext cx="1971454" cy="1561657"/>
        </a:xfrm>
        <a:prstGeom prst="rect">
          <a:avLst/>
        </a:prstGeom>
        <a:gradFill>
          <a:gsLst>
            <a:gs pos="5000">
              <a:schemeClr val="accent3">
                <a:lumMod val="20000"/>
                <a:lumOff val="80000"/>
              </a:schemeClr>
            </a:gs>
            <a:gs pos="15000">
              <a:schemeClr val="bg1"/>
            </a:gs>
          </a:gsLst>
          <a:lin ang="5400000" scaled="0"/>
        </a:gradFill>
        <a:ln w="12700">
          <a:solidFill>
            <a:schemeClr val="bg1">
              <a:lumMod val="75000"/>
            </a:schemeClr>
          </a:solidFill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lIns="128016" rtlCol="1" anchor="ctr"/>
        <a:lstStyle/>
        <a:p>
          <a:pPr algn="r" rtl="1"/>
          <a:r>
            <a:rPr lang="he" sz="11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התאם אישית לוח שנה זה!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algn="r" rtl="1"/>
          <a:r>
            <a:rPr lang="he" sz="11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לחץ באמצעות לחצן העכבר הימני על תמונה כלשהי</a:t>
          </a:r>
          <a:r>
            <a:rPr lang="he" sz="11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ולאחר מכן לחץ על 'שנה תמונה' כדי להחליף אותה בתמונה משלך.</a:t>
          </a:r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תמונה 1" descr="צדפות מקורמלות על מצע של סלק עלים. כדי לשנות תמונה זו, לחץ באמצעות לחצן העכבר הימני על התמונה ולאחר מכן לחץ על 'שנה תמונה'." title="תמונה עבור אוקטובר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3323357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תמונה 3" title="עיצוב מסולסל 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תמונה 4" title="עיצוב מסולסל 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תמונה 5" descr="קערה עם סלק עלים טרי. כדי לשנות תמונה זו, לחץ באמצעות לחצן העכבר הימני על התמונה ולאחר מכן לחץ על 'שנה תמונה'." title="תמונה עבור אוקטובר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תמונה 1" descr="שתי קערות של מרק גזר מעוטר ביוגורט ושבבי פטרוזיליה. כדי לשנות תמונה זו, לחץ באמצעות לחצן העכבר הימני על התמונה ולאחר מכן לחץ על 'שנה תמונה'." title="תמונה עבור נובמבר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3323357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תמונה 3" title="עיצוב מסולסל 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תמונה 4" title="עיצוב מסולסל 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תמונה 5" descr="צרור גזרים טריים. כדי לשנות תמונה זו, לחץ באמצעות לחצן העכבר הימני על התמונה ולאחר מכן לחץ על 'שנה תמונה'." title="תמונה עבור נובמבר 2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323357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תמונה 1" descr="מגש עם מנות פרפה בראוניז בציפוי פירורי בראוניז. כדי לשנות תמונה זו, לחץ באמצעות לחצן העכבר הימני על התמונה ולאחר מכן לחץ על 'שנה תמונה'." title="תמונה עבור דצמבר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תמונה 3" title="עיצוב מסולסל 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תמונה 4" title="עיצוב מסולסל 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528072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תמונה 5" descr="ערימה של עוגיות בראוניז. כדי לשנות תמונה זו, לחץ באמצעות לחצן העכבר הימני על התמונה ולאחר מכן לחץ על 'שנה תמונה'." title="תמונה עבור דצמבר 2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 flipH="1">
          <a:off x="8870450" y="5213983"/>
          <a:ext cx="1938529" cy="2156957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566184</xdr:colOff>
      <xdr:row>1</xdr:row>
      <xdr:rowOff>161445</xdr:rowOff>
    </xdr:from>
    <xdr:to>
      <xdr:col>7</xdr:col>
      <xdr:colOff>935576</xdr:colOff>
      <xdr:row>2</xdr:row>
      <xdr:rowOff>522597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3233581" y="349730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תמונה 1" descr="סיר עם צלי של ירקות טריים ובשר.  כדי לשנות תמונה זו, לחץ באמצעות לחצן העכבר הימני על התמונה ולאחר מכן לחץ על 'שנה תמונה'." title="תמונה עבור פברואר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תמונה 3" title="עיצוב מסולסל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תמונה 4" title="עיצוב מסולסל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תמונה 5" descr="פטריות טריות.  כדי לשנות תמונה זו, לחץ באמצעות לחצן העכבר הימני על התמונה ולאחר מכן לחץ על 'שנה תמונה'." title="תמונה עבור פברואר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161446</xdr:rowOff>
    </xdr:from>
    <xdr:to>
      <xdr:col>7</xdr:col>
      <xdr:colOff>935582</xdr:colOff>
      <xdr:row>2</xdr:row>
      <xdr:rowOff>522598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3233575" y="349731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תמונה 1" descr="סלט ירקות טריים עם פרוסות צנון ואגוזים.  כדי לשנות תמונה זו, לחץ באמצעות לחצן העכבר הימני על התמונה ולאחר מכן לחץ על 'שנה תמונה'." title="תמונה עבור מרץ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תמונה 3" title="עיצוב מסולסל 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תמונה 4" title="עיצוב מסולסל 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תמונה 5" descr="צלחת עם צנונים טריים.  כדי לשנות תמונה זו, לחץ באמצעות לחצן העכבר הימני על התמונה ולאחר מכן לחץ על 'שנה תמונה'." title="תמונה עבור מרץ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323765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תמונה 1" descr="ערימה של פרוסות קיש אספרגוס.  כדי לשנות תמונה זו, לחץ באמצעות לחצן העכבר הימני על התמונה ולאחר מכן לחץ על 'שנה תמונה'." title="תמונה עבור אפריל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תמונה 3" title="עיצוב מסולסל 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תמונה 4" title="עיצוב מסולסל 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תמונה 5" descr="גבעולי אספרגוס טריים.  כדי לשנות תמונה זו, לחץ באמצעות לחצן העכבר הימני על התמונה ולאחר מכן לחץ על 'שנה תמונה'." title="תמונה עבור אפריל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323765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תמונה 1" descr="קערית עם קוקטייל פירות. כדי לשנות תמונה זו, לחץ באמצעות לחצן העכבר הימני על התמונה ולאחר מכן לחץ על 'שנה תמונה'." title="תמונה עבור מאי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תמונה 3" title="עיצוב מסולסל 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תמונה 4" title="עיצוב מסולסל 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תמונה 5" descr="פרוסות אשכולית טרייה.  כדי לשנות תמונה זו, לחץ באמצעות לחצן העכבר הימני על התמונה ולאחר מכן לחץ על 'שנה תמונה'." title="תמונה עבור מאי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323357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תמונה 1" descr="סלט ירקות טריים עם עלים. כדי לשנות תמונה זו, לחץ באמצעות לחצן העכבר הימני על התמונה ולאחר מכן לחץ על 'שנה תמונה'." title="תמונה עבור יוני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תמונה 3" title="עיצוב מסולסל 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תמונה 4" title="עיצוב מסולסל 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תמונה 5" descr="עגבניות טריות. כדי לשנות תמונה זו, לחץ באמצעות לחצן העכבר הימני על התמונה ולאחר מכן לחץ על 'שנה תמונה'." title="תמונה עבור יוני 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3323357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תמונה 1" descr="ברד אבטיח עם פרוסת ליים ונענע. כדי לשנות תמונה זו, לחץ באמצעות לחצן העכבר הימני על התמונה ולאחר מכן לחץ על 'שנה תמונה'." title="תמונה עבור יולי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תמונה 3" title="עיצוב מסולסל 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תמונה 4" title="עיצוב מסולסל 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תמונה 5" descr="שולחן פיקניק עם שורה של פרוסות אבטיח. כדי לשנות תמונה זו, לחץ באמצעות לחצן העכבר הימני על התמונה ולאחר מכן לחץ על 'שנה תמונה'." title="תמונה עבור יולי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106815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תמונה 1" descr="סלמון צלוי וירקות טריים על צלחת אליפטית. " title="תמונה עבור אוגוסט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3323357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תמונה 3" title="עיצוב מסולסל 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תמונה 4" title="עיצוב מסולסל 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תמונה 5" descr="קערה עם שעועית ירוקה טרייה. כדי לשנות תמונה זו, לחץ באמצעות לחצן העכבר הימני על התמונה ולאחר מכן לחץ על 'שנה תמונה'." title="תמונה עבור אוגוסט 2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תמונה 1" descr="צלחת עם פרוסות תפוח אפויות בדוגמה ספירלית. כדי לשנות תמונה זו, לחץ באמצעות לחצן העכבר הימני על התמונה ולאחר מכן לחץ על 'שנה תמונה'." title="תמונה עבור ספטמבר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934812"/>
          <a:ext cx="1883665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33233575" y="345446"/>
          <a:ext cx="1554479" cy="693419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תמונה 3" title="עיצוב מסולסל 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569728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תמונה 4" title="עיצוב מסולסל 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58664" y="7461619"/>
          <a:ext cx="1562101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תמונה 5" descr="קערה עם תפוחים טריים. כדי לשנות תמונה זו, לחץ באמצעות לחצן העכבר הימני על התמונה ולאחר מכן לחץ על 'שנה תמונה'." title="תמונה עבור ספטמבר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97882" y="3074398"/>
          <a:ext cx="1883665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 flipH="1">
          <a:off x="8870450" y="5213983"/>
          <a:ext cx="1938529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1" anchor="ctr" anchorCtr="0"/>
        <a:lstStyle/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555-5555555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 rtl="1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20"/>
  <sheetViews>
    <sheetView showGridLines="0" rightToLeft="1" tabSelected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 t="s">
        <v>8</v>
      </c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5">
        <f ca="1">YEAR(TODAY())</f>
        <v>2018</v>
      </c>
    </row>
    <row r="3" spans="1:18" ht="57.75" customHeight="1" x14ac:dyDescent="0.2">
      <c r="A3" s="1"/>
      <c r="B3" s="34" t="str">
        <f ca="1">UPPER(TEXT(DATE(CalendarYear,1,1),"mmmm yyyy"))</f>
        <v>ינואר 2018</v>
      </c>
      <c r="C3" s="34"/>
      <c r="D3" s="34"/>
      <c r="E3" s="34"/>
      <c r="F3" s="34"/>
      <c r="G3" s="2"/>
      <c r="H3" s="2"/>
      <c r="I3" s="2"/>
      <c r="J3" s="2"/>
      <c r="K3" s="2"/>
      <c r="L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2"/>
      <c r="J4" s="2"/>
      <c r="K4" s="1"/>
      <c r="L4" s="2"/>
      <c r="M4" s="9"/>
      <c r="Q4" s="4"/>
      <c r="R4" s="4"/>
    </row>
    <row r="5" spans="1:18" s="10" customFormat="1" ht="15" customHeight="1" x14ac:dyDescent="0.2">
      <c r="A5" s="1"/>
      <c r="B5" s="23" t="str">
        <f ca="1">IF(DAY(JanSun1)=1,"",IF(AND(YEAR(JanSun1+1)=CalendarYear,MONTH(JanSun1+1)=1),JanSun1+1,""))</f>
        <v/>
      </c>
      <c r="C5" s="23">
        <f ca="1">IF(DAY(JanSun1)=1,"",IF(AND(YEAR(JanSun1+2)=CalendarYear,MONTH(JanSun1+2)=1),JanSun1+2,""))</f>
        <v>43101</v>
      </c>
      <c r="D5" s="23">
        <f ca="1">IF(DAY(JanSun1)=1,"",IF(AND(YEAR(JanSun1+3)=CalendarYear,MONTH(JanSun1+3)=1),JanSun1+3,""))</f>
        <v>43102</v>
      </c>
      <c r="E5" s="23">
        <f ca="1">IF(DAY(JanSun1)=1,"",IF(AND(YEAR(JanSun1+4)=CalendarYear,MONTH(JanSun1+4)=1),JanSun1+4,""))</f>
        <v>43103</v>
      </c>
      <c r="F5" s="23">
        <f ca="1">IF(DAY(JanSun1)=1,"",IF(AND(YEAR(JanSun1+5)=CalendarYear,MONTH(JanSun1+5)=1),JanSun1+5,""))</f>
        <v>43104</v>
      </c>
      <c r="G5" s="23">
        <f ca="1">IF(DAY(JanSun1)=1,"",IF(AND(YEAR(JanSun1+6)=CalendarYear,MONTH(JanSun1+6)=1),JanSun1+6,""))</f>
        <v>43105</v>
      </c>
      <c r="H5" s="23">
        <f ca="1">IF(DAY(JanSun1)=1,IF(AND(YEAR(JanSun1)=CalendarYear,MONTH(JanSun1)=1),JanSun1,""),IF(AND(YEAR(JanSun1+7)=CalendarYear,MONTH(JanSun1+7)=1),JanSun1+7,""))</f>
        <v>43106</v>
      </c>
      <c r="I5" s="11"/>
      <c r="J5" s="1"/>
      <c r="K5" s="2"/>
      <c r="L5" s="2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1"/>
      <c r="J6" s="15"/>
      <c r="K6" s="15"/>
      <c r="L6" s="15"/>
    </row>
    <row r="7" spans="1:18" ht="15" customHeight="1" x14ac:dyDescent="0.2">
      <c r="A7" s="1"/>
      <c r="B7" s="24">
        <f ca="1">IF(DAY(JanSun1)=1,IF(AND(YEAR(JanSun1+1)=CalendarYear,MONTH(JanSun1+1)=1),JanSun1+1,""),IF(AND(YEAR(JanSun1+8)=CalendarYear,MONTH(JanSun1+8)=1),JanSun1+8,""))</f>
        <v>43107</v>
      </c>
      <c r="C7" s="24">
        <f ca="1">IF(DAY(JanSun1)=1,IF(AND(YEAR(JanSun1+2)=CalendarYear,MONTH(JanSun1+2)=1),JanSun1+2,""),IF(AND(YEAR(JanSun1+9)=CalendarYear,MONTH(JanSun1+9)=1),JanSun1+9,""))</f>
        <v>43108</v>
      </c>
      <c r="D7" s="24">
        <f ca="1">IF(DAY(JanSun1)=1,IF(AND(YEAR(JanSun1+3)=CalendarYear,MONTH(JanSun1+3)=1),JanSun1+3,""),IF(AND(YEAR(JanSun1+10)=CalendarYear,MONTH(JanSun1+10)=1),JanSun1+10,""))</f>
        <v>43109</v>
      </c>
      <c r="E7" s="24">
        <f ca="1">IF(DAY(JanSun1)=1,IF(AND(YEAR(JanSun1+4)=CalendarYear,MONTH(JanSun1+4)=1),JanSun1+4,""),IF(AND(YEAR(JanSun1+11)=CalendarYear,MONTH(JanSun1+11)=1),JanSun1+11,""))</f>
        <v>43110</v>
      </c>
      <c r="F7" s="24">
        <f ca="1">IF(DAY(JanSun1)=1,IF(AND(YEAR(JanSun1+5)=CalendarYear,MONTH(JanSun1+5)=1),JanSun1+5,""),IF(AND(YEAR(JanSun1+12)=CalendarYear,MONTH(JanSun1+12)=1),JanSun1+12,""))</f>
        <v>43111</v>
      </c>
      <c r="G7" s="24">
        <f ca="1">IF(DAY(JanSun1)=1,IF(AND(YEAR(JanSun1+6)=CalendarYear,MONTH(JanSun1+6)=1),JanSun1+6,""),IF(AND(YEAR(JanSun1+13)=CalendarYear,MONTH(JanSun1+13)=1),JanSun1+13,""))</f>
        <v>43112</v>
      </c>
      <c r="H7" s="24">
        <f ca="1">IF(DAY(JanSun1)=1,IF(AND(YEAR(JanSun1+7)=CalendarYear,MONTH(JanSun1+7)=1),JanSun1+7,""),IF(AND(YEAR(JanSun1+14)=CalendarYear,MONTH(JanSun1+14)=1),JanSun1+14,""))</f>
        <v>43113</v>
      </c>
      <c r="I7" s="11"/>
      <c r="J7" s="2"/>
      <c r="K7" s="2"/>
      <c r="L7" s="2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1"/>
      <c r="J8" s="2"/>
      <c r="K8" s="2"/>
      <c r="L8" s="2"/>
    </row>
    <row r="9" spans="1:18" ht="15" customHeight="1" x14ac:dyDescent="0.2">
      <c r="A9" s="1"/>
      <c r="B9" s="25">
        <f ca="1">IF(DAY(JanSun1)=1,IF(AND(YEAR(JanSun1+8)=CalendarYear,MONTH(JanSun1+8)=1),JanSun1+8,""),IF(AND(YEAR(JanSun1+15)=CalendarYear,MONTH(JanSun1+15)=1),JanSun1+15,""))</f>
        <v>43114</v>
      </c>
      <c r="C9" s="25">
        <f ca="1">IF(DAY(JanSun1)=1,IF(AND(YEAR(JanSun1+9)=CalendarYear,MONTH(JanSun1+9)=1),JanSun1+9,""),IF(AND(YEAR(JanSun1+16)=CalendarYear,MONTH(JanSun1+16)=1),JanSun1+16,""))</f>
        <v>43115</v>
      </c>
      <c r="D9" s="25">
        <f ca="1">IF(DAY(JanSun1)=1,IF(AND(YEAR(JanSun1+10)=CalendarYear,MONTH(JanSun1+10)=1),JanSun1+10,""),IF(AND(YEAR(JanSun1+17)=CalendarYear,MONTH(JanSun1+17)=1),JanSun1+17,""))</f>
        <v>43116</v>
      </c>
      <c r="E9" s="25">
        <f ca="1">IF(DAY(JanSun1)=1,IF(AND(YEAR(JanSun1+11)=CalendarYear,MONTH(JanSun1+11)=1),JanSun1+11,""),IF(AND(YEAR(JanSun1+18)=CalendarYear,MONTH(JanSun1+18)=1),JanSun1+18,""))</f>
        <v>43117</v>
      </c>
      <c r="F9" s="25">
        <f ca="1">IF(DAY(JanSun1)=1,IF(AND(YEAR(JanSun1+12)=CalendarYear,MONTH(JanSun1+12)=1),JanSun1+12,""),IF(AND(YEAR(JanSun1+19)=CalendarYear,MONTH(JanSun1+19)=1),JanSun1+19,""))</f>
        <v>43118</v>
      </c>
      <c r="G9" s="25">
        <f ca="1">IF(DAY(JanSun1)=1,IF(AND(YEAR(JanSun1+13)=CalendarYear,MONTH(JanSun1+13)=1),JanSun1+13,""),IF(AND(YEAR(JanSun1+20)=CalendarYear,MONTH(JanSun1+20)=1),JanSun1+20,""))</f>
        <v>43119</v>
      </c>
      <c r="H9" s="25">
        <f ca="1">IF(DAY(JanSun1)=1,IF(AND(YEAR(JanSun1+14)=CalendarYear,MONTH(JanSun1+14)=1),JanSun1+14,""),IF(AND(YEAR(JanSun1+21)=CalendarYear,MONTH(JanSun1+21)=1),JanSun1+21,""))</f>
        <v>43120</v>
      </c>
      <c r="I9" s="11"/>
      <c r="J9" s="2"/>
      <c r="K9" s="2"/>
      <c r="L9" s="2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1"/>
      <c r="J10" s="2"/>
      <c r="K10" s="2"/>
      <c r="L10" s="2"/>
    </row>
    <row r="11" spans="1:18" ht="15" customHeight="1" x14ac:dyDescent="0.2">
      <c r="A11" s="1"/>
      <c r="B11" s="26">
        <f ca="1">IF(DAY(JanSun1)=1,IF(AND(YEAR(JanSun1+15)=CalendarYear,MONTH(JanSun1+15)=1),JanSun1+15,""),IF(AND(YEAR(JanSun1+22)=CalendarYear,MONTH(JanSun1+22)=1),JanSun1+22,""))</f>
        <v>43121</v>
      </c>
      <c r="C11" s="26">
        <f ca="1">IF(DAY(JanSun1)=1,IF(AND(YEAR(JanSun1+16)=CalendarYear,MONTH(JanSun1+16)=1),JanSun1+16,""),IF(AND(YEAR(JanSun1+23)=CalendarYear,MONTH(JanSun1+23)=1),JanSun1+23,""))</f>
        <v>43122</v>
      </c>
      <c r="D11" s="26">
        <f ca="1">IF(DAY(JanSun1)=1,IF(AND(YEAR(JanSun1+17)=CalendarYear,MONTH(JanSun1+17)=1),JanSun1+17,""),IF(AND(YEAR(JanSun1+24)=CalendarYear,MONTH(JanSun1+24)=1),JanSun1+24,""))</f>
        <v>43123</v>
      </c>
      <c r="E11" s="26">
        <f ca="1">IF(DAY(JanSun1)=1,IF(AND(YEAR(JanSun1+18)=CalendarYear,MONTH(JanSun1+18)=1),JanSun1+18,""),IF(AND(YEAR(JanSun1+25)=CalendarYear,MONTH(JanSun1+25)=1),JanSun1+25,""))</f>
        <v>43124</v>
      </c>
      <c r="F11" s="26">
        <f ca="1">IF(DAY(JanSun1)=1,IF(AND(YEAR(JanSun1+19)=CalendarYear,MONTH(JanSun1+19)=1),JanSun1+19,""),IF(AND(YEAR(JanSun1+26)=CalendarYear,MONTH(JanSun1+26)=1),JanSun1+26,""))</f>
        <v>43125</v>
      </c>
      <c r="G11" s="26">
        <f ca="1">IF(DAY(JanSun1)=1,IF(AND(YEAR(JanSun1+20)=CalendarYear,MONTH(JanSun1+20)=1),JanSun1+20,""),IF(AND(YEAR(JanSun1+27)=CalendarYear,MONTH(JanSun1+27)=1),JanSun1+27,""))</f>
        <v>43126</v>
      </c>
      <c r="H11" s="26">
        <f ca="1">IF(DAY(JanSun1)=1,IF(AND(YEAR(JanSun1+21)=CalendarYear,MONTH(JanSun1+21)=1),JanSun1+21,""),IF(AND(YEAR(JanSun1+28)=CalendarYear,MONTH(JanSun1+28)=1),JanSun1+28,""))</f>
        <v>43127</v>
      </c>
      <c r="I11" s="11"/>
      <c r="J11" s="2"/>
      <c r="K11" s="2"/>
      <c r="L11" s="2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1"/>
      <c r="J12" s="2"/>
      <c r="K12" s="2"/>
      <c r="L12" s="2"/>
    </row>
    <row r="13" spans="1:18" ht="15" customHeight="1" x14ac:dyDescent="0.2">
      <c r="A13" s="1"/>
      <c r="B13" s="25">
        <f ca="1">IF(DAY(JanSun1)=1,IF(AND(YEAR(JanSun1+22)=CalendarYear,MONTH(JanSun1+22)=1),JanSun1+22,""),IF(AND(YEAR(JanSun1+29)=CalendarYear,MONTH(JanSun1+29)=1),JanSun1+29,""))</f>
        <v>43128</v>
      </c>
      <c r="C13" s="25">
        <f ca="1">IF(DAY(JanSun1)=1,IF(AND(YEAR(JanSun1+23)=CalendarYear,MONTH(JanSun1+23)=1),JanSun1+23,""),IF(AND(YEAR(JanSun1+30)=CalendarYear,MONTH(JanSun1+30)=1),JanSun1+30,""))</f>
        <v>43129</v>
      </c>
      <c r="D13" s="25">
        <f ca="1">IF(DAY(JanSun1)=1,IF(AND(YEAR(JanSun1+24)=CalendarYear,MONTH(JanSun1+24)=1),JanSun1+24,""),IF(AND(YEAR(JanSun1+31)=CalendarYear,MONTH(JanSun1+31)=1),JanSun1+31,""))</f>
        <v>43130</v>
      </c>
      <c r="E13" s="25">
        <f ca="1">IF(DAY(JanSun1)=1,IF(AND(YEAR(JanSun1+25)=CalendarYear,MONTH(JanSun1+25)=1),JanSun1+25,""),IF(AND(YEAR(JanSun1+32)=CalendarYear,MONTH(JanSun1+32)=1),JanSun1+32,""))</f>
        <v>43131</v>
      </c>
      <c r="F13" s="25" t="str">
        <f ca="1">IF(DAY(JanSun1)=1,IF(AND(YEAR(JanSun1+26)=CalendarYear,MONTH(JanSun1+26)=1),JanSun1+26,""),IF(AND(YEAR(JanSun1+33)=CalendarYear,MONTH(JanSun1+33)=1),JanSun1+33,""))</f>
        <v/>
      </c>
      <c r="G13" s="25" t="str">
        <f ca="1">IF(DAY(JanSun1)=1,IF(AND(YEAR(JanSun1+27)=CalendarYear,MONTH(JanSun1+27)=1),JanSun1+27,""),IF(AND(YEAR(JanSun1+34)=CalendarYear,MONTH(JanSun1+34)=1),JanSun1+34,""))</f>
        <v/>
      </c>
      <c r="H13" s="25" t="str">
        <f ca="1">IF(DAY(JanSun1)=1,IF(AND(YEAR(JanSun1+28)=CalendarYear,MONTH(JanSun1+28)=1),JanSun1+28,""),IF(AND(YEAR(JanSun1+35)=CalendarYear,MONTH(JanSun1+35)=1),JanSun1+35,""))</f>
        <v/>
      </c>
      <c r="I13" s="11"/>
      <c r="J13" s="2"/>
      <c r="K13" s="2"/>
      <c r="L13" s="2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1"/>
      <c r="J14" s="2"/>
      <c r="K14" s="2"/>
      <c r="L14" s="2"/>
    </row>
    <row r="15" spans="1:18" ht="15" customHeight="1" x14ac:dyDescent="0.2">
      <c r="A15" s="1"/>
      <c r="B15" s="26" t="str">
        <f ca="1">IF(DAY(JanSun1)=1,IF(AND(YEAR(JanSun1+29)=CalendarYear,MONTH(JanSun1+29)=1),JanSun1+29,""),IF(AND(YEAR(JanSun1+36)=CalendarYear,MONTH(JanSun1+36)=1),JanSun1+36,""))</f>
        <v/>
      </c>
      <c r="C15" s="27" t="str">
        <f ca="1">IF(DAY(JanSun1)=1,IF(AND(YEAR(JanSun1+30)=CalendarYear,MONTH(JanSun1+30)=1),JanSun1+30,""),IF(AND(YEAR(JanSun1+37)=CalendarYear,MONTH(JanSun1+37)=1),JanSun1+37,""))</f>
        <v/>
      </c>
      <c r="D15" s="31" t="s">
        <v>3</v>
      </c>
      <c r="E15" s="32"/>
      <c r="F15" s="32"/>
      <c r="G15" s="32"/>
      <c r="H15" s="33"/>
      <c r="I15" s="11"/>
      <c r="J15" s="2"/>
      <c r="K15" s="2"/>
      <c r="L15" s="2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פקד טווח 2">
              <controlPr defaultSize="0" autoPict="0" altText="Spinner control. Use spinner to change calendar year or type desired year in cell L2">
                <anchor moveWithCells="1">
                  <from>
                    <xdr:col>11</xdr:col>
                    <xdr:colOff>981075</xdr:colOff>
                    <xdr:row>1</xdr:row>
                    <xdr:rowOff>47625</xdr:rowOff>
                  </from>
                  <to>
                    <xdr:col>12</xdr:col>
                    <xdr:colOff>114300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UPPER(TEXT(DATE(CalendarYear,10,1),"mmmm yyyy"))</f>
        <v>אוקטובר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IF(DAY(OctSun1)=1,"",IF(AND(YEAR(OctSun1+1)=CalendarYear,MONTH(OctSun1+1)=10),OctSun1+1,""))</f>
        <v/>
      </c>
      <c r="C5" s="23">
        <f ca="1">IF(DAY(OctSun1)=1,"",IF(AND(YEAR(OctSun1+2)=CalendarYear,MONTH(OctSun1+2)=10),OctSun1+2,""))</f>
        <v>43374</v>
      </c>
      <c r="D5" s="23">
        <f ca="1">IF(DAY(OctSun1)=1,"",IF(AND(YEAR(OctSun1+3)=CalendarYear,MONTH(OctSun1+3)=10),OctSun1+3,""))</f>
        <v>43375</v>
      </c>
      <c r="E5" s="23">
        <f ca="1">IF(DAY(OctSun1)=1,"",IF(AND(YEAR(OctSun1+4)=CalendarYear,MONTH(OctSun1+4)=10),OctSun1+4,""))</f>
        <v>43376</v>
      </c>
      <c r="F5" s="23">
        <f ca="1">IF(DAY(OctSun1)=1,"",IF(AND(YEAR(OctSun1+5)=CalendarYear,MONTH(OctSun1+5)=10),OctSun1+5,""))</f>
        <v>43377</v>
      </c>
      <c r="G5" s="23">
        <f ca="1">IF(DAY(OctSun1)=1,"",IF(AND(YEAR(OctSun1+6)=CalendarYear,MONTH(OctSun1+6)=10),OctSun1+6,""))</f>
        <v>43378</v>
      </c>
      <c r="H5" s="23">
        <f ca="1">IF(DAY(OctSun1)=1,IF(AND(YEAR(OctSun1)=CalendarYear,MONTH(OctSun1)=10),OctSun1,""),IF(AND(YEAR(OctSun1+7)=CalendarYear,MONTH(OctSun1+7)=10),OctSun1+7,""))</f>
        <v>43379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IF(DAY(OctSun1)=1,IF(AND(YEAR(OctSun1+1)=CalendarYear,MONTH(OctSun1+1)=10),OctSun1+1,""),IF(AND(YEAR(OctSun1+8)=CalendarYear,MONTH(OctSun1+8)=10),OctSun1+8,""))</f>
        <v>43380</v>
      </c>
      <c r="C7" s="24">
        <f ca="1">IF(DAY(OctSun1)=1,IF(AND(YEAR(OctSun1+2)=CalendarYear,MONTH(OctSun1+2)=10),OctSun1+2,""),IF(AND(YEAR(OctSun1+9)=CalendarYear,MONTH(OctSun1+9)=10),OctSun1+9,""))</f>
        <v>43381</v>
      </c>
      <c r="D7" s="24">
        <f ca="1">IF(DAY(OctSun1)=1,IF(AND(YEAR(OctSun1+3)=CalendarYear,MONTH(OctSun1+3)=10),OctSun1+3,""),IF(AND(YEAR(OctSun1+10)=CalendarYear,MONTH(OctSun1+10)=10),OctSun1+10,""))</f>
        <v>43382</v>
      </c>
      <c r="E7" s="24">
        <f ca="1">IF(DAY(OctSun1)=1,IF(AND(YEAR(OctSun1+4)=CalendarYear,MONTH(OctSun1+4)=10),OctSun1+4,""),IF(AND(YEAR(OctSun1+11)=CalendarYear,MONTH(OctSun1+11)=10),OctSun1+11,""))</f>
        <v>43383</v>
      </c>
      <c r="F7" s="24">
        <f ca="1">IF(DAY(OctSun1)=1,IF(AND(YEAR(OctSun1+5)=CalendarYear,MONTH(OctSun1+5)=10),OctSun1+5,""),IF(AND(YEAR(OctSun1+12)=CalendarYear,MONTH(OctSun1+12)=10),OctSun1+12,""))</f>
        <v>43384</v>
      </c>
      <c r="G7" s="24">
        <f ca="1">IF(DAY(OctSun1)=1,IF(AND(YEAR(OctSun1+6)=CalendarYear,MONTH(OctSun1+6)=10),OctSun1+6,""),IF(AND(YEAR(OctSun1+13)=CalendarYear,MONTH(OctSun1+13)=10),OctSun1+13,""))</f>
        <v>43385</v>
      </c>
      <c r="H7" s="24">
        <f ca="1">IF(DAY(OctSun1)=1,IF(AND(YEAR(OctSun1+7)=CalendarYear,MONTH(OctSun1+7)=10),OctSun1+7,""),IF(AND(YEAR(OctSun1+14)=CalendarYear,MONTH(OctSun1+14)=10),OctSun1+14,""))</f>
        <v>43386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IF(DAY(OctSun1)=1,IF(AND(YEAR(OctSun1+8)=CalendarYear,MONTH(OctSun1+8)=10),OctSun1+8,""),IF(AND(YEAR(OctSun1+15)=CalendarYear,MONTH(OctSun1+15)=10),OctSun1+15,""))</f>
        <v>43387</v>
      </c>
      <c r="C9" s="25">
        <f ca="1">IF(DAY(OctSun1)=1,IF(AND(YEAR(OctSun1+9)=CalendarYear,MONTH(OctSun1+9)=10),OctSun1+9,""),IF(AND(YEAR(OctSun1+16)=CalendarYear,MONTH(OctSun1+16)=10),OctSun1+16,""))</f>
        <v>43388</v>
      </c>
      <c r="D9" s="25">
        <f ca="1">IF(DAY(OctSun1)=1,IF(AND(YEAR(OctSun1+10)=CalendarYear,MONTH(OctSun1+10)=10),OctSun1+10,""),IF(AND(YEAR(OctSun1+17)=CalendarYear,MONTH(OctSun1+17)=10),OctSun1+17,""))</f>
        <v>43389</v>
      </c>
      <c r="E9" s="25">
        <f ca="1">IF(DAY(OctSun1)=1,IF(AND(YEAR(OctSun1+11)=CalendarYear,MONTH(OctSun1+11)=10),OctSun1+11,""),IF(AND(YEAR(OctSun1+18)=CalendarYear,MONTH(OctSun1+18)=10),OctSun1+18,""))</f>
        <v>43390</v>
      </c>
      <c r="F9" s="25">
        <f ca="1">IF(DAY(OctSun1)=1,IF(AND(YEAR(OctSun1+12)=CalendarYear,MONTH(OctSun1+12)=10),OctSun1+12,""),IF(AND(YEAR(OctSun1+19)=CalendarYear,MONTH(OctSun1+19)=10),OctSun1+19,""))</f>
        <v>43391</v>
      </c>
      <c r="G9" s="25">
        <f ca="1">IF(DAY(OctSun1)=1,IF(AND(YEAR(OctSun1+13)=CalendarYear,MONTH(OctSun1+13)=10),OctSun1+13,""),IF(AND(YEAR(OctSun1+20)=CalendarYear,MONTH(OctSun1+20)=10),OctSun1+20,""))</f>
        <v>43392</v>
      </c>
      <c r="H9" s="25">
        <f ca="1">IF(DAY(OctSun1)=1,IF(AND(YEAR(OctSun1+14)=CalendarYear,MONTH(OctSun1+14)=10),OctSun1+14,""),IF(AND(YEAR(OctSun1+21)=CalendarYear,MONTH(OctSun1+21)=10),OctSun1+21,""))</f>
        <v>43393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IF(DAY(OctSun1)=1,IF(AND(YEAR(OctSun1+15)=CalendarYear,MONTH(OctSun1+15)=10),OctSun1+15,""),IF(AND(YEAR(OctSun1+22)=CalendarYear,MONTH(OctSun1+22)=10),OctSun1+22,""))</f>
        <v>43394</v>
      </c>
      <c r="C11" s="26">
        <f ca="1">IF(DAY(OctSun1)=1,IF(AND(YEAR(OctSun1+16)=CalendarYear,MONTH(OctSun1+16)=10),OctSun1+16,""),IF(AND(YEAR(OctSun1+23)=CalendarYear,MONTH(OctSun1+23)=10),OctSun1+23,""))</f>
        <v>43395</v>
      </c>
      <c r="D11" s="26">
        <f ca="1">IF(DAY(OctSun1)=1,IF(AND(YEAR(OctSun1+17)=CalendarYear,MONTH(OctSun1+17)=10),OctSun1+17,""),IF(AND(YEAR(OctSun1+24)=CalendarYear,MONTH(OctSun1+24)=10),OctSun1+24,""))</f>
        <v>43396</v>
      </c>
      <c r="E11" s="26">
        <f ca="1">IF(DAY(OctSun1)=1,IF(AND(YEAR(OctSun1+18)=CalendarYear,MONTH(OctSun1+18)=10),OctSun1+18,""),IF(AND(YEAR(OctSun1+25)=CalendarYear,MONTH(OctSun1+25)=10),OctSun1+25,""))</f>
        <v>43397</v>
      </c>
      <c r="F11" s="26">
        <f ca="1">IF(DAY(OctSun1)=1,IF(AND(YEAR(OctSun1+19)=CalendarYear,MONTH(OctSun1+19)=10),OctSun1+19,""),IF(AND(YEAR(OctSun1+26)=CalendarYear,MONTH(OctSun1+26)=10),OctSun1+26,""))</f>
        <v>43398</v>
      </c>
      <c r="G11" s="26">
        <f ca="1">IF(DAY(OctSun1)=1,IF(AND(YEAR(OctSun1+20)=CalendarYear,MONTH(OctSun1+20)=10),OctSun1+20,""),IF(AND(YEAR(OctSun1+27)=CalendarYear,MONTH(OctSun1+27)=10),OctSun1+27,""))</f>
        <v>43399</v>
      </c>
      <c r="H11" s="26">
        <f ca="1">IF(DAY(OctSun1)=1,IF(AND(YEAR(OctSun1+21)=CalendarYear,MONTH(OctSun1+21)=10),OctSun1+21,""),IF(AND(YEAR(OctSun1+28)=CalendarYear,MONTH(OctSun1+28)=10),OctSun1+28,""))</f>
        <v>43400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IF(DAY(OctSun1)=1,IF(AND(YEAR(OctSun1+22)=CalendarYear,MONTH(OctSun1+22)=10),OctSun1+22,""),IF(AND(YEAR(OctSun1+29)=CalendarYear,MONTH(OctSun1+29)=10),OctSun1+29,""))</f>
        <v>43401</v>
      </c>
      <c r="C13" s="25">
        <f ca="1">IF(DAY(OctSun1)=1,IF(AND(YEAR(OctSun1+23)=CalendarYear,MONTH(OctSun1+23)=10),OctSun1+23,""),IF(AND(YEAR(OctSun1+30)=CalendarYear,MONTH(OctSun1+30)=10),OctSun1+30,""))</f>
        <v>43402</v>
      </c>
      <c r="D13" s="25">
        <f ca="1">IF(DAY(OctSun1)=1,IF(AND(YEAR(OctSun1+24)=CalendarYear,MONTH(OctSun1+24)=10),OctSun1+24,""),IF(AND(YEAR(OctSun1+31)=CalendarYear,MONTH(OctSun1+31)=10),OctSun1+31,""))</f>
        <v>43403</v>
      </c>
      <c r="E13" s="25">
        <f ca="1">IF(DAY(OctSun1)=1,IF(AND(YEAR(OctSun1+25)=CalendarYear,MONTH(OctSun1+25)=10),OctSun1+25,""),IF(AND(YEAR(OctSun1+32)=CalendarYear,MONTH(OctSun1+32)=10),OctSun1+32,""))</f>
        <v>43404</v>
      </c>
      <c r="F13" s="25" t="str">
        <f ca="1">IF(DAY(OctSun1)=1,IF(AND(YEAR(OctSun1+26)=CalendarYear,MONTH(OctSun1+26)=10),OctSun1+26,""),IF(AND(YEAR(OctSun1+33)=CalendarYear,MONTH(OctSun1+33)=10),OctSun1+33,""))</f>
        <v/>
      </c>
      <c r="G13" s="25" t="str">
        <f ca="1">IF(DAY(OctSun1)=1,IF(AND(YEAR(OctSun1+27)=CalendarYear,MONTH(OctSun1+27)=10),OctSun1+27,""),IF(AND(YEAR(OctSun1+34)=CalendarYear,MONTH(OctSun1+34)=10),OctSun1+34,""))</f>
        <v/>
      </c>
      <c r="H13" s="25" t="str">
        <f ca="1">IF(DAY(OctSun1)=1,IF(AND(YEAR(OctSun1+28)=CalendarYear,MONTH(OctSun1+28)=10),OctSun1+28,""),IF(AND(YEAR(OctSun1+35)=CalendarYear,MONTH(OctSun1+35)=10),OctSun1+35,""))</f>
        <v/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IF(DAY(OctSun1)=1,IF(AND(YEAR(OctSun1+29)=CalendarYear,MONTH(OctSun1+29)=10),OctSun1+29,""),IF(AND(YEAR(OctSun1+36)=CalendarYear,MONTH(OctSun1+36)=10),OctSun1+36,""))</f>
        <v/>
      </c>
      <c r="C15" s="27" t="str">
        <f ca="1">IF(DAY(OctSun1)=1,IF(AND(YEAR(OctSun1+30)=CalendarYear,MONTH(OctSun1+30)=10),OctSun1+30,""),IF(AND(YEAR(OctSun1+37)=CalendarYear,MONTH(OctSun1+37)=10),OctSun1+37,""))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UPPER(TEXT(DATE(CalendarYear,11,1),"mmmm yyyy"))</f>
        <v>נובמבר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IF(DAY(NovSun1)=1,"",IF(AND(YEAR(NovSun1+1)=CalendarYear,MONTH(NovSun1+1)=11),NovSun1+1,""))</f>
        <v/>
      </c>
      <c r="C5" s="23" t="str">
        <f ca="1">IF(DAY(NovSun1)=1,"",IF(AND(YEAR(NovSun1+2)=CalendarYear,MONTH(NovSun1+2)=11),NovSun1+2,""))</f>
        <v/>
      </c>
      <c r="D5" s="23" t="str">
        <f ca="1">IF(DAY(NovSun1)=1,"",IF(AND(YEAR(NovSun1+3)=CalendarYear,MONTH(NovSun1+3)=11),NovSun1+3,""))</f>
        <v/>
      </c>
      <c r="E5" s="23" t="str">
        <f ca="1">IF(DAY(NovSun1)=1,"",IF(AND(YEAR(NovSun1+4)=CalendarYear,MONTH(NovSun1+4)=11),NovSun1+4,""))</f>
        <v/>
      </c>
      <c r="F5" s="23">
        <f ca="1">IF(DAY(NovSun1)=1,"",IF(AND(YEAR(NovSun1+5)=CalendarYear,MONTH(NovSun1+5)=11),NovSun1+5,""))</f>
        <v>43405</v>
      </c>
      <c r="G5" s="23">
        <f ca="1">IF(DAY(NovSun1)=1,"",IF(AND(YEAR(NovSun1+6)=CalendarYear,MONTH(NovSun1+6)=11),NovSun1+6,""))</f>
        <v>43406</v>
      </c>
      <c r="H5" s="23">
        <f ca="1">IF(DAY(NovSun1)=1,IF(AND(YEAR(NovSun1)=CalendarYear,MONTH(NovSun1)=11),NovSun1,""),IF(AND(YEAR(NovSun1+7)=CalendarYear,MONTH(NovSun1+7)=11),NovSun1+7,""))</f>
        <v>43407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IF(DAY(NovSun1)=1,IF(AND(YEAR(NovSun1+1)=CalendarYear,MONTH(NovSun1+1)=11),NovSun1+1,""),IF(AND(YEAR(NovSun1+8)=CalendarYear,MONTH(NovSun1+8)=11),NovSun1+8,""))</f>
        <v>43408</v>
      </c>
      <c r="C7" s="24">
        <f ca="1">IF(DAY(NovSun1)=1,IF(AND(YEAR(NovSun1+2)=CalendarYear,MONTH(NovSun1+2)=11),NovSun1+2,""),IF(AND(YEAR(NovSun1+9)=CalendarYear,MONTH(NovSun1+9)=11),NovSun1+9,""))</f>
        <v>43409</v>
      </c>
      <c r="D7" s="24">
        <f ca="1">IF(DAY(NovSun1)=1,IF(AND(YEAR(NovSun1+3)=CalendarYear,MONTH(NovSun1+3)=11),NovSun1+3,""),IF(AND(YEAR(NovSun1+10)=CalendarYear,MONTH(NovSun1+10)=11),NovSun1+10,""))</f>
        <v>43410</v>
      </c>
      <c r="E7" s="24">
        <f ca="1">IF(DAY(NovSun1)=1,IF(AND(YEAR(NovSun1+4)=CalendarYear,MONTH(NovSun1+4)=11),NovSun1+4,""),IF(AND(YEAR(NovSun1+11)=CalendarYear,MONTH(NovSun1+11)=11),NovSun1+11,""))</f>
        <v>43411</v>
      </c>
      <c r="F7" s="24">
        <f ca="1">IF(DAY(NovSun1)=1,IF(AND(YEAR(NovSun1+5)=CalendarYear,MONTH(NovSun1+5)=11),NovSun1+5,""),IF(AND(YEAR(NovSun1+12)=CalendarYear,MONTH(NovSun1+12)=11),NovSun1+12,""))</f>
        <v>43412</v>
      </c>
      <c r="G7" s="24">
        <f ca="1">IF(DAY(NovSun1)=1,IF(AND(YEAR(NovSun1+6)=CalendarYear,MONTH(NovSun1+6)=11),NovSun1+6,""),IF(AND(YEAR(NovSun1+13)=CalendarYear,MONTH(NovSun1+13)=11),NovSun1+13,""))</f>
        <v>43413</v>
      </c>
      <c r="H7" s="24">
        <f ca="1">IF(DAY(NovSun1)=1,IF(AND(YEAR(NovSun1+7)=CalendarYear,MONTH(NovSun1+7)=11),NovSun1+7,""),IF(AND(YEAR(NovSun1+14)=CalendarYear,MONTH(NovSun1+14)=11),NovSun1+14,""))</f>
        <v>43414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IF(DAY(NovSun1)=1,IF(AND(YEAR(NovSun1+8)=CalendarYear,MONTH(NovSun1+8)=11),NovSun1+8,""),IF(AND(YEAR(NovSun1+15)=CalendarYear,MONTH(NovSun1+15)=11),NovSun1+15,""))</f>
        <v>43415</v>
      </c>
      <c r="C9" s="25">
        <f ca="1">IF(DAY(NovSun1)=1,IF(AND(YEAR(NovSun1+9)=CalendarYear,MONTH(NovSun1+9)=11),NovSun1+9,""),IF(AND(YEAR(NovSun1+16)=CalendarYear,MONTH(NovSun1+16)=11),NovSun1+16,""))</f>
        <v>43416</v>
      </c>
      <c r="D9" s="25">
        <f ca="1">IF(DAY(NovSun1)=1,IF(AND(YEAR(NovSun1+10)=CalendarYear,MONTH(NovSun1+10)=11),NovSun1+10,""),IF(AND(YEAR(NovSun1+17)=CalendarYear,MONTH(NovSun1+17)=11),NovSun1+17,""))</f>
        <v>43417</v>
      </c>
      <c r="E9" s="25">
        <f ca="1">IF(DAY(NovSun1)=1,IF(AND(YEAR(NovSun1+11)=CalendarYear,MONTH(NovSun1+11)=11),NovSun1+11,""),IF(AND(YEAR(NovSun1+18)=CalendarYear,MONTH(NovSun1+18)=11),NovSun1+18,""))</f>
        <v>43418</v>
      </c>
      <c r="F9" s="25">
        <f ca="1">IF(DAY(NovSun1)=1,IF(AND(YEAR(NovSun1+12)=CalendarYear,MONTH(NovSun1+12)=11),NovSun1+12,""),IF(AND(YEAR(NovSun1+19)=CalendarYear,MONTH(NovSun1+19)=11),NovSun1+19,""))</f>
        <v>43419</v>
      </c>
      <c r="G9" s="25">
        <f ca="1">IF(DAY(NovSun1)=1,IF(AND(YEAR(NovSun1+13)=CalendarYear,MONTH(NovSun1+13)=11),NovSun1+13,""),IF(AND(YEAR(NovSun1+20)=CalendarYear,MONTH(NovSun1+20)=11),NovSun1+20,""))</f>
        <v>43420</v>
      </c>
      <c r="H9" s="25">
        <f ca="1">IF(DAY(NovSun1)=1,IF(AND(YEAR(NovSun1+14)=CalendarYear,MONTH(NovSun1+14)=11),NovSun1+14,""),IF(AND(YEAR(NovSun1+21)=CalendarYear,MONTH(NovSun1+21)=11),NovSun1+21,""))</f>
        <v>43421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IF(DAY(NovSun1)=1,IF(AND(YEAR(NovSun1+15)=CalendarYear,MONTH(NovSun1+15)=11),NovSun1+15,""),IF(AND(YEAR(NovSun1+22)=CalendarYear,MONTH(NovSun1+22)=11),NovSun1+22,""))</f>
        <v>43422</v>
      </c>
      <c r="C11" s="26">
        <f ca="1">IF(DAY(NovSun1)=1,IF(AND(YEAR(NovSun1+16)=CalendarYear,MONTH(NovSun1+16)=11),NovSun1+16,""),IF(AND(YEAR(NovSun1+23)=CalendarYear,MONTH(NovSun1+23)=11),NovSun1+23,""))</f>
        <v>43423</v>
      </c>
      <c r="D11" s="26">
        <f ca="1">IF(DAY(NovSun1)=1,IF(AND(YEAR(NovSun1+17)=CalendarYear,MONTH(NovSun1+17)=11),NovSun1+17,""),IF(AND(YEAR(NovSun1+24)=CalendarYear,MONTH(NovSun1+24)=11),NovSun1+24,""))</f>
        <v>43424</v>
      </c>
      <c r="E11" s="26">
        <f ca="1">IF(DAY(NovSun1)=1,IF(AND(YEAR(NovSun1+18)=CalendarYear,MONTH(NovSun1+18)=11),NovSun1+18,""),IF(AND(YEAR(NovSun1+25)=CalendarYear,MONTH(NovSun1+25)=11),NovSun1+25,""))</f>
        <v>43425</v>
      </c>
      <c r="F11" s="26">
        <f ca="1">IF(DAY(NovSun1)=1,IF(AND(YEAR(NovSun1+19)=CalendarYear,MONTH(NovSun1+19)=11),NovSun1+19,""),IF(AND(YEAR(NovSun1+26)=CalendarYear,MONTH(NovSun1+26)=11),NovSun1+26,""))</f>
        <v>43426</v>
      </c>
      <c r="G11" s="26">
        <f ca="1">IF(DAY(NovSun1)=1,IF(AND(YEAR(NovSun1+20)=CalendarYear,MONTH(NovSun1+20)=11),NovSun1+20,""),IF(AND(YEAR(NovSun1+27)=CalendarYear,MONTH(NovSun1+27)=11),NovSun1+27,""))</f>
        <v>43427</v>
      </c>
      <c r="H11" s="26">
        <f ca="1">IF(DAY(NovSun1)=1,IF(AND(YEAR(NovSun1+21)=CalendarYear,MONTH(NovSun1+21)=11),NovSun1+21,""),IF(AND(YEAR(NovSun1+28)=CalendarYear,MONTH(NovSun1+28)=11),NovSun1+28,""))</f>
        <v>43428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IF(DAY(NovSun1)=1,IF(AND(YEAR(NovSun1+22)=CalendarYear,MONTH(NovSun1+22)=11),NovSun1+22,""),IF(AND(YEAR(NovSun1+29)=CalendarYear,MONTH(NovSun1+29)=11),NovSun1+29,""))</f>
        <v>43429</v>
      </c>
      <c r="C13" s="25">
        <f ca="1">IF(DAY(NovSun1)=1,IF(AND(YEAR(NovSun1+23)=CalendarYear,MONTH(NovSun1+23)=11),NovSun1+23,""),IF(AND(YEAR(NovSun1+30)=CalendarYear,MONTH(NovSun1+30)=11),NovSun1+30,""))</f>
        <v>43430</v>
      </c>
      <c r="D13" s="25">
        <f ca="1">IF(DAY(NovSun1)=1,IF(AND(YEAR(NovSun1+24)=CalendarYear,MONTH(NovSun1+24)=11),NovSun1+24,""),IF(AND(YEAR(NovSun1+31)=CalendarYear,MONTH(NovSun1+31)=11),NovSun1+31,""))</f>
        <v>43431</v>
      </c>
      <c r="E13" s="25">
        <f ca="1">IF(DAY(NovSun1)=1,IF(AND(YEAR(NovSun1+25)=CalendarYear,MONTH(NovSun1+25)=11),NovSun1+25,""),IF(AND(YEAR(NovSun1+32)=CalendarYear,MONTH(NovSun1+32)=11),NovSun1+32,""))</f>
        <v>43432</v>
      </c>
      <c r="F13" s="25">
        <f ca="1">IF(DAY(NovSun1)=1,IF(AND(YEAR(NovSun1+26)=CalendarYear,MONTH(NovSun1+26)=11),NovSun1+26,""),IF(AND(YEAR(NovSun1+33)=CalendarYear,MONTH(NovSun1+33)=11),NovSun1+33,""))</f>
        <v>43433</v>
      </c>
      <c r="G13" s="25">
        <f ca="1">IF(DAY(NovSun1)=1,IF(AND(YEAR(NovSun1+27)=CalendarYear,MONTH(NovSun1+27)=11),NovSun1+27,""),IF(AND(YEAR(NovSun1+34)=CalendarYear,MONTH(NovSun1+34)=11),NovSun1+34,""))</f>
        <v>43434</v>
      </c>
      <c r="H13" s="25" t="str">
        <f ca="1">IF(DAY(NovSun1)=1,IF(AND(YEAR(NovSun1+28)=CalendarYear,MONTH(NovSun1+28)=11),NovSun1+28,""),IF(AND(YEAR(NovSun1+35)=CalendarYear,MONTH(NovSun1+35)=11),NovSun1+35,""))</f>
        <v/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IF(DAY(NovSun1)=1,IF(AND(YEAR(NovSun1+29)=CalendarYear,MONTH(NovSun1+29)=11),NovSun1+29,""),IF(AND(YEAR(NovSun1+36)=CalendarYear,MONTH(NovSun1+36)=11),NovSun1+36,""))</f>
        <v/>
      </c>
      <c r="C15" s="27" t="str">
        <f ca="1">IF(DAY(NovSun1)=1,IF(AND(YEAR(NovSun1+30)=CalendarYear,MONTH(NovSun1+30)=11),NovSun1+30,""),IF(AND(YEAR(NovSun1+37)=CalendarYear,MONTH(NovSun1+37)=11),NovSun1+37,""))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UPPER(TEXT(DATE(CalendarYear,12,1),"mmmm yyyy"))</f>
        <v>דצמבר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IF(DAY(DecSun1)=1,"",IF(AND(YEAR(DecSun1+1)=CalendarYear,MONTH(DecSun1+1)=12),DecSun1+1,""))</f>
        <v/>
      </c>
      <c r="C5" s="23" t="str">
        <f ca="1">IF(DAY(DecSun1)=1,"",IF(AND(YEAR(DecSun1+2)=CalendarYear,MONTH(DecSun1+2)=12),DecSun1+2,""))</f>
        <v/>
      </c>
      <c r="D5" s="23" t="str">
        <f ca="1">IF(DAY(DecSun1)=1,"",IF(AND(YEAR(DecSun1+3)=CalendarYear,MONTH(DecSun1+3)=12),DecSun1+3,""))</f>
        <v/>
      </c>
      <c r="E5" s="23" t="str">
        <f ca="1">IF(DAY(DecSun1)=1,"",IF(AND(YEAR(DecSun1+4)=CalendarYear,MONTH(DecSun1+4)=12),DecSun1+4,""))</f>
        <v/>
      </c>
      <c r="F5" s="23" t="str">
        <f ca="1">IF(DAY(DecSun1)=1,"",IF(AND(YEAR(DecSun1+5)=CalendarYear,MONTH(DecSun1+5)=12),DecSun1+5,""))</f>
        <v/>
      </c>
      <c r="G5" s="23" t="str">
        <f ca="1">IF(DAY(DecSun1)=1,"",IF(AND(YEAR(DecSun1+6)=CalendarYear,MONTH(DecSun1+6)=12),DecSun1+6,""))</f>
        <v/>
      </c>
      <c r="H5" s="23">
        <f ca="1">IF(DAY(DecSun1)=1,IF(AND(YEAR(DecSun1)=CalendarYear,MONTH(DecSun1)=12),DecSun1,""),IF(AND(YEAR(DecSun1+7)=CalendarYear,MONTH(DecSun1+7)=12),DecSun1+7,""))</f>
        <v>43435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IF(DAY(DecSun1)=1,IF(AND(YEAR(DecSun1+1)=CalendarYear,MONTH(DecSun1+1)=12),DecSun1+1,""),IF(AND(YEAR(DecSun1+8)=CalendarYear,MONTH(DecSun1+8)=12),DecSun1+8,""))</f>
        <v>43436</v>
      </c>
      <c r="C7" s="24">
        <f ca="1">IF(DAY(DecSun1)=1,IF(AND(YEAR(DecSun1+2)=CalendarYear,MONTH(DecSun1+2)=12),DecSun1+2,""),IF(AND(YEAR(DecSun1+9)=CalendarYear,MONTH(DecSun1+9)=12),DecSun1+9,""))</f>
        <v>43437</v>
      </c>
      <c r="D7" s="24">
        <f ca="1">IF(DAY(DecSun1)=1,IF(AND(YEAR(DecSun1+3)=CalendarYear,MONTH(DecSun1+3)=12),DecSun1+3,""),IF(AND(YEAR(DecSun1+10)=CalendarYear,MONTH(DecSun1+10)=12),DecSun1+10,""))</f>
        <v>43438</v>
      </c>
      <c r="E7" s="24">
        <f ca="1">IF(DAY(DecSun1)=1,IF(AND(YEAR(DecSun1+4)=CalendarYear,MONTH(DecSun1+4)=12),DecSun1+4,""),IF(AND(YEAR(DecSun1+11)=CalendarYear,MONTH(DecSun1+11)=12),DecSun1+11,""))</f>
        <v>43439</v>
      </c>
      <c r="F7" s="24">
        <f ca="1">IF(DAY(DecSun1)=1,IF(AND(YEAR(DecSun1+5)=CalendarYear,MONTH(DecSun1+5)=12),DecSun1+5,""),IF(AND(YEAR(DecSun1+12)=CalendarYear,MONTH(DecSun1+12)=12),DecSun1+12,""))</f>
        <v>43440</v>
      </c>
      <c r="G7" s="24">
        <f ca="1">IF(DAY(DecSun1)=1,IF(AND(YEAR(DecSun1+6)=CalendarYear,MONTH(DecSun1+6)=12),DecSun1+6,""),IF(AND(YEAR(DecSun1+13)=CalendarYear,MONTH(DecSun1+13)=12),DecSun1+13,""))</f>
        <v>43441</v>
      </c>
      <c r="H7" s="24">
        <f ca="1">IF(DAY(DecSun1)=1,IF(AND(YEAR(DecSun1+7)=CalendarYear,MONTH(DecSun1+7)=12),DecSun1+7,""),IF(AND(YEAR(DecSun1+14)=CalendarYear,MONTH(DecSun1+14)=12),DecSun1+14,""))</f>
        <v>43442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IF(DAY(DecSun1)=1,IF(AND(YEAR(DecSun1+8)=CalendarYear,MONTH(DecSun1+8)=12),DecSun1+8,""),IF(AND(YEAR(DecSun1+15)=CalendarYear,MONTH(DecSun1+15)=12),DecSun1+15,""))</f>
        <v>43443</v>
      </c>
      <c r="C9" s="25">
        <f ca="1">IF(DAY(DecSun1)=1,IF(AND(YEAR(DecSun1+9)=CalendarYear,MONTH(DecSun1+9)=12),DecSun1+9,""),IF(AND(YEAR(DecSun1+16)=CalendarYear,MONTH(DecSun1+16)=12),DecSun1+16,""))</f>
        <v>43444</v>
      </c>
      <c r="D9" s="25">
        <f ca="1">IF(DAY(DecSun1)=1,IF(AND(YEAR(DecSun1+10)=CalendarYear,MONTH(DecSun1+10)=12),DecSun1+10,""),IF(AND(YEAR(DecSun1+17)=CalendarYear,MONTH(DecSun1+17)=12),DecSun1+17,""))</f>
        <v>43445</v>
      </c>
      <c r="E9" s="25">
        <f ca="1">IF(DAY(DecSun1)=1,IF(AND(YEAR(DecSun1+11)=CalendarYear,MONTH(DecSun1+11)=12),DecSun1+11,""),IF(AND(YEAR(DecSun1+18)=CalendarYear,MONTH(DecSun1+18)=12),DecSun1+18,""))</f>
        <v>43446</v>
      </c>
      <c r="F9" s="25">
        <f ca="1">IF(DAY(DecSun1)=1,IF(AND(YEAR(DecSun1+12)=CalendarYear,MONTH(DecSun1+12)=12),DecSun1+12,""),IF(AND(YEAR(DecSun1+19)=CalendarYear,MONTH(DecSun1+19)=12),DecSun1+19,""))</f>
        <v>43447</v>
      </c>
      <c r="G9" s="25">
        <f ca="1">IF(DAY(DecSun1)=1,IF(AND(YEAR(DecSun1+13)=CalendarYear,MONTH(DecSun1+13)=12),DecSun1+13,""),IF(AND(YEAR(DecSun1+20)=CalendarYear,MONTH(DecSun1+20)=12),DecSun1+20,""))</f>
        <v>43448</v>
      </c>
      <c r="H9" s="25">
        <f ca="1">IF(DAY(DecSun1)=1,IF(AND(YEAR(DecSun1+14)=CalendarYear,MONTH(DecSun1+14)=12),DecSun1+14,""),IF(AND(YEAR(DecSun1+21)=CalendarYear,MONTH(DecSun1+21)=12),DecSun1+21,""))</f>
        <v>43449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IF(DAY(DecSun1)=1,IF(AND(YEAR(DecSun1+15)=CalendarYear,MONTH(DecSun1+15)=12),DecSun1+15,""),IF(AND(YEAR(DecSun1+22)=CalendarYear,MONTH(DecSun1+22)=12),DecSun1+22,""))</f>
        <v>43450</v>
      </c>
      <c r="C11" s="26">
        <f ca="1">IF(DAY(DecSun1)=1,IF(AND(YEAR(DecSun1+16)=CalendarYear,MONTH(DecSun1+16)=12),DecSun1+16,""),IF(AND(YEAR(DecSun1+23)=CalendarYear,MONTH(DecSun1+23)=12),DecSun1+23,""))</f>
        <v>43451</v>
      </c>
      <c r="D11" s="26">
        <f ca="1">IF(DAY(DecSun1)=1,IF(AND(YEAR(DecSun1+17)=CalendarYear,MONTH(DecSun1+17)=12),DecSun1+17,""),IF(AND(YEAR(DecSun1+24)=CalendarYear,MONTH(DecSun1+24)=12),DecSun1+24,""))</f>
        <v>43452</v>
      </c>
      <c r="E11" s="26">
        <f ca="1">IF(DAY(DecSun1)=1,IF(AND(YEAR(DecSun1+18)=CalendarYear,MONTH(DecSun1+18)=12),DecSun1+18,""),IF(AND(YEAR(DecSun1+25)=CalendarYear,MONTH(DecSun1+25)=12),DecSun1+25,""))</f>
        <v>43453</v>
      </c>
      <c r="F11" s="26">
        <f ca="1">IF(DAY(DecSun1)=1,IF(AND(YEAR(DecSun1+19)=CalendarYear,MONTH(DecSun1+19)=12),DecSun1+19,""),IF(AND(YEAR(DecSun1+26)=CalendarYear,MONTH(DecSun1+26)=12),DecSun1+26,""))</f>
        <v>43454</v>
      </c>
      <c r="G11" s="26">
        <f ca="1">IF(DAY(DecSun1)=1,IF(AND(YEAR(DecSun1+20)=CalendarYear,MONTH(DecSun1+20)=12),DecSun1+20,""),IF(AND(YEAR(DecSun1+27)=CalendarYear,MONTH(DecSun1+27)=12),DecSun1+27,""))</f>
        <v>43455</v>
      </c>
      <c r="H11" s="26">
        <f ca="1">IF(DAY(DecSun1)=1,IF(AND(YEAR(DecSun1+21)=CalendarYear,MONTH(DecSun1+21)=12),DecSun1+21,""),IF(AND(YEAR(DecSun1+28)=CalendarYear,MONTH(DecSun1+28)=12),DecSun1+28,""))</f>
        <v>43456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IF(DAY(DecSun1)=1,IF(AND(YEAR(DecSun1+22)=CalendarYear,MONTH(DecSun1+22)=12),DecSun1+22,""),IF(AND(YEAR(DecSun1+29)=CalendarYear,MONTH(DecSun1+29)=12),DecSun1+29,""))</f>
        <v>43457</v>
      </c>
      <c r="C13" s="25">
        <f ca="1">IF(DAY(DecSun1)=1,IF(AND(YEAR(DecSun1+23)=CalendarYear,MONTH(DecSun1+23)=12),DecSun1+23,""),IF(AND(YEAR(DecSun1+30)=CalendarYear,MONTH(DecSun1+30)=12),DecSun1+30,""))</f>
        <v>43458</v>
      </c>
      <c r="D13" s="25">
        <f ca="1">IF(DAY(DecSun1)=1,IF(AND(YEAR(DecSun1+24)=CalendarYear,MONTH(DecSun1+24)=12),DecSun1+24,""),IF(AND(YEAR(DecSun1+31)=CalendarYear,MONTH(DecSun1+31)=12),DecSun1+31,""))</f>
        <v>43459</v>
      </c>
      <c r="E13" s="25">
        <f ca="1">IF(DAY(DecSun1)=1,IF(AND(YEAR(DecSun1+25)=CalendarYear,MONTH(DecSun1+25)=12),DecSun1+25,""),IF(AND(YEAR(DecSun1+32)=CalendarYear,MONTH(DecSun1+32)=12),DecSun1+32,""))</f>
        <v>43460</v>
      </c>
      <c r="F13" s="25">
        <f ca="1">IF(DAY(DecSun1)=1,IF(AND(YEAR(DecSun1+26)=CalendarYear,MONTH(DecSun1+26)=12),DecSun1+26,""),IF(AND(YEAR(DecSun1+33)=CalendarYear,MONTH(DecSun1+33)=12),DecSun1+33,""))</f>
        <v>43461</v>
      </c>
      <c r="G13" s="25">
        <f ca="1">IF(DAY(DecSun1)=1,IF(AND(YEAR(DecSun1+27)=CalendarYear,MONTH(DecSun1+27)=12),DecSun1+27,""),IF(AND(YEAR(DecSun1+34)=CalendarYear,MONTH(DecSun1+34)=12),DecSun1+34,""))</f>
        <v>43462</v>
      </c>
      <c r="H13" s="25">
        <f ca="1">IF(DAY(DecSun1)=1,IF(AND(YEAR(DecSun1+28)=CalendarYear,MONTH(DecSun1+28)=12),DecSun1+28,""),IF(AND(YEAR(DecSun1+35)=CalendarYear,MONTH(DecSun1+35)=12),DecSun1+35,""))</f>
        <v>43463</v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>
        <f ca="1">IF(DAY(DecSun1)=1,IF(AND(YEAR(DecSun1+29)=CalendarYear,MONTH(DecSun1+29)=12),DecSun1+29,""),IF(AND(YEAR(DecSun1+36)=CalendarYear,MONTH(DecSun1+36)=12),DecSun1+36,""))</f>
        <v>43464</v>
      </c>
      <c r="C15" s="27">
        <f ca="1">IF(DAY(DecSun1)=1,IF(AND(YEAR(DecSun1+30)=CalendarYear,MONTH(DecSun1+30)=12),DecSun1+30,""),IF(AND(YEAR(DecSun1+37)=CalendarYear,MONTH(DecSun1+37)=12),DecSun1+37,""))</f>
        <v>43465</v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22.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UPPER(TEXT(DATE(CalendarYear,2,1),"mmmm yyyy"))</f>
        <v>פברואר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IF(DAY(FebSun1)=1,"",IF(AND(YEAR(FebSun1+1)=CalendarYear,MONTH(FebSun1+1)=2),FebSun1+1,""))</f>
        <v/>
      </c>
      <c r="C5" s="23" t="str">
        <f ca="1">IF(DAY(FebSun1)=1,"",IF(AND(YEAR(FebSun1+2)=CalendarYear,MONTH(FebSun1+2)=2),FebSun1+2,""))</f>
        <v/>
      </c>
      <c r="D5" s="23" t="str">
        <f ca="1">IF(DAY(FebSun1)=1,"",IF(AND(YEAR(FebSun1+3)=CalendarYear,MONTH(FebSun1+3)=2),FebSun1+3,""))</f>
        <v/>
      </c>
      <c r="E5" s="23" t="str">
        <f ca="1">IF(DAY(FebSun1)=1,"",IF(AND(YEAR(FebSun1+4)=CalendarYear,MONTH(FebSun1+4)=2),FebSun1+4,""))</f>
        <v/>
      </c>
      <c r="F5" s="23">
        <f ca="1">IF(DAY(FebSun1)=1,"",IF(AND(YEAR(FebSun1+5)=CalendarYear,MONTH(FebSun1+5)=2),FebSun1+5,""))</f>
        <v>43132</v>
      </c>
      <c r="G5" s="23">
        <f ca="1">IF(DAY(FebSun1)=1,"",IF(AND(YEAR(FebSun1+6)=CalendarYear,MONTH(FebSun1+6)=2),FebSun1+6,""))</f>
        <v>43133</v>
      </c>
      <c r="H5" s="23">
        <f ca="1">IF(DAY(FebSun1)=1,IF(AND(YEAR(FebSun1)=CalendarYear,MONTH(FebSun1)=2),FebSun1,""),IF(AND(YEAR(FebSun1+7)=CalendarYear,MONTH(FebSun1+7)=2),FebSun1+7,""))</f>
        <v>43134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IF(DAY(FebSun1)=1,IF(AND(YEAR(FebSun1+1)=CalendarYear,MONTH(FebSun1+1)=2),FebSun1+1,""),IF(AND(YEAR(FebSun1+8)=CalendarYear,MONTH(FebSun1+8)=2),FebSun1+8,""))</f>
        <v>43135</v>
      </c>
      <c r="C7" s="24">
        <f ca="1">IF(DAY(FebSun1)=1,IF(AND(YEAR(FebSun1+2)=CalendarYear,MONTH(FebSun1+2)=2),FebSun1+2,""),IF(AND(YEAR(FebSun1+9)=CalendarYear,MONTH(FebSun1+9)=2),FebSun1+9,""))</f>
        <v>43136</v>
      </c>
      <c r="D7" s="24">
        <f ca="1">IF(DAY(FebSun1)=1,IF(AND(YEAR(FebSun1+3)=CalendarYear,MONTH(FebSun1+3)=2),FebSun1+3,""),IF(AND(YEAR(FebSun1+10)=CalendarYear,MONTH(FebSun1+10)=2),FebSun1+10,""))</f>
        <v>43137</v>
      </c>
      <c r="E7" s="24">
        <f ca="1">IF(DAY(FebSun1)=1,IF(AND(YEAR(FebSun1+4)=CalendarYear,MONTH(FebSun1+4)=2),FebSun1+4,""),IF(AND(YEAR(FebSun1+11)=CalendarYear,MONTH(FebSun1+11)=2),FebSun1+11,""))</f>
        <v>43138</v>
      </c>
      <c r="F7" s="24">
        <f ca="1">IF(DAY(FebSun1)=1,IF(AND(YEAR(FebSun1+5)=CalendarYear,MONTH(FebSun1+5)=2),FebSun1+5,""),IF(AND(YEAR(FebSun1+12)=CalendarYear,MONTH(FebSun1+12)=2),FebSun1+12,""))</f>
        <v>43139</v>
      </c>
      <c r="G7" s="24">
        <f ca="1">IF(DAY(FebSun1)=1,IF(AND(YEAR(FebSun1+6)=CalendarYear,MONTH(FebSun1+6)=2),FebSun1+6,""),IF(AND(YEAR(FebSun1+13)=CalendarYear,MONTH(FebSun1+13)=2),FebSun1+13,""))</f>
        <v>43140</v>
      </c>
      <c r="H7" s="24">
        <f ca="1">IF(DAY(FebSun1)=1,IF(AND(YEAR(FebSun1+7)=CalendarYear,MONTH(FebSun1+7)=2),FebSun1+7,""),IF(AND(YEAR(FebSun1+14)=CalendarYear,MONTH(FebSun1+14)=2),FebSun1+14,""))</f>
        <v>43141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IF(DAY(FebSun1)=1,IF(AND(YEAR(FebSun1+8)=CalendarYear,MONTH(FebSun1+8)=2),FebSun1+8,""),IF(AND(YEAR(FebSun1+15)=CalendarYear,MONTH(FebSun1+15)=2),FebSun1+15,""))</f>
        <v>43142</v>
      </c>
      <c r="C9" s="25">
        <f ca="1">IF(DAY(FebSun1)=1,IF(AND(YEAR(FebSun1+9)=CalendarYear,MONTH(FebSun1+9)=2),FebSun1+9,""),IF(AND(YEAR(FebSun1+16)=CalendarYear,MONTH(FebSun1+16)=2),FebSun1+16,""))</f>
        <v>43143</v>
      </c>
      <c r="D9" s="25">
        <f ca="1">IF(DAY(FebSun1)=1,IF(AND(YEAR(FebSun1+10)=CalendarYear,MONTH(FebSun1+10)=2),FebSun1+10,""),IF(AND(YEAR(FebSun1+17)=CalendarYear,MONTH(FebSun1+17)=2),FebSun1+17,""))</f>
        <v>43144</v>
      </c>
      <c r="E9" s="25">
        <f ca="1">IF(DAY(FebSun1)=1,IF(AND(YEAR(FebSun1+11)=CalendarYear,MONTH(FebSun1+11)=2),FebSun1+11,""),IF(AND(YEAR(FebSun1+18)=CalendarYear,MONTH(FebSun1+18)=2),FebSun1+18,""))</f>
        <v>43145</v>
      </c>
      <c r="F9" s="25">
        <f ca="1">IF(DAY(FebSun1)=1,IF(AND(YEAR(FebSun1+12)=CalendarYear,MONTH(FebSun1+12)=2),FebSun1+12,""),IF(AND(YEAR(FebSun1+19)=CalendarYear,MONTH(FebSun1+19)=2),FebSun1+19,""))</f>
        <v>43146</v>
      </c>
      <c r="G9" s="25">
        <f ca="1">IF(DAY(FebSun1)=1,IF(AND(YEAR(FebSun1+13)=CalendarYear,MONTH(FebSun1+13)=2),FebSun1+13,""),IF(AND(YEAR(FebSun1+20)=CalendarYear,MONTH(FebSun1+20)=2),FebSun1+20,""))</f>
        <v>43147</v>
      </c>
      <c r="H9" s="25">
        <f ca="1">IF(DAY(FebSun1)=1,IF(AND(YEAR(FebSun1+14)=CalendarYear,MONTH(FebSun1+14)=2),FebSun1+14,""),IF(AND(YEAR(FebSun1+21)=CalendarYear,MONTH(FebSun1+21)=2),FebSun1+21,""))</f>
        <v>43148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IF(DAY(FebSun1)=1,IF(AND(YEAR(FebSun1+15)=CalendarYear,MONTH(FebSun1+15)=2),FebSun1+15,""),IF(AND(YEAR(FebSun1+22)=CalendarYear,MONTH(FebSun1+22)=2),FebSun1+22,""))</f>
        <v>43149</v>
      </c>
      <c r="C11" s="26">
        <f ca="1">IF(DAY(FebSun1)=1,IF(AND(YEAR(FebSun1+16)=CalendarYear,MONTH(FebSun1+16)=2),FebSun1+16,""),IF(AND(YEAR(FebSun1+23)=CalendarYear,MONTH(FebSun1+23)=2),FebSun1+23,""))</f>
        <v>43150</v>
      </c>
      <c r="D11" s="26">
        <f ca="1">IF(DAY(FebSun1)=1,IF(AND(YEAR(FebSun1+17)=CalendarYear,MONTH(FebSun1+17)=2),FebSun1+17,""),IF(AND(YEAR(FebSun1+24)=CalendarYear,MONTH(FebSun1+24)=2),FebSun1+24,""))</f>
        <v>43151</v>
      </c>
      <c r="E11" s="26">
        <f ca="1">IF(DAY(FebSun1)=1,IF(AND(YEAR(FebSun1+18)=CalendarYear,MONTH(FebSun1+18)=2),FebSun1+18,""),IF(AND(YEAR(FebSun1+25)=CalendarYear,MONTH(FebSun1+25)=2),FebSun1+25,""))</f>
        <v>43152</v>
      </c>
      <c r="F11" s="26">
        <f ca="1">IF(DAY(FebSun1)=1,IF(AND(YEAR(FebSun1+19)=CalendarYear,MONTH(FebSun1+19)=2),FebSun1+19,""),IF(AND(YEAR(FebSun1+26)=CalendarYear,MONTH(FebSun1+26)=2),FebSun1+26,""))</f>
        <v>43153</v>
      </c>
      <c r="G11" s="26">
        <f ca="1">IF(DAY(FebSun1)=1,IF(AND(YEAR(FebSun1+20)=CalendarYear,MONTH(FebSun1+20)=2),FebSun1+20,""),IF(AND(YEAR(FebSun1+27)=CalendarYear,MONTH(FebSun1+27)=2),FebSun1+27,""))</f>
        <v>43154</v>
      </c>
      <c r="H11" s="26">
        <f ca="1">IF(DAY(FebSun1)=1,IF(AND(YEAR(FebSun1+21)=CalendarYear,MONTH(FebSun1+21)=2),FebSun1+21,""),IF(AND(YEAR(FebSun1+28)=CalendarYear,MONTH(FebSun1+28)=2),FebSun1+28,""))</f>
        <v>43155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IF(DAY(FebSun1)=1,IF(AND(YEAR(FebSun1+22)=CalendarYear,MONTH(FebSun1+22)=2),FebSun1+22,""),IF(AND(YEAR(FebSun1+29)=CalendarYear,MONTH(FebSun1+29)=2),FebSun1+29,""))</f>
        <v>43156</v>
      </c>
      <c r="C13" s="25">
        <f ca="1">IF(DAY(FebSun1)=1,IF(AND(YEAR(FebSun1+23)=CalendarYear,MONTH(FebSun1+23)=2),FebSun1+23,""),IF(AND(YEAR(FebSun1+30)=CalendarYear,MONTH(FebSun1+30)=2),FebSun1+30,""))</f>
        <v>43157</v>
      </c>
      <c r="D13" s="25">
        <f ca="1">IF(DAY(FebSun1)=1,IF(AND(YEAR(FebSun1+24)=CalendarYear,MONTH(FebSun1+24)=2),FebSun1+24,""),IF(AND(YEAR(FebSun1+31)=CalendarYear,MONTH(FebSun1+31)=2),FebSun1+31,""))</f>
        <v>43158</v>
      </c>
      <c r="E13" s="25">
        <f ca="1">IF(DAY(FebSun1)=1,IF(AND(YEAR(FebSun1+25)=CalendarYear,MONTH(FebSun1+25)=2),FebSun1+25,""),IF(AND(YEAR(FebSun1+32)=CalendarYear,MONTH(FebSun1+32)=2),FebSun1+32,""))</f>
        <v>43159</v>
      </c>
      <c r="F13" s="25" t="str">
        <f ca="1">IF(DAY(FebSun1)=1,IF(AND(YEAR(FebSun1+26)=CalendarYear,MONTH(FebSun1+26)=2),FebSun1+26,""),IF(AND(YEAR(FebSun1+33)=CalendarYear,MONTH(FebSun1+33)=2),FebSun1+33,""))</f>
        <v/>
      </c>
      <c r="G13" s="25" t="str">
        <f ca="1">IF(DAY(FebSun1)=1,IF(AND(YEAR(FebSun1+27)=CalendarYear,MONTH(FebSun1+27)=2),FebSun1+27,""),IF(AND(YEAR(FebSun1+34)=CalendarYear,MONTH(FebSun1+34)=2),FebSun1+34,""))</f>
        <v/>
      </c>
      <c r="H13" s="25" t="str">
        <f ca="1">IF(DAY(FebSun1)=1,IF(AND(YEAR(FebSun1+28)=CalendarYear,MONTH(FebSun1+28)=2),FebSun1+28,""),IF(AND(YEAR(FebSun1+35)=CalendarYear,MONTH(FebSun1+35)=2),FebSun1+35,""))</f>
        <v/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IF(DAY(FebSun1)=1,IF(AND(YEAR(FebSun1+29)=CalendarYear,MONTH(FebSun1+29)=2),FebSun1+29,""),IF(AND(YEAR(FebSun1+36)=CalendarYear,MONTH(FebSun1+36)=2),FebSun1+36,""))</f>
        <v/>
      </c>
      <c r="C15" s="27" t="str">
        <f ca="1">IF(DAY(FebSun1)=1,IF(AND(YEAR(FebSun1+30)=CalendarYear,MONTH(FebSun1+30)=2),FebSun1+30,""),IF(AND(YEAR(FebSun1+37)=CalendarYear,MONTH(FebSun1+37)=2),FebSun1+37,""))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UPPER(TEXT(DATE(CalendarYear,3,1),"mmmm yyyy"))</f>
        <v>מרץ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IF(DAY(MarSun1)=1,"",IF(AND(YEAR(MarSun1+1)=CalendarYear,MONTH(MarSun1+1)=3),MarSun1+1,""))</f>
        <v/>
      </c>
      <c r="C5" s="23" t="str">
        <f ca="1">IF(DAY(MarSun1)=1,"",IF(AND(YEAR(MarSun1+2)=CalendarYear,MONTH(MarSun1+2)=3),MarSun1+2,""))</f>
        <v/>
      </c>
      <c r="D5" s="23" t="str">
        <f ca="1">IF(DAY(MarSun1)=1,"",IF(AND(YEAR(MarSun1+3)=CalendarYear,MONTH(MarSun1+3)=3),MarSun1+3,""))</f>
        <v/>
      </c>
      <c r="E5" s="23" t="str">
        <f ca="1">IF(DAY(MarSun1)=1,"",IF(AND(YEAR(MarSun1+4)=CalendarYear,MONTH(MarSun1+4)=3),MarSun1+4,""))</f>
        <v/>
      </c>
      <c r="F5" s="23">
        <f ca="1">IF(DAY(MarSun1)=1,"",IF(AND(YEAR(MarSun1+5)=CalendarYear,MONTH(MarSun1+5)=3),MarSun1+5,""))</f>
        <v>43160</v>
      </c>
      <c r="G5" s="23">
        <f ca="1">IF(DAY(MarSun1)=1,"",IF(AND(YEAR(MarSun1+6)=CalendarYear,MONTH(MarSun1+6)=3),MarSun1+6,""))</f>
        <v>43161</v>
      </c>
      <c r="H5" s="23">
        <f ca="1">IF(DAY(MarSun1)=1,IF(AND(YEAR(MarSun1)=CalendarYear,MONTH(MarSun1)=3),MarSun1,""),IF(AND(YEAR(MarSun1+7)=CalendarYear,MONTH(MarSun1+7)=3),MarSun1+7,""))</f>
        <v>43162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IF(DAY(MarSun1)=1,IF(AND(YEAR(MarSun1+1)=CalendarYear,MONTH(MarSun1+1)=3),MarSun1+1,""),IF(AND(YEAR(MarSun1+8)=CalendarYear,MONTH(MarSun1+8)=3),MarSun1+8,""))</f>
        <v>43163</v>
      </c>
      <c r="C7" s="24">
        <f ca="1">IF(DAY(MarSun1)=1,IF(AND(YEAR(MarSun1+2)=CalendarYear,MONTH(MarSun1+2)=3),MarSun1+2,""),IF(AND(YEAR(MarSun1+9)=CalendarYear,MONTH(MarSun1+9)=3),MarSun1+9,""))</f>
        <v>43164</v>
      </c>
      <c r="D7" s="24">
        <f ca="1">IF(DAY(MarSun1)=1,IF(AND(YEAR(MarSun1+3)=CalendarYear,MONTH(MarSun1+3)=3),MarSun1+3,""),IF(AND(YEAR(MarSun1+10)=CalendarYear,MONTH(MarSun1+10)=3),MarSun1+10,""))</f>
        <v>43165</v>
      </c>
      <c r="E7" s="24">
        <f ca="1">IF(DAY(MarSun1)=1,IF(AND(YEAR(MarSun1+4)=CalendarYear,MONTH(MarSun1+4)=3),MarSun1+4,""),IF(AND(YEAR(MarSun1+11)=CalendarYear,MONTH(MarSun1+11)=3),MarSun1+11,""))</f>
        <v>43166</v>
      </c>
      <c r="F7" s="24">
        <f ca="1">IF(DAY(MarSun1)=1,IF(AND(YEAR(MarSun1+5)=CalendarYear,MONTH(MarSun1+5)=3),MarSun1+5,""),IF(AND(YEAR(MarSun1+12)=CalendarYear,MONTH(MarSun1+12)=3),MarSun1+12,""))</f>
        <v>43167</v>
      </c>
      <c r="G7" s="24">
        <f ca="1">IF(DAY(MarSun1)=1,IF(AND(YEAR(MarSun1+6)=CalendarYear,MONTH(MarSun1+6)=3),MarSun1+6,""),IF(AND(YEAR(MarSun1+13)=CalendarYear,MONTH(MarSun1+13)=3),MarSun1+13,""))</f>
        <v>43168</v>
      </c>
      <c r="H7" s="24">
        <f ca="1">IF(DAY(MarSun1)=1,IF(AND(YEAR(MarSun1+7)=CalendarYear,MONTH(MarSun1+7)=3),MarSun1+7,""),IF(AND(YEAR(MarSun1+14)=CalendarYear,MONTH(MarSun1+14)=3),MarSun1+14,""))</f>
        <v>43169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IF(DAY(MarSun1)=1,IF(AND(YEAR(MarSun1+8)=CalendarYear,MONTH(MarSun1+8)=3),MarSun1+8,""),IF(AND(YEAR(MarSun1+15)=CalendarYear,MONTH(MarSun1+15)=3),MarSun1+15,""))</f>
        <v>43170</v>
      </c>
      <c r="C9" s="25">
        <f ca="1">IF(DAY(MarSun1)=1,IF(AND(YEAR(MarSun1+9)=CalendarYear,MONTH(MarSun1+9)=3),MarSun1+9,""),IF(AND(YEAR(MarSun1+16)=CalendarYear,MONTH(MarSun1+16)=3),MarSun1+16,""))</f>
        <v>43171</v>
      </c>
      <c r="D9" s="25">
        <f ca="1">IF(DAY(MarSun1)=1,IF(AND(YEAR(MarSun1+10)=CalendarYear,MONTH(MarSun1+10)=3),MarSun1+10,""),IF(AND(YEAR(MarSun1+17)=CalendarYear,MONTH(MarSun1+17)=3),MarSun1+17,""))</f>
        <v>43172</v>
      </c>
      <c r="E9" s="25">
        <f ca="1">IF(DAY(MarSun1)=1,IF(AND(YEAR(MarSun1+11)=CalendarYear,MONTH(MarSun1+11)=3),MarSun1+11,""),IF(AND(YEAR(MarSun1+18)=CalendarYear,MONTH(MarSun1+18)=3),MarSun1+18,""))</f>
        <v>43173</v>
      </c>
      <c r="F9" s="25">
        <f ca="1">IF(DAY(MarSun1)=1,IF(AND(YEAR(MarSun1+12)=CalendarYear,MONTH(MarSun1+12)=3),MarSun1+12,""),IF(AND(YEAR(MarSun1+19)=CalendarYear,MONTH(MarSun1+19)=3),MarSun1+19,""))</f>
        <v>43174</v>
      </c>
      <c r="G9" s="25">
        <f ca="1">IF(DAY(MarSun1)=1,IF(AND(YEAR(MarSun1+13)=CalendarYear,MONTH(MarSun1+13)=3),MarSun1+13,""),IF(AND(YEAR(MarSun1+20)=CalendarYear,MONTH(MarSun1+20)=3),MarSun1+20,""))</f>
        <v>43175</v>
      </c>
      <c r="H9" s="25">
        <f ca="1">IF(DAY(MarSun1)=1,IF(AND(YEAR(MarSun1+14)=CalendarYear,MONTH(MarSun1+14)=3),MarSun1+14,""),IF(AND(YEAR(MarSun1+21)=CalendarYear,MONTH(MarSun1+21)=3),MarSun1+21,""))</f>
        <v>43176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IF(DAY(MarSun1)=1,IF(AND(YEAR(MarSun1+15)=CalendarYear,MONTH(MarSun1+15)=3),MarSun1+15,""),IF(AND(YEAR(MarSun1+22)=CalendarYear,MONTH(MarSun1+22)=3),MarSun1+22,""))</f>
        <v>43177</v>
      </c>
      <c r="C11" s="26">
        <f ca="1">IF(DAY(MarSun1)=1,IF(AND(YEAR(MarSun1+16)=CalendarYear,MONTH(MarSun1+16)=3),MarSun1+16,""),IF(AND(YEAR(MarSun1+23)=CalendarYear,MONTH(MarSun1+23)=3),MarSun1+23,""))</f>
        <v>43178</v>
      </c>
      <c r="D11" s="26">
        <f ca="1">IF(DAY(MarSun1)=1,IF(AND(YEAR(MarSun1+17)=CalendarYear,MONTH(MarSun1+17)=3),MarSun1+17,""),IF(AND(YEAR(MarSun1+24)=CalendarYear,MONTH(MarSun1+24)=3),MarSun1+24,""))</f>
        <v>43179</v>
      </c>
      <c r="E11" s="26">
        <f ca="1">IF(DAY(MarSun1)=1,IF(AND(YEAR(MarSun1+18)=CalendarYear,MONTH(MarSun1+18)=3),MarSun1+18,""),IF(AND(YEAR(MarSun1+25)=CalendarYear,MONTH(MarSun1+25)=3),MarSun1+25,""))</f>
        <v>43180</v>
      </c>
      <c r="F11" s="26">
        <f ca="1">IF(DAY(MarSun1)=1,IF(AND(YEAR(MarSun1+19)=CalendarYear,MONTH(MarSun1+19)=3),MarSun1+19,""),IF(AND(YEAR(MarSun1+26)=CalendarYear,MONTH(MarSun1+26)=3),MarSun1+26,""))</f>
        <v>43181</v>
      </c>
      <c r="G11" s="26">
        <f ca="1">IF(DAY(MarSun1)=1,IF(AND(YEAR(MarSun1+20)=CalendarYear,MONTH(MarSun1+20)=3),MarSun1+20,""),IF(AND(YEAR(MarSun1+27)=CalendarYear,MONTH(MarSun1+27)=3),MarSun1+27,""))</f>
        <v>43182</v>
      </c>
      <c r="H11" s="26">
        <f ca="1">IF(DAY(MarSun1)=1,IF(AND(YEAR(MarSun1+21)=CalendarYear,MONTH(MarSun1+21)=3),MarSun1+21,""),IF(AND(YEAR(MarSun1+28)=CalendarYear,MONTH(MarSun1+28)=3),MarSun1+28,""))</f>
        <v>43183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IF(DAY(MarSun1)=1,IF(AND(YEAR(MarSun1+22)=CalendarYear,MONTH(MarSun1+22)=3),MarSun1+22,""),IF(AND(YEAR(MarSun1+29)=CalendarYear,MONTH(MarSun1+29)=3),MarSun1+29,""))</f>
        <v>43184</v>
      </c>
      <c r="C13" s="25">
        <f ca="1">IF(DAY(MarSun1)=1,IF(AND(YEAR(MarSun1+23)=CalendarYear,MONTH(MarSun1+23)=3),MarSun1+23,""),IF(AND(YEAR(MarSun1+30)=CalendarYear,MONTH(MarSun1+30)=3),MarSun1+30,""))</f>
        <v>43185</v>
      </c>
      <c r="D13" s="25">
        <f ca="1">IF(DAY(MarSun1)=1,IF(AND(YEAR(MarSun1+24)=CalendarYear,MONTH(MarSun1+24)=3),MarSun1+24,""),IF(AND(YEAR(MarSun1+31)=CalendarYear,MONTH(MarSun1+31)=3),MarSun1+31,""))</f>
        <v>43186</v>
      </c>
      <c r="E13" s="25">
        <f ca="1">IF(DAY(MarSun1)=1,IF(AND(YEAR(MarSun1+25)=CalendarYear,MONTH(MarSun1+25)=3),MarSun1+25,""),IF(AND(YEAR(MarSun1+32)=CalendarYear,MONTH(MarSun1+32)=3),MarSun1+32,""))</f>
        <v>43187</v>
      </c>
      <c r="F13" s="25">
        <f ca="1">IF(DAY(MarSun1)=1,IF(AND(YEAR(MarSun1+26)=CalendarYear,MONTH(MarSun1+26)=3),MarSun1+26,""),IF(AND(YEAR(MarSun1+33)=CalendarYear,MONTH(MarSun1+33)=3),MarSun1+33,""))</f>
        <v>43188</v>
      </c>
      <c r="G13" s="25">
        <f ca="1">IF(DAY(MarSun1)=1,IF(AND(YEAR(MarSun1+27)=CalendarYear,MONTH(MarSun1+27)=3),MarSun1+27,""),IF(AND(YEAR(MarSun1+34)=CalendarYear,MONTH(MarSun1+34)=3),MarSun1+34,""))</f>
        <v>43189</v>
      </c>
      <c r="H13" s="25">
        <f ca="1">IF(DAY(MarSun1)=1,IF(AND(YEAR(MarSun1+28)=CalendarYear,MONTH(MarSun1+28)=3),MarSun1+28,""),IF(AND(YEAR(MarSun1+35)=CalendarYear,MONTH(MarSun1+35)=3),MarSun1+35,""))</f>
        <v>43190</v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IF(DAY(MarSun1)=1,IF(AND(YEAR(MarSun1+29)=CalendarYear,MONTH(MarSun1+29)=3),MarSun1+29,""),IF(AND(YEAR(MarSun1+36)=CalendarYear,MONTH(MarSun1+36)=3),MarSun1+36,""))</f>
        <v/>
      </c>
      <c r="C15" s="27" t="str">
        <f ca="1">IF(DAY(MarSun1)=1,IF(AND(YEAR(MarSun1+30)=CalendarYear,MONTH(MarSun1+30)=3),MarSun1+30,""),IF(AND(YEAR(MarSun1+37)=CalendarYear,MONTH(MarSun1+37)=3),MarSun1+37,""))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UPPER(TEXT(DATE(CalendarYear,4,1),"mmmm yyyy"))</f>
        <v>אפריל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>
        <f ca="1">IF(DAY(AprSun1)=1,"",IF(AND(YEAR(AprSun1+1)=CalendarYear,MONTH(AprSun1+1)=4),AprSun1+1,""))</f>
        <v>43191</v>
      </c>
      <c r="C5" s="23">
        <f ca="1">IF(DAY(AprSun1)=1,"",IF(AND(YEAR(AprSun1+2)=CalendarYear,MONTH(AprSun1+2)=4),AprSun1+2,""))</f>
        <v>43192</v>
      </c>
      <c r="D5" s="23">
        <f ca="1">IF(DAY(AprSun1)=1,"",IF(AND(YEAR(AprSun1+3)=CalendarYear,MONTH(AprSun1+3)=4),AprSun1+3,""))</f>
        <v>43193</v>
      </c>
      <c r="E5" s="23">
        <f ca="1">IF(DAY(AprSun1)=1,"",IF(AND(YEAR(AprSun1+4)=CalendarYear,MONTH(AprSun1+4)=4),AprSun1+4,""))</f>
        <v>43194</v>
      </c>
      <c r="F5" s="23">
        <f ca="1">IF(DAY(AprSun1)=1,"",IF(AND(YEAR(AprSun1+5)=CalendarYear,MONTH(AprSun1+5)=4),AprSun1+5,""))</f>
        <v>43195</v>
      </c>
      <c r="G5" s="23">
        <f ca="1">IF(DAY(AprSun1)=1,"",IF(AND(YEAR(AprSun1+6)=CalendarYear,MONTH(AprSun1+6)=4),AprSun1+6,""))</f>
        <v>43196</v>
      </c>
      <c r="H5" s="23">
        <f ca="1">IF(DAY(AprSun1)=1,IF(AND(YEAR(AprSun1)=CalendarYear,MONTH(AprSun1)=4),AprSun1,""),IF(AND(YEAR(AprSun1+7)=CalendarYear,MONTH(AprSun1+7)=4),AprSun1+7,""))</f>
        <v>43197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IF(DAY(AprSun1)=1,IF(AND(YEAR(AprSun1+1)=CalendarYear,MONTH(AprSun1+1)=4),AprSun1+1,""),IF(AND(YEAR(AprSun1+8)=CalendarYear,MONTH(AprSun1+8)=4),AprSun1+8,""))</f>
        <v>43198</v>
      </c>
      <c r="C7" s="24">
        <f ca="1">IF(DAY(AprSun1)=1,IF(AND(YEAR(AprSun1+2)=CalendarYear,MONTH(AprSun1+2)=4),AprSun1+2,""),IF(AND(YEAR(AprSun1+9)=CalendarYear,MONTH(AprSun1+9)=4),AprSun1+9,""))</f>
        <v>43199</v>
      </c>
      <c r="D7" s="24">
        <f ca="1">IF(DAY(AprSun1)=1,IF(AND(YEAR(AprSun1+3)=CalendarYear,MONTH(AprSun1+3)=4),AprSun1+3,""),IF(AND(YEAR(AprSun1+10)=CalendarYear,MONTH(AprSun1+10)=4),AprSun1+10,""))</f>
        <v>43200</v>
      </c>
      <c r="E7" s="24">
        <f ca="1">IF(DAY(AprSun1)=1,IF(AND(YEAR(AprSun1+4)=CalendarYear,MONTH(AprSun1+4)=4),AprSun1+4,""),IF(AND(YEAR(AprSun1+11)=CalendarYear,MONTH(AprSun1+11)=4),AprSun1+11,""))</f>
        <v>43201</v>
      </c>
      <c r="F7" s="24">
        <f ca="1">IF(DAY(AprSun1)=1,IF(AND(YEAR(AprSun1+5)=CalendarYear,MONTH(AprSun1+5)=4),AprSun1+5,""),IF(AND(YEAR(AprSun1+12)=CalendarYear,MONTH(AprSun1+12)=4),AprSun1+12,""))</f>
        <v>43202</v>
      </c>
      <c r="G7" s="24">
        <f ca="1">IF(DAY(AprSun1)=1,IF(AND(YEAR(AprSun1+6)=CalendarYear,MONTH(AprSun1+6)=4),AprSun1+6,""),IF(AND(YEAR(AprSun1+13)=CalendarYear,MONTH(AprSun1+13)=4),AprSun1+13,""))</f>
        <v>43203</v>
      </c>
      <c r="H7" s="24">
        <f ca="1">IF(DAY(AprSun1)=1,IF(AND(YEAR(AprSun1+7)=CalendarYear,MONTH(AprSun1+7)=4),AprSun1+7,""),IF(AND(YEAR(AprSun1+14)=CalendarYear,MONTH(AprSun1+14)=4),AprSun1+14,""))</f>
        <v>43204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IF(DAY(AprSun1)=1,IF(AND(YEAR(AprSun1+8)=CalendarYear,MONTH(AprSun1+8)=4),AprSun1+8,""),IF(AND(YEAR(AprSun1+15)=CalendarYear,MONTH(AprSun1+15)=4),AprSun1+15,""))</f>
        <v>43205</v>
      </c>
      <c r="C9" s="25">
        <f ca="1">IF(DAY(AprSun1)=1,IF(AND(YEAR(AprSun1+9)=CalendarYear,MONTH(AprSun1+9)=4),AprSun1+9,""),IF(AND(YEAR(AprSun1+16)=CalendarYear,MONTH(AprSun1+16)=4),AprSun1+16,""))</f>
        <v>43206</v>
      </c>
      <c r="D9" s="25">
        <f ca="1">IF(DAY(AprSun1)=1,IF(AND(YEAR(AprSun1+10)=CalendarYear,MONTH(AprSun1+10)=4),AprSun1+10,""),IF(AND(YEAR(AprSun1+17)=CalendarYear,MONTH(AprSun1+17)=4),AprSun1+17,""))</f>
        <v>43207</v>
      </c>
      <c r="E9" s="25">
        <f ca="1">IF(DAY(AprSun1)=1,IF(AND(YEAR(AprSun1+11)=CalendarYear,MONTH(AprSun1+11)=4),AprSun1+11,""),IF(AND(YEAR(AprSun1+18)=CalendarYear,MONTH(AprSun1+18)=4),AprSun1+18,""))</f>
        <v>43208</v>
      </c>
      <c r="F9" s="25">
        <f ca="1">IF(DAY(AprSun1)=1,IF(AND(YEAR(AprSun1+12)=CalendarYear,MONTH(AprSun1+12)=4),AprSun1+12,""),IF(AND(YEAR(AprSun1+19)=CalendarYear,MONTH(AprSun1+19)=4),AprSun1+19,""))</f>
        <v>43209</v>
      </c>
      <c r="G9" s="25">
        <f ca="1">IF(DAY(AprSun1)=1,IF(AND(YEAR(AprSun1+13)=CalendarYear,MONTH(AprSun1+13)=4),AprSun1+13,""),IF(AND(YEAR(AprSun1+20)=CalendarYear,MONTH(AprSun1+20)=4),AprSun1+20,""))</f>
        <v>43210</v>
      </c>
      <c r="H9" s="25">
        <f ca="1">IF(DAY(AprSun1)=1,IF(AND(YEAR(AprSun1+14)=CalendarYear,MONTH(AprSun1+14)=4),AprSun1+14,""),IF(AND(YEAR(AprSun1+21)=CalendarYear,MONTH(AprSun1+21)=4),AprSun1+21,""))</f>
        <v>43211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IF(DAY(AprSun1)=1,IF(AND(YEAR(AprSun1+15)=CalendarYear,MONTH(AprSun1+15)=4),AprSun1+15,""),IF(AND(YEAR(AprSun1+22)=CalendarYear,MONTH(AprSun1+22)=4),AprSun1+22,""))</f>
        <v>43212</v>
      </c>
      <c r="C11" s="26">
        <f ca="1">IF(DAY(AprSun1)=1,IF(AND(YEAR(AprSun1+16)=CalendarYear,MONTH(AprSun1+16)=4),AprSun1+16,""),IF(AND(YEAR(AprSun1+23)=CalendarYear,MONTH(AprSun1+23)=4),AprSun1+23,""))</f>
        <v>43213</v>
      </c>
      <c r="D11" s="26">
        <f ca="1">IF(DAY(AprSun1)=1,IF(AND(YEAR(AprSun1+17)=CalendarYear,MONTH(AprSun1+17)=4),AprSun1+17,""),IF(AND(YEAR(AprSun1+24)=CalendarYear,MONTH(AprSun1+24)=4),AprSun1+24,""))</f>
        <v>43214</v>
      </c>
      <c r="E11" s="26">
        <f ca="1">IF(DAY(AprSun1)=1,IF(AND(YEAR(AprSun1+18)=CalendarYear,MONTH(AprSun1+18)=4),AprSun1+18,""),IF(AND(YEAR(AprSun1+25)=CalendarYear,MONTH(AprSun1+25)=4),AprSun1+25,""))</f>
        <v>43215</v>
      </c>
      <c r="F11" s="26">
        <f ca="1">IF(DAY(AprSun1)=1,IF(AND(YEAR(AprSun1+19)=CalendarYear,MONTH(AprSun1+19)=4),AprSun1+19,""),IF(AND(YEAR(AprSun1+26)=CalendarYear,MONTH(AprSun1+26)=4),AprSun1+26,""))</f>
        <v>43216</v>
      </c>
      <c r="G11" s="26">
        <f ca="1">IF(DAY(AprSun1)=1,IF(AND(YEAR(AprSun1+20)=CalendarYear,MONTH(AprSun1+20)=4),AprSun1+20,""),IF(AND(YEAR(AprSun1+27)=CalendarYear,MONTH(AprSun1+27)=4),AprSun1+27,""))</f>
        <v>43217</v>
      </c>
      <c r="H11" s="26">
        <f ca="1">IF(DAY(AprSun1)=1,IF(AND(YEAR(AprSun1+21)=CalendarYear,MONTH(AprSun1+21)=4),AprSun1+21,""),IF(AND(YEAR(AprSun1+28)=CalendarYear,MONTH(AprSun1+28)=4),AprSun1+28,""))</f>
        <v>43218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IF(DAY(AprSun1)=1,IF(AND(YEAR(AprSun1+22)=CalendarYear,MONTH(AprSun1+22)=4),AprSun1+22,""),IF(AND(YEAR(AprSun1+29)=CalendarYear,MONTH(AprSun1+29)=4),AprSun1+29,""))</f>
        <v>43219</v>
      </c>
      <c r="C13" s="25">
        <f ca="1">IF(DAY(AprSun1)=1,IF(AND(YEAR(AprSun1+23)=CalendarYear,MONTH(AprSun1+23)=4),AprSun1+23,""),IF(AND(YEAR(AprSun1+30)=CalendarYear,MONTH(AprSun1+30)=4),AprSun1+30,""))</f>
        <v>43220</v>
      </c>
      <c r="D13" s="25" t="str">
        <f ca="1">IF(DAY(AprSun1)=1,IF(AND(YEAR(AprSun1+24)=CalendarYear,MONTH(AprSun1+24)=4),AprSun1+24,""),IF(AND(YEAR(AprSun1+31)=CalendarYear,MONTH(AprSun1+31)=4),AprSun1+31,""))</f>
        <v/>
      </c>
      <c r="E13" s="25" t="str">
        <f ca="1">IF(DAY(AprSun1)=1,IF(AND(YEAR(AprSun1+25)=CalendarYear,MONTH(AprSun1+25)=4),AprSun1+25,""),IF(AND(YEAR(AprSun1+32)=CalendarYear,MONTH(AprSun1+32)=4),AprSun1+32,""))</f>
        <v/>
      </c>
      <c r="F13" s="25" t="str">
        <f ca="1">IF(DAY(AprSun1)=1,IF(AND(YEAR(AprSun1+26)=CalendarYear,MONTH(AprSun1+26)=4),AprSun1+26,""),IF(AND(YEAR(AprSun1+33)=CalendarYear,MONTH(AprSun1+33)=4),AprSun1+33,""))</f>
        <v/>
      </c>
      <c r="G13" s="25" t="str">
        <f ca="1">IF(DAY(AprSun1)=1,IF(AND(YEAR(AprSun1+27)=CalendarYear,MONTH(AprSun1+27)=4),AprSun1+27,""),IF(AND(YEAR(AprSun1+34)=CalendarYear,MONTH(AprSun1+34)=4),AprSun1+34,""))</f>
        <v/>
      </c>
      <c r="H13" s="25" t="str">
        <f ca="1">IF(DAY(AprSun1)=1,IF(AND(YEAR(AprSun1+28)=CalendarYear,MONTH(AprSun1+28)=4),AprSun1+28,""),IF(AND(YEAR(AprSun1+35)=CalendarYear,MONTH(AprSun1+35)=4),AprSun1+35,""))</f>
        <v/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IF(DAY(AprSun1)=1,IF(AND(YEAR(AprSun1+29)=CalendarYear,MONTH(AprSun1+29)=4),AprSun1+29,""),IF(AND(YEAR(AprSun1+36)=CalendarYear,MONTH(AprSun1+36)=4),AprSun1+36,""))</f>
        <v/>
      </c>
      <c r="C15" s="27" t="str">
        <f ca="1">IF(DAY(AprSun1)=1,IF(AND(YEAR(AprSun1+30)=CalendarYear,MONTH(AprSun1+30)=4),AprSun1+30,""),IF(AND(YEAR(AprSun1+37)=CalendarYear,MONTH(AprSun1+37)=4),AprSun1+37,""))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UPPER(TEXT(DATE(CalendarYear,5,1),"mmmm yyyy"))</f>
        <v>מאי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IF(DAY(MaySun1)=1,"",IF(AND(YEAR(MaySun1+1)=CalendarYear,MONTH(MaySun1+1)=5),MaySun1+1,""))</f>
        <v/>
      </c>
      <c r="C5" s="23" t="str">
        <f ca="1">IF(DAY(MaySun1)=1,"",IF(AND(YEAR(MaySun1+2)=CalendarYear,MONTH(MaySun1+2)=5),MaySun1+2,""))</f>
        <v/>
      </c>
      <c r="D5" s="23">
        <f ca="1">IF(DAY(MaySun1)=1,"",IF(AND(YEAR(MaySun1+3)=CalendarYear,MONTH(MaySun1+3)=5),MaySun1+3,""))</f>
        <v>43221</v>
      </c>
      <c r="E5" s="23">
        <f ca="1">IF(DAY(MaySun1)=1,"",IF(AND(YEAR(MaySun1+4)=CalendarYear,MONTH(MaySun1+4)=5),MaySun1+4,""))</f>
        <v>43222</v>
      </c>
      <c r="F5" s="23">
        <f ca="1">IF(DAY(MaySun1)=1,"",IF(AND(YEAR(MaySun1+5)=CalendarYear,MONTH(MaySun1+5)=5),MaySun1+5,""))</f>
        <v>43223</v>
      </c>
      <c r="G5" s="23">
        <f ca="1">IF(DAY(MaySun1)=1,"",IF(AND(YEAR(MaySun1+6)=CalendarYear,MONTH(MaySun1+6)=5),MaySun1+6,""))</f>
        <v>43224</v>
      </c>
      <c r="H5" s="23">
        <f ca="1">IF(DAY(MaySun1)=1,IF(AND(YEAR(MaySun1)=CalendarYear,MONTH(MaySun1)=5),MaySun1,""),IF(AND(YEAR(MaySun1+7)=CalendarYear,MONTH(MaySun1+7)=5),MaySun1+7,""))</f>
        <v>43225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IF(DAY(MaySun1)=1,IF(AND(YEAR(MaySun1+1)=CalendarYear,MONTH(MaySun1+1)=5),MaySun1+1,""),IF(AND(YEAR(MaySun1+8)=CalendarYear,MONTH(MaySun1+8)=5),MaySun1+8,""))</f>
        <v>43226</v>
      </c>
      <c r="C7" s="24">
        <f ca="1">IF(DAY(MaySun1)=1,IF(AND(YEAR(MaySun1+2)=CalendarYear,MONTH(MaySun1+2)=5),MaySun1+2,""),IF(AND(YEAR(MaySun1+9)=CalendarYear,MONTH(MaySun1+9)=5),MaySun1+9,""))</f>
        <v>43227</v>
      </c>
      <c r="D7" s="24">
        <f ca="1">IF(DAY(MaySun1)=1,IF(AND(YEAR(MaySun1+3)=CalendarYear,MONTH(MaySun1+3)=5),MaySun1+3,""),IF(AND(YEAR(MaySun1+10)=CalendarYear,MONTH(MaySun1+10)=5),MaySun1+10,""))</f>
        <v>43228</v>
      </c>
      <c r="E7" s="24">
        <f ca="1">IF(DAY(MaySun1)=1,IF(AND(YEAR(MaySun1+4)=CalendarYear,MONTH(MaySun1+4)=5),MaySun1+4,""),IF(AND(YEAR(MaySun1+11)=CalendarYear,MONTH(MaySun1+11)=5),MaySun1+11,""))</f>
        <v>43229</v>
      </c>
      <c r="F7" s="24">
        <f ca="1">IF(DAY(MaySun1)=1,IF(AND(YEAR(MaySun1+5)=CalendarYear,MONTH(MaySun1+5)=5),MaySun1+5,""),IF(AND(YEAR(MaySun1+12)=CalendarYear,MONTH(MaySun1+12)=5),MaySun1+12,""))</f>
        <v>43230</v>
      </c>
      <c r="G7" s="24">
        <f ca="1">IF(DAY(MaySun1)=1,IF(AND(YEAR(MaySun1+6)=CalendarYear,MONTH(MaySun1+6)=5),MaySun1+6,""),IF(AND(YEAR(MaySun1+13)=CalendarYear,MONTH(MaySun1+13)=5),MaySun1+13,""))</f>
        <v>43231</v>
      </c>
      <c r="H7" s="24">
        <f ca="1">IF(DAY(MaySun1)=1,IF(AND(YEAR(MaySun1+7)=CalendarYear,MONTH(MaySun1+7)=5),MaySun1+7,""),IF(AND(YEAR(MaySun1+14)=CalendarYear,MONTH(MaySun1+14)=5),MaySun1+14,""))</f>
        <v>43232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IF(DAY(MaySun1)=1,IF(AND(YEAR(MaySun1+8)=CalendarYear,MONTH(MaySun1+8)=5),MaySun1+8,""),IF(AND(YEAR(MaySun1+15)=CalendarYear,MONTH(MaySun1+15)=5),MaySun1+15,""))</f>
        <v>43233</v>
      </c>
      <c r="C9" s="25">
        <f ca="1">IF(DAY(MaySun1)=1,IF(AND(YEAR(MaySun1+9)=CalendarYear,MONTH(MaySun1+9)=5),MaySun1+9,""),IF(AND(YEAR(MaySun1+16)=CalendarYear,MONTH(MaySun1+16)=5),MaySun1+16,""))</f>
        <v>43234</v>
      </c>
      <c r="D9" s="25">
        <f ca="1">IF(DAY(MaySun1)=1,IF(AND(YEAR(MaySun1+10)=CalendarYear,MONTH(MaySun1+10)=5),MaySun1+10,""),IF(AND(YEAR(MaySun1+17)=CalendarYear,MONTH(MaySun1+17)=5),MaySun1+17,""))</f>
        <v>43235</v>
      </c>
      <c r="E9" s="25">
        <f ca="1">IF(DAY(MaySun1)=1,IF(AND(YEAR(MaySun1+11)=CalendarYear,MONTH(MaySun1+11)=5),MaySun1+11,""),IF(AND(YEAR(MaySun1+18)=CalendarYear,MONTH(MaySun1+18)=5),MaySun1+18,""))</f>
        <v>43236</v>
      </c>
      <c r="F9" s="25">
        <f ca="1">IF(DAY(MaySun1)=1,IF(AND(YEAR(MaySun1+12)=CalendarYear,MONTH(MaySun1+12)=5),MaySun1+12,""),IF(AND(YEAR(MaySun1+19)=CalendarYear,MONTH(MaySun1+19)=5),MaySun1+19,""))</f>
        <v>43237</v>
      </c>
      <c r="G9" s="25">
        <f ca="1">IF(DAY(MaySun1)=1,IF(AND(YEAR(MaySun1+13)=CalendarYear,MONTH(MaySun1+13)=5),MaySun1+13,""),IF(AND(YEAR(MaySun1+20)=CalendarYear,MONTH(MaySun1+20)=5),MaySun1+20,""))</f>
        <v>43238</v>
      </c>
      <c r="H9" s="25">
        <f ca="1">IF(DAY(MaySun1)=1,IF(AND(YEAR(MaySun1+14)=CalendarYear,MONTH(MaySun1+14)=5),MaySun1+14,""),IF(AND(YEAR(MaySun1+21)=CalendarYear,MONTH(MaySun1+21)=5),MaySun1+21,""))</f>
        <v>43239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IF(DAY(MaySun1)=1,IF(AND(YEAR(MaySun1+15)=CalendarYear,MONTH(MaySun1+15)=5),MaySun1+15,""),IF(AND(YEAR(MaySun1+22)=CalendarYear,MONTH(MaySun1+22)=5),MaySun1+22,""))</f>
        <v>43240</v>
      </c>
      <c r="C11" s="26">
        <f ca="1">IF(DAY(MaySun1)=1,IF(AND(YEAR(MaySun1+16)=CalendarYear,MONTH(MaySun1+16)=5),MaySun1+16,""),IF(AND(YEAR(MaySun1+23)=CalendarYear,MONTH(MaySun1+23)=5),MaySun1+23,""))</f>
        <v>43241</v>
      </c>
      <c r="D11" s="26">
        <f ca="1">IF(DAY(MaySun1)=1,IF(AND(YEAR(MaySun1+17)=CalendarYear,MONTH(MaySun1+17)=5),MaySun1+17,""),IF(AND(YEAR(MaySun1+24)=CalendarYear,MONTH(MaySun1+24)=5),MaySun1+24,""))</f>
        <v>43242</v>
      </c>
      <c r="E11" s="26">
        <f ca="1">IF(DAY(MaySun1)=1,IF(AND(YEAR(MaySun1+18)=CalendarYear,MONTH(MaySun1+18)=5),MaySun1+18,""),IF(AND(YEAR(MaySun1+25)=CalendarYear,MONTH(MaySun1+25)=5),MaySun1+25,""))</f>
        <v>43243</v>
      </c>
      <c r="F11" s="26">
        <f ca="1">IF(DAY(MaySun1)=1,IF(AND(YEAR(MaySun1+19)=CalendarYear,MONTH(MaySun1+19)=5),MaySun1+19,""),IF(AND(YEAR(MaySun1+26)=CalendarYear,MONTH(MaySun1+26)=5),MaySun1+26,""))</f>
        <v>43244</v>
      </c>
      <c r="G11" s="26">
        <f ca="1">IF(DAY(MaySun1)=1,IF(AND(YEAR(MaySun1+20)=CalendarYear,MONTH(MaySun1+20)=5),MaySun1+20,""),IF(AND(YEAR(MaySun1+27)=CalendarYear,MONTH(MaySun1+27)=5),MaySun1+27,""))</f>
        <v>43245</v>
      </c>
      <c r="H11" s="26">
        <f ca="1">IF(DAY(MaySun1)=1,IF(AND(YEAR(MaySun1+21)=CalendarYear,MONTH(MaySun1+21)=5),MaySun1+21,""),IF(AND(YEAR(MaySun1+28)=CalendarYear,MONTH(MaySun1+28)=5),MaySun1+28,""))</f>
        <v>43246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IF(DAY(MaySun1)=1,IF(AND(YEAR(MaySun1+22)=CalendarYear,MONTH(MaySun1+22)=5),MaySun1+22,""),IF(AND(YEAR(MaySun1+29)=CalendarYear,MONTH(MaySun1+29)=5),MaySun1+29,""))</f>
        <v>43247</v>
      </c>
      <c r="C13" s="25">
        <f ca="1">IF(DAY(MaySun1)=1,IF(AND(YEAR(MaySun1+23)=CalendarYear,MONTH(MaySun1+23)=5),MaySun1+23,""),IF(AND(YEAR(MaySun1+30)=CalendarYear,MONTH(MaySun1+30)=5),MaySun1+30,""))</f>
        <v>43248</v>
      </c>
      <c r="D13" s="25">
        <f ca="1">IF(DAY(MaySun1)=1,IF(AND(YEAR(MaySun1+24)=CalendarYear,MONTH(MaySun1+24)=5),MaySun1+24,""),IF(AND(YEAR(MaySun1+31)=CalendarYear,MONTH(MaySun1+31)=5),MaySun1+31,""))</f>
        <v>43249</v>
      </c>
      <c r="E13" s="25">
        <f ca="1">IF(DAY(MaySun1)=1,IF(AND(YEAR(MaySun1+25)=CalendarYear,MONTH(MaySun1+25)=5),MaySun1+25,""),IF(AND(YEAR(MaySun1+32)=CalendarYear,MONTH(MaySun1+32)=5),MaySun1+32,""))</f>
        <v>43250</v>
      </c>
      <c r="F13" s="25">
        <f ca="1">IF(DAY(MaySun1)=1,IF(AND(YEAR(MaySun1+26)=CalendarYear,MONTH(MaySun1+26)=5),MaySun1+26,""),IF(AND(YEAR(MaySun1+33)=CalendarYear,MONTH(MaySun1+33)=5),MaySun1+33,""))</f>
        <v>43251</v>
      </c>
      <c r="G13" s="25" t="str">
        <f ca="1">IF(DAY(MaySun1)=1,IF(AND(YEAR(MaySun1+27)=CalendarYear,MONTH(MaySun1+27)=5),MaySun1+27,""),IF(AND(YEAR(MaySun1+34)=CalendarYear,MONTH(MaySun1+34)=5),MaySun1+34,""))</f>
        <v/>
      </c>
      <c r="H13" s="25" t="str">
        <f ca="1">IF(DAY(MaySun1)=1,IF(AND(YEAR(MaySun1+28)=CalendarYear,MONTH(MaySun1+28)=5),MaySun1+28,""),IF(AND(YEAR(MaySun1+35)=CalendarYear,MONTH(MaySun1+35)=5),MaySun1+35,""))</f>
        <v/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IF(DAY(MaySun1)=1,IF(AND(YEAR(MaySun1+29)=CalendarYear,MONTH(MaySun1+29)=5),MaySun1+29,""),IF(AND(YEAR(MaySun1+36)=CalendarYear,MONTH(MaySun1+36)=5),MaySun1+36,""))</f>
        <v/>
      </c>
      <c r="C15" s="27" t="str">
        <f ca="1">IF(DAY(MaySun1)=1,IF(AND(YEAR(MaySun1+30)=CalendarYear,MONTH(MaySun1+30)=5),MaySun1+30,""),IF(AND(YEAR(MaySun1+37)=CalendarYear,MONTH(MaySun1+37)=5),MaySun1+37,""))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UPPER(TEXT(DATE(CalendarYear,6,1),"mmmm yyyy"))</f>
        <v>יוני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IF(DAY(JunSun1)=1,"",IF(AND(YEAR(JunSun1+1)=CalendarYear,MONTH(JunSun1+1)=6),JunSun1+1,""))</f>
        <v/>
      </c>
      <c r="C5" s="23" t="str">
        <f ca="1">IF(DAY(JunSun1)=1,"",IF(AND(YEAR(JunSun1+2)=CalendarYear,MONTH(JunSun1+2)=6),JunSun1+2,""))</f>
        <v/>
      </c>
      <c r="D5" s="23" t="str">
        <f ca="1">IF(DAY(JunSun1)=1,"",IF(AND(YEAR(JunSun1+3)=CalendarYear,MONTH(JunSun1+3)=6),JunSun1+3,""))</f>
        <v/>
      </c>
      <c r="E5" s="23" t="str">
        <f ca="1">IF(DAY(JunSun1)=1,"",IF(AND(YEAR(JunSun1+4)=CalendarYear,MONTH(JunSun1+4)=6),JunSun1+4,""))</f>
        <v/>
      </c>
      <c r="F5" s="23" t="str">
        <f ca="1">IF(DAY(JunSun1)=1,"",IF(AND(YEAR(JunSun1+5)=CalendarYear,MONTH(JunSun1+5)=6),JunSun1+5,""))</f>
        <v/>
      </c>
      <c r="G5" s="23">
        <f ca="1">IF(DAY(JunSun1)=1,"",IF(AND(YEAR(JunSun1+6)=CalendarYear,MONTH(JunSun1+6)=6),JunSun1+6,""))</f>
        <v>43252</v>
      </c>
      <c r="H5" s="23">
        <f ca="1">IF(DAY(JunSun1)=1,IF(AND(YEAR(JunSun1)=CalendarYear,MONTH(JunSun1)=6),JunSun1,""),IF(AND(YEAR(JunSun1+7)=CalendarYear,MONTH(JunSun1+7)=6),JunSun1+7,""))</f>
        <v>43253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IF(DAY(JunSun1)=1,IF(AND(YEAR(JunSun1+1)=CalendarYear,MONTH(JunSun1+1)=6),JunSun1+1,""),IF(AND(YEAR(JunSun1+8)=CalendarYear,MONTH(JunSun1+8)=6),JunSun1+8,""))</f>
        <v>43254</v>
      </c>
      <c r="C7" s="24">
        <f ca="1">IF(DAY(JunSun1)=1,IF(AND(YEAR(JunSun1+2)=CalendarYear,MONTH(JunSun1+2)=6),JunSun1+2,""),IF(AND(YEAR(JunSun1+9)=CalendarYear,MONTH(JunSun1+9)=6),JunSun1+9,""))</f>
        <v>43255</v>
      </c>
      <c r="D7" s="24">
        <f ca="1">IF(DAY(JunSun1)=1,IF(AND(YEAR(JunSun1+3)=CalendarYear,MONTH(JunSun1+3)=6),JunSun1+3,""),IF(AND(YEAR(JunSun1+10)=CalendarYear,MONTH(JunSun1+10)=6),JunSun1+10,""))</f>
        <v>43256</v>
      </c>
      <c r="E7" s="24">
        <f ca="1">IF(DAY(JunSun1)=1,IF(AND(YEAR(JunSun1+4)=CalendarYear,MONTH(JunSun1+4)=6),JunSun1+4,""),IF(AND(YEAR(JunSun1+11)=CalendarYear,MONTH(JunSun1+11)=6),JunSun1+11,""))</f>
        <v>43257</v>
      </c>
      <c r="F7" s="24">
        <f ca="1">IF(DAY(JunSun1)=1,IF(AND(YEAR(JunSun1+5)=CalendarYear,MONTH(JunSun1+5)=6),JunSun1+5,""),IF(AND(YEAR(JunSun1+12)=CalendarYear,MONTH(JunSun1+12)=6),JunSun1+12,""))</f>
        <v>43258</v>
      </c>
      <c r="G7" s="24">
        <f ca="1">IF(DAY(JunSun1)=1,IF(AND(YEAR(JunSun1+6)=CalendarYear,MONTH(JunSun1+6)=6),JunSun1+6,""),IF(AND(YEAR(JunSun1+13)=CalendarYear,MONTH(JunSun1+13)=6),JunSun1+13,""))</f>
        <v>43259</v>
      </c>
      <c r="H7" s="24">
        <f ca="1">IF(DAY(JunSun1)=1,IF(AND(YEAR(JunSun1+7)=CalendarYear,MONTH(JunSun1+7)=6),JunSun1+7,""),IF(AND(YEAR(JunSun1+14)=CalendarYear,MONTH(JunSun1+14)=6),JunSun1+14,""))</f>
        <v>43260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IF(DAY(JunSun1)=1,IF(AND(YEAR(JunSun1+8)=CalendarYear,MONTH(JunSun1+8)=6),JunSun1+8,""),IF(AND(YEAR(JunSun1+15)=CalendarYear,MONTH(JunSun1+15)=6),JunSun1+15,""))</f>
        <v>43261</v>
      </c>
      <c r="C9" s="25">
        <f ca="1">IF(DAY(JunSun1)=1,IF(AND(YEAR(JunSun1+9)=CalendarYear,MONTH(JunSun1+9)=6),JunSun1+9,""),IF(AND(YEAR(JunSun1+16)=CalendarYear,MONTH(JunSun1+16)=6),JunSun1+16,""))</f>
        <v>43262</v>
      </c>
      <c r="D9" s="25">
        <f ca="1">IF(DAY(JunSun1)=1,IF(AND(YEAR(JunSun1+10)=CalendarYear,MONTH(JunSun1+10)=6),JunSun1+10,""),IF(AND(YEAR(JunSun1+17)=CalendarYear,MONTH(JunSun1+17)=6),JunSun1+17,""))</f>
        <v>43263</v>
      </c>
      <c r="E9" s="25">
        <f ca="1">IF(DAY(JunSun1)=1,IF(AND(YEAR(JunSun1+11)=CalendarYear,MONTH(JunSun1+11)=6),JunSun1+11,""),IF(AND(YEAR(JunSun1+18)=CalendarYear,MONTH(JunSun1+18)=6),JunSun1+18,""))</f>
        <v>43264</v>
      </c>
      <c r="F9" s="25">
        <f ca="1">IF(DAY(JunSun1)=1,IF(AND(YEAR(JunSun1+12)=CalendarYear,MONTH(JunSun1+12)=6),JunSun1+12,""),IF(AND(YEAR(JunSun1+19)=CalendarYear,MONTH(JunSun1+19)=6),JunSun1+19,""))</f>
        <v>43265</v>
      </c>
      <c r="G9" s="25">
        <f ca="1">IF(DAY(JunSun1)=1,IF(AND(YEAR(JunSun1+13)=CalendarYear,MONTH(JunSun1+13)=6),JunSun1+13,""),IF(AND(YEAR(JunSun1+20)=CalendarYear,MONTH(JunSun1+20)=6),JunSun1+20,""))</f>
        <v>43266</v>
      </c>
      <c r="H9" s="25">
        <f ca="1">IF(DAY(JunSun1)=1,IF(AND(YEAR(JunSun1+14)=CalendarYear,MONTH(JunSun1+14)=6),JunSun1+14,""),IF(AND(YEAR(JunSun1+21)=CalendarYear,MONTH(JunSun1+21)=6),JunSun1+21,""))</f>
        <v>43267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IF(DAY(JunSun1)=1,IF(AND(YEAR(JunSun1+15)=CalendarYear,MONTH(JunSun1+15)=6),JunSun1+15,""),IF(AND(YEAR(JunSun1+22)=CalendarYear,MONTH(JunSun1+22)=6),JunSun1+22,""))</f>
        <v>43268</v>
      </c>
      <c r="C11" s="26">
        <f ca="1">IF(DAY(JunSun1)=1,IF(AND(YEAR(JunSun1+16)=CalendarYear,MONTH(JunSun1+16)=6),JunSun1+16,""),IF(AND(YEAR(JunSun1+23)=CalendarYear,MONTH(JunSun1+23)=6),JunSun1+23,""))</f>
        <v>43269</v>
      </c>
      <c r="D11" s="26">
        <f ca="1">IF(DAY(JunSun1)=1,IF(AND(YEAR(JunSun1+17)=CalendarYear,MONTH(JunSun1+17)=6),JunSun1+17,""),IF(AND(YEAR(JunSun1+24)=CalendarYear,MONTH(JunSun1+24)=6),JunSun1+24,""))</f>
        <v>43270</v>
      </c>
      <c r="E11" s="26">
        <f ca="1">IF(DAY(JunSun1)=1,IF(AND(YEAR(JunSun1+18)=CalendarYear,MONTH(JunSun1+18)=6),JunSun1+18,""),IF(AND(YEAR(JunSun1+25)=CalendarYear,MONTH(JunSun1+25)=6),JunSun1+25,""))</f>
        <v>43271</v>
      </c>
      <c r="F11" s="26">
        <f ca="1">IF(DAY(JunSun1)=1,IF(AND(YEAR(JunSun1+19)=CalendarYear,MONTH(JunSun1+19)=6),JunSun1+19,""),IF(AND(YEAR(JunSun1+26)=CalendarYear,MONTH(JunSun1+26)=6),JunSun1+26,""))</f>
        <v>43272</v>
      </c>
      <c r="G11" s="26">
        <f ca="1">IF(DAY(JunSun1)=1,IF(AND(YEAR(JunSun1+20)=CalendarYear,MONTH(JunSun1+20)=6),JunSun1+20,""),IF(AND(YEAR(JunSun1+27)=CalendarYear,MONTH(JunSun1+27)=6),JunSun1+27,""))</f>
        <v>43273</v>
      </c>
      <c r="H11" s="26">
        <f ca="1">IF(DAY(JunSun1)=1,IF(AND(YEAR(JunSun1+21)=CalendarYear,MONTH(JunSun1+21)=6),JunSun1+21,""),IF(AND(YEAR(JunSun1+28)=CalendarYear,MONTH(JunSun1+28)=6),JunSun1+28,""))</f>
        <v>43274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IF(DAY(JunSun1)=1,IF(AND(YEAR(JunSun1+22)=CalendarYear,MONTH(JunSun1+22)=6),JunSun1+22,""),IF(AND(YEAR(JunSun1+29)=CalendarYear,MONTH(JunSun1+29)=6),JunSun1+29,""))</f>
        <v>43275</v>
      </c>
      <c r="C13" s="25">
        <f ca="1">IF(DAY(JunSun1)=1,IF(AND(YEAR(JunSun1+23)=CalendarYear,MONTH(JunSun1+23)=6),JunSun1+23,""),IF(AND(YEAR(JunSun1+30)=CalendarYear,MONTH(JunSun1+30)=6),JunSun1+30,""))</f>
        <v>43276</v>
      </c>
      <c r="D13" s="25">
        <f ca="1">IF(DAY(JunSun1)=1,IF(AND(YEAR(JunSun1+24)=CalendarYear,MONTH(JunSun1+24)=6),JunSun1+24,""),IF(AND(YEAR(JunSun1+31)=CalendarYear,MONTH(JunSun1+31)=6),JunSun1+31,""))</f>
        <v>43277</v>
      </c>
      <c r="E13" s="25">
        <f ca="1">IF(DAY(JunSun1)=1,IF(AND(YEAR(JunSun1+25)=CalendarYear,MONTH(JunSun1+25)=6),JunSun1+25,""),IF(AND(YEAR(JunSun1+32)=CalendarYear,MONTH(JunSun1+32)=6),JunSun1+32,""))</f>
        <v>43278</v>
      </c>
      <c r="F13" s="25">
        <f ca="1">IF(DAY(JunSun1)=1,IF(AND(YEAR(JunSun1+26)=CalendarYear,MONTH(JunSun1+26)=6),JunSun1+26,""),IF(AND(YEAR(JunSun1+33)=CalendarYear,MONTH(JunSun1+33)=6),JunSun1+33,""))</f>
        <v>43279</v>
      </c>
      <c r="G13" s="25">
        <f ca="1">IF(DAY(JunSun1)=1,IF(AND(YEAR(JunSun1+27)=CalendarYear,MONTH(JunSun1+27)=6),JunSun1+27,""),IF(AND(YEAR(JunSun1+34)=CalendarYear,MONTH(JunSun1+34)=6),JunSun1+34,""))</f>
        <v>43280</v>
      </c>
      <c r="H13" s="25">
        <f ca="1">IF(DAY(JunSun1)=1,IF(AND(YEAR(JunSun1+28)=CalendarYear,MONTH(JunSun1+28)=6),JunSun1+28,""),IF(AND(YEAR(JunSun1+35)=CalendarYear,MONTH(JunSun1+35)=6),JunSun1+35,""))</f>
        <v>43281</v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IF(DAY(JunSun1)=1,IF(AND(YEAR(JunSun1+29)=CalendarYear,MONTH(JunSun1+29)=6),JunSun1+29,""),IF(AND(YEAR(JunSun1+36)=CalendarYear,MONTH(JunSun1+36)=6),JunSun1+36,""))</f>
        <v/>
      </c>
      <c r="C15" s="27" t="str">
        <f ca="1">IF(DAY(JunSun1)=1,IF(AND(YEAR(JunSun1+30)=CalendarYear,MONTH(JunSun1+30)=6),JunSun1+30,""),IF(AND(YEAR(JunSun1+37)=CalendarYear,MONTH(JunSun1+37)=6),JunSun1+37,""))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UPPER(TEXT(DATE(CalendarYear,7,1),"mmmm yyyy"))</f>
        <v>יולי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>
        <f ca="1">IF(DAY(JulSun1)=1,"",IF(AND(YEAR(JulSun1+1)=CalendarYear,MONTH(JulSun1+1)=7),JulSun1+1,""))</f>
        <v>43282</v>
      </c>
      <c r="C5" s="23">
        <f ca="1">IF(DAY(JulSun1)=1,"",IF(AND(YEAR(JulSun1+2)=CalendarYear,MONTH(JulSun1+2)=7),JulSun1+2,""))</f>
        <v>43283</v>
      </c>
      <c r="D5" s="23">
        <f ca="1">IF(DAY(JulSun1)=1,"",IF(AND(YEAR(JulSun1+3)=CalendarYear,MONTH(JulSun1+3)=7),JulSun1+3,""))</f>
        <v>43284</v>
      </c>
      <c r="E5" s="23">
        <f ca="1">IF(DAY(JulSun1)=1,"",IF(AND(YEAR(JulSun1+4)=CalendarYear,MONTH(JulSun1+4)=7),JulSun1+4,""))</f>
        <v>43285</v>
      </c>
      <c r="F5" s="23">
        <f ca="1">IF(DAY(JulSun1)=1,"",IF(AND(YEAR(JulSun1+5)=CalendarYear,MONTH(JulSun1+5)=7),JulSun1+5,""))</f>
        <v>43286</v>
      </c>
      <c r="G5" s="23">
        <f ca="1">IF(DAY(JulSun1)=1,"",IF(AND(YEAR(JulSun1+6)=CalendarYear,MONTH(JulSun1+6)=7),JulSun1+6,""))</f>
        <v>43287</v>
      </c>
      <c r="H5" s="23">
        <f ca="1">IF(DAY(JulSun1)=1,IF(AND(YEAR(JulSun1)=CalendarYear,MONTH(JulSun1)=7),JulSun1,""),IF(AND(YEAR(JulSun1+7)=CalendarYear,MONTH(JulSun1+7)=7),JulSun1+7,""))</f>
        <v>43288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IF(DAY(JulSun1)=1,IF(AND(YEAR(JulSun1+1)=CalendarYear,MONTH(JulSun1+1)=7),JulSun1+1,""),IF(AND(YEAR(JulSun1+8)=CalendarYear,MONTH(JulSun1+8)=7),JulSun1+8,""))</f>
        <v>43289</v>
      </c>
      <c r="C7" s="24">
        <f ca="1">IF(DAY(JulSun1)=1,IF(AND(YEAR(JulSun1+2)=CalendarYear,MONTH(JulSun1+2)=7),JulSun1+2,""),IF(AND(YEAR(JulSun1+9)=CalendarYear,MONTH(JulSun1+9)=7),JulSun1+9,""))</f>
        <v>43290</v>
      </c>
      <c r="D7" s="24">
        <f ca="1">IF(DAY(JulSun1)=1,IF(AND(YEAR(JulSun1+3)=CalendarYear,MONTH(JulSun1+3)=7),JulSun1+3,""),IF(AND(YEAR(JulSun1+10)=CalendarYear,MONTH(JulSun1+10)=7),JulSun1+10,""))</f>
        <v>43291</v>
      </c>
      <c r="E7" s="24">
        <f ca="1">IF(DAY(JulSun1)=1,IF(AND(YEAR(JulSun1+4)=CalendarYear,MONTH(JulSun1+4)=7),JulSun1+4,""),IF(AND(YEAR(JulSun1+11)=CalendarYear,MONTH(JulSun1+11)=7),JulSun1+11,""))</f>
        <v>43292</v>
      </c>
      <c r="F7" s="24">
        <f ca="1">IF(DAY(JulSun1)=1,IF(AND(YEAR(JulSun1+5)=CalendarYear,MONTH(JulSun1+5)=7),JulSun1+5,""),IF(AND(YEAR(JulSun1+12)=CalendarYear,MONTH(JulSun1+12)=7),JulSun1+12,""))</f>
        <v>43293</v>
      </c>
      <c r="G7" s="24">
        <f ca="1">IF(DAY(JulSun1)=1,IF(AND(YEAR(JulSun1+6)=CalendarYear,MONTH(JulSun1+6)=7),JulSun1+6,""),IF(AND(YEAR(JulSun1+13)=CalendarYear,MONTH(JulSun1+13)=7),JulSun1+13,""))</f>
        <v>43294</v>
      </c>
      <c r="H7" s="24">
        <f ca="1">IF(DAY(JulSun1)=1,IF(AND(YEAR(JulSun1+7)=CalendarYear,MONTH(JulSun1+7)=7),JulSun1+7,""),IF(AND(YEAR(JulSun1+14)=CalendarYear,MONTH(JulSun1+14)=7),JulSun1+14,""))</f>
        <v>43295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IF(DAY(JulSun1)=1,IF(AND(YEAR(JulSun1+8)=CalendarYear,MONTH(JulSun1+8)=7),JulSun1+8,""),IF(AND(YEAR(JulSun1+15)=CalendarYear,MONTH(JulSun1+15)=7),JulSun1+15,""))</f>
        <v>43296</v>
      </c>
      <c r="C9" s="25">
        <f ca="1">IF(DAY(JulSun1)=1,IF(AND(YEAR(JulSun1+9)=CalendarYear,MONTH(JulSun1+9)=7),JulSun1+9,""),IF(AND(YEAR(JulSun1+16)=CalendarYear,MONTH(JulSun1+16)=7),JulSun1+16,""))</f>
        <v>43297</v>
      </c>
      <c r="D9" s="25">
        <f ca="1">IF(DAY(JulSun1)=1,IF(AND(YEAR(JulSun1+10)=CalendarYear,MONTH(JulSun1+10)=7),JulSun1+10,""),IF(AND(YEAR(JulSun1+17)=CalendarYear,MONTH(JulSun1+17)=7),JulSun1+17,""))</f>
        <v>43298</v>
      </c>
      <c r="E9" s="25">
        <f ca="1">IF(DAY(JulSun1)=1,IF(AND(YEAR(JulSun1+11)=CalendarYear,MONTH(JulSun1+11)=7),JulSun1+11,""),IF(AND(YEAR(JulSun1+18)=CalendarYear,MONTH(JulSun1+18)=7),JulSun1+18,""))</f>
        <v>43299</v>
      </c>
      <c r="F9" s="25">
        <f ca="1">IF(DAY(JulSun1)=1,IF(AND(YEAR(JulSun1+12)=CalendarYear,MONTH(JulSun1+12)=7),JulSun1+12,""),IF(AND(YEAR(JulSun1+19)=CalendarYear,MONTH(JulSun1+19)=7),JulSun1+19,""))</f>
        <v>43300</v>
      </c>
      <c r="G9" s="25">
        <f ca="1">IF(DAY(JulSun1)=1,IF(AND(YEAR(JulSun1+13)=CalendarYear,MONTH(JulSun1+13)=7),JulSun1+13,""),IF(AND(YEAR(JulSun1+20)=CalendarYear,MONTH(JulSun1+20)=7),JulSun1+20,""))</f>
        <v>43301</v>
      </c>
      <c r="H9" s="25">
        <f ca="1">IF(DAY(JulSun1)=1,IF(AND(YEAR(JulSun1+14)=CalendarYear,MONTH(JulSun1+14)=7),JulSun1+14,""),IF(AND(YEAR(JulSun1+21)=CalendarYear,MONTH(JulSun1+21)=7),JulSun1+21,""))</f>
        <v>43302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IF(DAY(JulSun1)=1,IF(AND(YEAR(JulSun1+15)=CalendarYear,MONTH(JulSun1+15)=7),JulSun1+15,""),IF(AND(YEAR(JulSun1+22)=CalendarYear,MONTH(JulSun1+22)=7),JulSun1+22,""))</f>
        <v>43303</v>
      </c>
      <c r="C11" s="26">
        <f ca="1">IF(DAY(JulSun1)=1,IF(AND(YEAR(JulSun1+16)=CalendarYear,MONTH(JulSun1+16)=7),JulSun1+16,""),IF(AND(YEAR(JulSun1+23)=CalendarYear,MONTH(JulSun1+23)=7),JulSun1+23,""))</f>
        <v>43304</v>
      </c>
      <c r="D11" s="26">
        <f ca="1">IF(DAY(JulSun1)=1,IF(AND(YEAR(JulSun1+17)=CalendarYear,MONTH(JulSun1+17)=7),JulSun1+17,""),IF(AND(YEAR(JulSun1+24)=CalendarYear,MONTH(JulSun1+24)=7),JulSun1+24,""))</f>
        <v>43305</v>
      </c>
      <c r="E11" s="26">
        <f ca="1">IF(DAY(JulSun1)=1,IF(AND(YEAR(JulSun1+18)=CalendarYear,MONTH(JulSun1+18)=7),JulSun1+18,""),IF(AND(YEAR(JulSun1+25)=CalendarYear,MONTH(JulSun1+25)=7),JulSun1+25,""))</f>
        <v>43306</v>
      </c>
      <c r="F11" s="26">
        <f ca="1">IF(DAY(JulSun1)=1,IF(AND(YEAR(JulSun1+19)=CalendarYear,MONTH(JulSun1+19)=7),JulSun1+19,""),IF(AND(YEAR(JulSun1+26)=CalendarYear,MONTH(JulSun1+26)=7),JulSun1+26,""))</f>
        <v>43307</v>
      </c>
      <c r="G11" s="26">
        <f ca="1">IF(DAY(JulSun1)=1,IF(AND(YEAR(JulSun1+20)=CalendarYear,MONTH(JulSun1+20)=7),JulSun1+20,""),IF(AND(YEAR(JulSun1+27)=CalendarYear,MONTH(JulSun1+27)=7),JulSun1+27,""))</f>
        <v>43308</v>
      </c>
      <c r="H11" s="26">
        <f ca="1">IF(DAY(JulSun1)=1,IF(AND(YEAR(JulSun1+21)=CalendarYear,MONTH(JulSun1+21)=7),JulSun1+21,""),IF(AND(YEAR(JulSun1+28)=CalendarYear,MONTH(JulSun1+28)=7),JulSun1+28,""))</f>
        <v>43309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IF(DAY(JulSun1)=1,IF(AND(YEAR(JulSun1+22)=CalendarYear,MONTH(JulSun1+22)=7),JulSun1+22,""),IF(AND(YEAR(JulSun1+29)=CalendarYear,MONTH(JulSun1+29)=7),JulSun1+29,""))</f>
        <v>43310</v>
      </c>
      <c r="C13" s="25">
        <f ca="1">IF(DAY(JulSun1)=1,IF(AND(YEAR(JulSun1+23)=CalendarYear,MONTH(JulSun1+23)=7),JulSun1+23,""),IF(AND(YEAR(JulSun1+30)=CalendarYear,MONTH(JulSun1+30)=7),JulSun1+30,""))</f>
        <v>43311</v>
      </c>
      <c r="D13" s="25">
        <f ca="1">IF(DAY(JulSun1)=1,IF(AND(YEAR(JulSun1+24)=CalendarYear,MONTH(JulSun1+24)=7),JulSun1+24,""),IF(AND(YEAR(JulSun1+31)=CalendarYear,MONTH(JulSun1+31)=7),JulSun1+31,""))</f>
        <v>43312</v>
      </c>
      <c r="E13" s="25" t="str">
        <f ca="1">IF(DAY(JulSun1)=1,IF(AND(YEAR(JulSun1+25)=CalendarYear,MONTH(JulSun1+25)=7),JulSun1+25,""),IF(AND(YEAR(JulSun1+32)=CalendarYear,MONTH(JulSun1+32)=7),JulSun1+32,""))</f>
        <v/>
      </c>
      <c r="F13" s="25" t="str">
        <f ca="1">IF(DAY(JulSun1)=1,IF(AND(YEAR(JulSun1+26)=CalendarYear,MONTH(JulSun1+26)=7),JulSun1+26,""),IF(AND(YEAR(JulSun1+33)=CalendarYear,MONTH(JulSun1+33)=7),JulSun1+33,""))</f>
        <v/>
      </c>
      <c r="G13" s="25" t="str">
        <f ca="1">IF(DAY(JulSun1)=1,IF(AND(YEAR(JulSun1+27)=CalendarYear,MONTH(JulSun1+27)=7),JulSun1+27,""),IF(AND(YEAR(JulSun1+34)=CalendarYear,MONTH(JulSun1+34)=7),JulSun1+34,""))</f>
        <v/>
      </c>
      <c r="H13" s="25" t="str">
        <f ca="1">IF(DAY(JulSun1)=1,IF(AND(YEAR(JulSun1+28)=CalendarYear,MONTH(JulSun1+28)=7),JulSun1+28,""),IF(AND(YEAR(JulSun1+35)=CalendarYear,MONTH(JulSun1+35)=7),JulSun1+35,""))</f>
        <v/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IF(DAY(JulSun1)=1,IF(AND(YEAR(JulSun1+29)=CalendarYear,MONTH(JulSun1+29)=7),JulSun1+29,""),IF(AND(YEAR(JulSun1+36)=CalendarYear,MONTH(JulSun1+36)=7),JulSun1+36,""))</f>
        <v/>
      </c>
      <c r="C15" s="27" t="str">
        <f ca="1">IF(DAY(JulSun1)=1,IF(AND(YEAR(JulSun1+30)=CalendarYear,MONTH(JulSun1+30)=7),JulSun1+30,""),IF(AND(YEAR(JulSun1+37)=CalendarYear,MONTH(JulSun1+37)=7),JulSun1+37,""))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UPPER(TEXT(DATE(CalendarYear,8,1),"mmmm yyyy"))</f>
        <v>אוגוסט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IF(DAY(AugSun1)=1,"",IF(AND(YEAR(AugSun1+1)=CalendarYear,MONTH(AugSun1+1)=8),AugSun1+1,""))</f>
        <v/>
      </c>
      <c r="C5" s="23" t="str">
        <f ca="1">IF(DAY(AugSun1)=1,"",IF(AND(YEAR(AugSun1+2)=CalendarYear,MONTH(AugSun1+2)=8),AugSun1+2,""))</f>
        <v/>
      </c>
      <c r="D5" s="23" t="str">
        <f ca="1">IF(DAY(AugSun1)=1,"",IF(AND(YEAR(AugSun1+3)=CalendarYear,MONTH(AugSun1+3)=8),AugSun1+3,""))</f>
        <v/>
      </c>
      <c r="E5" s="23">
        <f ca="1">IF(DAY(AugSun1)=1,"",IF(AND(YEAR(AugSun1+4)=CalendarYear,MONTH(AugSun1+4)=8),AugSun1+4,""))</f>
        <v>43313</v>
      </c>
      <c r="F5" s="23">
        <f ca="1">IF(DAY(AugSun1)=1,"",IF(AND(YEAR(AugSun1+5)=CalendarYear,MONTH(AugSun1+5)=8),AugSun1+5,""))</f>
        <v>43314</v>
      </c>
      <c r="G5" s="23">
        <f ca="1">IF(DAY(AugSun1)=1,"",IF(AND(YEAR(AugSun1+6)=CalendarYear,MONTH(AugSun1+6)=8),AugSun1+6,""))</f>
        <v>43315</v>
      </c>
      <c r="H5" s="23">
        <f ca="1">IF(DAY(AugSun1)=1,IF(AND(YEAR(AugSun1)=CalendarYear,MONTH(AugSun1)=8),AugSun1,""),IF(AND(YEAR(AugSun1+7)=CalendarYear,MONTH(AugSun1+7)=8),AugSun1+7,""))</f>
        <v>43316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IF(DAY(AugSun1)=1,IF(AND(YEAR(AugSun1+1)=CalendarYear,MONTH(AugSun1+1)=8),AugSun1+1,""),IF(AND(YEAR(AugSun1+8)=CalendarYear,MONTH(AugSun1+8)=8),AugSun1+8,""))</f>
        <v>43317</v>
      </c>
      <c r="C7" s="24">
        <f ca="1">IF(DAY(AugSun1)=1,IF(AND(YEAR(AugSun1+2)=CalendarYear,MONTH(AugSun1+2)=8),AugSun1+2,""),IF(AND(YEAR(AugSun1+9)=CalendarYear,MONTH(AugSun1+9)=8),AugSun1+9,""))</f>
        <v>43318</v>
      </c>
      <c r="D7" s="24">
        <f ca="1">IF(DAY(AugSun1)=1,IF(AND(YEAR(AugSun1+3)=CalendarYear,MONTH(AugSun1+3)=8),AugSun1+3,""),IF(AND(YEAR(AugSun1+10)=CalendarYear,MONTH(AugSun1+10)=8),AugSun1+10,""))</f>
        <v>43319</v>
      </c>
      <c r="E7" s="24">
        <f ca="1">IF(DAY(AugSun1)=1,IF(AND(YEAR(AugSun1+4)=CalendarYear,MONTH(AugSun1+4)=8),AugSun1+4,""),IF(AND(YEAR(AugSun1+11)=CalendarYear,MONTH(AugSun1+11)=8),AugSun1+11,""))</f>
        <v>43320</v>
      </c>
      <c r="F7" s="24">
        <f ca="1">IF(DAY(AugSun1)=1,IF(AND(YEAR(AugSun1+5)=CalendarYear,MONTH(AugSun1+5)=8),AugSun1+5,""),IF(AND(YEAR(AugSun1+12)=CalendarYear,MONTH(AugSun1+12)=8),AugSun1+12,""))</f>
        <v>43321</v>
      </c>
      <c r="G7" s="24">
        <f ca="1">IF(DAY(AugSun1)=1,IF(AND(YEAR(AugSun1+6)=CalendarYear,MONTH(AugSun1+6)=8),AugSun1+6,""),IF(AND(YEAR(AugSun1+13)=CalendarYear,MONTH(AugSun1+13)=8),AugSun1+13,""))</f>
        <v>43322</v>
      </c>
      <c r="H7" s="24">
        <f ca="1">IF(DAY(AugSun1)=1,IF(AND(YEAR(AugSun1+7)=CalendarYear,MONTH(AugSun1+7)=8),AugSun1+7,""),IF(AND(YEAR(AugSun1+14)=CalendarYear,MONTH(AugSun1+14)=8),AugSun1+14,""))</f>
        <v>43323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IF(DAY(AugSun1)=1,IF(AND(YEAR(AugSun1+8)=CalendarYear,MONTH(AugSun1+8)=8),AugSun1+8,""),IF(AND(YEAR(AugSun1+15)=CalendarYear,MONTH(AugSun1+15)=8),AugSun1+15,""))</f>
        <v>43324</v>
      </c>
      <c r="C9" s="25">
        <f ca="1">IF(DAY(AugSun1)=1,IF(AND(YEAR(AugSun1+9)=CalendarYear,MONTH(AugSun1+9)=8),AugSun1+9,""),IF(AND(YEAR(AugSun1+16)=CalendarYear,MONTH(AugSun1+16)=8),AugSun1+16,""))</f>
        <v>43325</v>
      </c>
      <c r="D9" s="25">
        <f ca="1">IF(DAY(AugSun1)=1,IF(AND(YEAR(AugSun1+10)=CalendarYear,MONTH(AugSun1+10)=8),AugSun1+10,""),IF(AND(YEAR(AugSun1+17)=CalendarYear,MONTH(AugSun1+17)=8),AugSun1+17,""))</f>
        <v>43326</v>
      </c>
      <c r="E9" s="25">
        <f ca="1">IF(DAY(AugSun1)=1,IF(AND(YEAR(AugSun1+11)=CalendarYear,MONTH(AugSun1+11)=8),AugSun1+11,""),IF(AND(YEAR(AugSun1+18)=CalendarYear,MONTH(AugSun1+18)=8),AugSun1+18,""))</f>
        <v>43327</v>
      </c>
      <c r="F9" s="25">
        <f ca="1">IF(DAY(AugSun1)=1,IF(AND(YEAR(AugSun1+12)=CalendarYear,MONTH(AugSun1+12)=8),AugSun1+12,""),IF(AND(YEAR(AugSun1+19)=CalendarYear,MONTH(AugSun1+19)=8),AugSun1+19,""))</f>
        <v>43328</v>
      </c>
      <c r="G9" s="25">
        <f ca="1">IF(DAY(AugSun1)=1,IF(AND(YEAR(AugSun1+13)=CalendarYear,MONTH(AugSun1+13)=8),AugSun1+13,""),IF(AND(YEAR(AugSun1+20)=CalendarYear,MONTH(AugSun1+20)=8),AugSun1+20,""))</f>
        <v>43329</v>
      </c>
      <c r="H9" s="25">
        <f ca="1">IF(DAY(AugSun1)=1,IF(AND(YEAR(AugSun1+14)=CalendarYear,MONTH(AugSun1+14)=8),AugSun1+14,""),IF(AND(YEAR(AugSun1+21)=CalendarYear,MONTH(AugSun1+21)=8),AugSun1+21,""))</f>
        <v>43330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IF(DAY(AugSun1)=1,IF(AND(YEAR(AugSun1+15)=CalendarYear,MONTH(AugSun1+15)=8),AugSun1+15,""),IF(AND(YEAR(AugSun1+22)=CalendarYear,MONTH(AugSun1+22)=8),AugSun1+22,""))</f>
        <v>43331</v>
      </c>
      <c r="C11" s="26">
        <f ca="1">IF(DAY(AugSun1)=1,IF(AND(YEAR(AugSun1+16)=CalendarYear,MONTH(AugSun1+16)=8),AugSun1+16,""),IF(AND(YEAR(AugSun1+23)=CalendarYear,MONTH(AugSun1+23)=8),AugSun1+23,""))</f>
        <v>43332</v>
      </c>
      <c r="D11" s="26">
        <f ca="1">IF(DAY(AugSun1)=1,IF(AND(YEAR(AugSun1+17)=CalendarYear,MONTH(AugSun1+17)=8),AugSun1+17,""),IF(AND(YEAR(AugSun1+24)=CalendarYear,MONTH(AugSun1+24)=8),AugSun1+24,""))</f>
        <v>43333</v>
      </c>
      <c r="E11" s="26">
        <f ca="1">IF(DAY(AugSun1)=1,IF(AND(YEAR(AugSun1+18)=CalendarYear,MONTH(AugSun1+18)=8),AugSun1+18,""),IF(AND(YEAR(AugSun1+25)=CalendarYear,MONTH(AugSun1+25)=8),AugSun1+25,""))</f>
        <v>43334</v>
      </c>
      <c r="F11" s="26">
        <f ca="1">IF(DAY(AugSun1)=1,IF(AND(YEAR(AugSun1+19)=CalendarYear,MONTH(AugSun1+19)=8),AugSun1+19,""),IF(AND(YEAR(AugSun1+26)=CalendarYear,MONTH(AugSun1+26)=8),AugSun1+26,""))</f>
        <v>43335</v>
      </c>
      <c r="G11" s="26">
        <f ca="1">IF(DAY(AugSun1)=1,IF(AND(YEAR(AugSun1+20)=CalendarYear,MONTH(AugSun1+20)=8),AugSun1+20,""),IF(AND(YEAR(AugSun1+27)=CalendarYear,MONTH(AugSun1+27)=8),AugSun1+27,""))</f>
        <v>43336</v>
      </c>
      <c r="H11" s="26">
        <f ca="1">IF(DAY(AugSun1)=1,IF(AND(YEAR(AugSun1+21)=CalendarYear,MONTH(AugSun1+21)=8),AugSun1+21,""),IF(AND(YEAR(AugSun1+28)=CalendarYear,MONTH(AugSun1+28)=8),AugSun1+28,""))</f>
        <v>43337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IF(DAY(AugSun1)=1,IF(AND(YEAR(AugSun1+22)=CalendarYear,MONTH(AugSun1+22)=8),AugSun1+22,""),IF(AND(YEAR(AugSun1+29)=CalendarYear,MONTH(AugSun1+29)=8),AugSun1+29,""))</f>
        <v>43338</v>
      </c>
      <c r="C13" s="25">
        <f ca="1">IF(DAY(AugSun1)=1,IF(AND(YEAR(AugSun1+23)=CalendarYear,MONTH(AugSun1+23)=8),AugSun1+23,""),IF(AND(YEAR(AugSun1+30)=CalendarYear,MONTH(AugSun1+30)=8),AugSun1+30,""))</f>
        <v>43339</v>
      </c>
      <c r="D13" s="25">
        <f ca="1">IF(DAY(AugSun1)=1,IF(AND(YEAR(AugSun1+24)=CalendarYear,MONTH(AugSun1+24)=8),AugSun1+24,""),IF(AND(YEAR(AugSun1+31)=CalendarYear,MONTH(AugSun1+31)=8),AugSun1+31,""))</f>
        <v>43340</v>
      </c>
      <c r="E13" s="25">
        <f ca="1">IF(DAY(AugSun1)=1,IF(AND(YEAR(AugSun1+25)=CalendarYear,MONTH(AugSun1+25)=8),AugSun1+25,""),IF(AND(YEAR(AugSun1+32)=CalendarYear,MONTH(AugSun1+32)=8),AugSun1+32,""))</f>
        <v>43341</v>
      </c>
      <c r="F13" s="25">
        <f ca="1">IF(DAY(AugSun1)=1,IF(AND(YEAR(AugSun1+26)=CalendarYear,MONTH(AugSun1+26)=8),AugSun1+26,""),IF(AND(YEAR(AugSun1+33)=CalendarYear,MONTH(AugSun1+33)=8),AugSun1+33,""))</f>
        <v>43342</v>
      </c>
      <c r="G13" s="25">
        <f ca="1">IF(DAY(AugSun1)=1,IF(AND(YEAR(AugSun1+27)=CalendarYear,MONTH(AugSun1+27)=8),AugSun1+27,""),IF(AND(YEAR(AugSun1+34)=CalendarYear,MONTH(AugSun1+34)=8),AugSun1+34,""))</f>
        <v>43343</v>
      </c>
      <c r="H13" s="25" t="str">
        <f ca="1">IF(DAY(AugSun1)=1,IF(AND(YEAR(AugSun1+28)=CalendarYear,MONTH(AugSun1+28)=8),AugSun1+28,""),IF(AND(YEAR(AugSun1+35)=CalendarYear,MONTH(AugSun1+35)=8),AugSun1+35,""))</f>
        <v/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 t="str">
        <f ca="1">IF(DAY(AugSun1)=1,IF(AND(YEAR(AugSun1+29)=CalendarYear,MONTH(AugSun1+29)=8),AugSun1+29,""),IF(AND(YEAR(AugSun1+36)=CalendarYear,MONTH(AugSun1+36)=8),AugSun1+36,""))</f>
        <v/>
      </c>
      <c r="C15" s="27" t="str">
        <f ca="1">IF(DAY(AugSun1)=1,IF(AND(YEAR(AugSun1+30)=CalendarYear,MONTH(AugSun1+30)=8),AugSun1+30,""),IF(AND(YEAR(AugSun1+37)=CalendarYear,MONTH(AugSun1+37)=8),AugSun1+37,""))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R20"/>
  <sheetViews>
    <sheetView showGridLines="0" rightToLeft="1" zoomScale="86" zoomScaleNormal="86" workbookViewId="0"/>
  </sheetViews>
  <sheetFormatPr defaultColWidth="6.6640625" defaultRowHeight="14.25" x14ac:dyDescent="0.2"/>
  <cols>
    <col min="1" max="1" width="3.109375" style="4" customWidth="1"/>
    <col min="2" max="9" width="13.77734375" style="4" customWidth="1"/>
    <col min="10" max="10" width="12.6640625" style="4" customWidth="1"/>
    <col min="11" max="11" width="2.109375" style="4" customWidth="1"/>
    <col min="12" max="12" width="11.77734375" style="4" customWidth="1"/>
    <col min="13" max="13" width="11.33203125" style="4" customWidth="1"/>
    <col min="14" max="16384" width="6.6640625" style="4"/>
  </cols>
  <sheetData>
    <row r="1" spans="1:18" ht="15" x14ac:dyDescent="0.2">
      <c r="A1" s="1"/>
      <c r="B1" s="2"/>
      <c r="C1" s="2"/>
      <c r="D1" s="2"/>
      <c r="E1" s="2"/>
      <c r="F1" s="2"/>
      <c r="G1" s="2"/>
      <c r="H1" s="2"/>
    </row>
    <row r="2" spans="1:18" ht="26.25" customHeight="1" x14ac:dyDescent="0.2">
      <c r="A2" s="1"/>
      <c r="B2" s="2"/>
      <c r="C2" s="2"/>
      <c r="D2" s="2"/>
      <c r="E2" s="2"/>
      <c r="F2" s="2"/>
      <c r="G2" s="2"/>
      <c r="H2" s="2"/>
    </row>
    <row r="3" spans="1:18" ht="57.75" customHeight="1" x14ac:dyDescent="0.2">
      <c r="A3" s="1"/>
      <c r="B3" s="34" t="str">
        <f ca="1">UPPER(TEXT(DATE(CalendarYear,9,1),"mmmm yyyy"))</f>
        <v>ספטמבר 2018</v>
      </c>
      <c r="C3" s="34"/>
      <c r="D3" s="34"/>
      <c r="E3" s="34"/>
      <c r="F3" s="34"/>
      <c r="G3" s="2"/>
      <c r="H3" s="2"/>
    </row>
    <row r="4" spans="1:18" s="10" customFormat="1" ht="29.25" customHeight="1" x14ac:dyDescent="0.2">
      <c r="A4" s="1"/>
      <c r="B4" s="6" t="s">
        <v>0</v>
      </c>
      <c r="C4" s="7" t="s">
        <v>1</v>
      </c>
      <c r="D4" s="7" t="s">
        <v>2</v>
      </c>
      <c r="E4" s="7" t="s">
        <v>4</v>
      </c>
      <c r="F4" s="7" t="s">
        <v>5</v>
      </c>
      <c r="G4" s="7" t="s">
        <v>6</v>
      </c>
      <c r="H4" s="8" t="s">
        <v>7</v>
      </c>
      <c r="I4" s="4"/>
      <c r="J4" s="4"/>
      <c r="L4" s="4"/>
      <c r="M4" s="9"/>
      <c r="Q4" s="4"/>
      <c r="R4" s="4"/>
    </row>
    <row r="5" spans="1:18" s="10" customFormat="1" ht="15" customHeight="1" x14ac:dyDescent="0.2">
      <c r="A5" s="1"/>
      <c r="B5" s="23" t="str">
        <f ca="1">IF(DAY(SepSun1)=1,"",IF(AND(YEAR(SepSun1+1)=CalendarYear,MONTH(SepSun1+1)=9),SepSun1+1,""))</f>
        <v/>
      </c>
      <c r="C5" s="23" t="str">
        <f ca="1">IF(DAY(SepSun1)=1,"",IF(AND(YEAR(SepSun1+2)=CalendarYear,MONTH(SepSun1+2)=9),SepSun1+2,""))</f>
        <v/>
      </c>
      <c r="D5" s="23" t="str">
        <f ca="1">IF(DAY(SepSun1)=1,"",IF(AND(YEAR(SepSun1+3)=CalendarYear,MONTH(SepSun1+3)=9),SepSun1+3,""))</f>
        <v/>
      </c>
      <c r="E5" s="23" t="str">
        <f ca="1">IF(DAY(SepSun1)=1,"",IF(AND(YEAR(SepSun1+4)=CalendarYear,MONTH(SepSun1+4)=9),SepSun1+4,""))</f>
        <v/>
      </c>
      <c r="F5" s="23" t="str">
        <f ca="1">IF(DAY(SepSun1)=1,"",IF(AND(YEAR(SepSun1+5)=CalendarYear,MONTH(SepSun1+5)=9),SepSun1+5,""))</f>
        <v/>
      </c>
      <c r="G5" s="23" t="str">
        <f ca="1">IF(DAY(SepSun1)=1,"",IF(AND(YEAR(SepSun1+6)=CalendarYear,MONTH(SepSun1+6)=9),SepSun1+6,""))</f>
        <v/>
      </c>
      <c r="H5" s="23">
        <f ca="1">IF(DAY(SepSun1)=1,IF(AND(YEAR(SepSun1)=CalendarYear,MONTH(SepSun1)=9),SepSun1,""),IF(AND(YEAR(SepSun1+7)=CalendarYear,MONTH(SepSun1+7)=9),SepSun1+7,""))</f>
        <v>43344</v>
      </c>
      <c r="I5" s="19"/>
      <c r="K5" s="4"/>
      <c r="L5" s="4"/>
      <c r="M5" s="4"/>
      <c r="Q5" s="12"/>
      <c r="R5" s="4"/>
    </row>
    <row r="6" spans="1:18" s="12" customFormat="1" ht="55.5" customHeight="1" x14ac:dyDescent="0.2">
      <c r="A6" s="1"/>
      <c r="B6" s="13"/>
      <c r="C6" s="13"/>
      <c r="D6" s="13"/>
      <c r="E6" s="13"/>
      <c r="F6" s="13"/>
      <c r="G6" s="14"/>
      <c r="H6" s="14"/>
      <c r="I6" s="19"/>
    </row>
    <row r="7" spans="1:18" ht="15" customHeight="1" x14ac:dyDescent="0.2">
      <c r="A7" s="1"/>
      <c r="B7" s="24">
        <f ca="1">IF(DAY(SepSun1)=1,IF(AND(YEAR(SepSun1+1)=CalendarYear,MONTH(SepSun1+1)=9),SepSun1+1,""),IF(AND(YEAR(SepSun1+8)=CalendarYear,MONTH(SepSun1+8)=9),SepSun1+8,""))</f>
        <v>43345</v>
      </c>
      <c r="C7" s="24">
        <f ca="1">IF(DAY(SepSun1)=1,IF(AND(YEAR(SepSun1+2)=CalendarYear,MONTH(SepSun1+2)=9),SepSun1+2,""),IF(AND(YEAR(SepSun1+9)=CalendarYear,MONTH(SepSun1+9)=9),SepSun1+9,""))</f>
        <v>43346</v>
      </c>
      <c r="D7" s="24">
        <f ca="1">IF(DAY(SepSun1)=1,IF(AND(YEAR(SepSun1+3)=CalendarYear,MONTH(SepSun1+3)=9),SepSun1+3,""),IF(AND(YEAR(SepSun1+10)=CalendarYear,MONTH(SepSun1+10)=9),SepSun1+10,""))</f>
        <v>43347</v>
      </c>
      <c r="E7" s="24">
        <f ca="1">IF(DAY(SepSun1)=1,IF(AND(YEAR(SepSun1+4)=CalendarYear,MONTH(SepSun1+4)=9),SepSun1+4,""),IF(AND(YEAR(SepSun1+11)=CalendarYear,MONTH(SepSun1+11)=9),SepSun1+11,""))</f>
        <v>43348</v>
      </c>
      <c r="F7" s="24">
        <f ca="1">IF(DAY(SepSun1)=1,IF(AND(YEAR(SepSun1+5)=CalendarYear,MONTH(SepSun1+5)=9),SepSun1+5,""),IF(AND(YEAR(SepSun1+12)=CalendarYear,MONTH(SepSun1+12)=9),SepSun1+12,""))</f>
        <v>43349</v>
      </c>
      <c r="G7" s="24">
        <f ca="1">IF(DAY(SepSun1)=1,IF(AND(YEAR(SepSun1+6)=CalendarYear,MONTH(SepSun1+6)=9),SepSun1+6,""),IF(AND(YEAR(SepSun1+13)=CalendarYear,MONTH(SepSun1+13)=9),SepSun1+13,""))</f>
        <v>43350</v>
      </c>
      <c r="H7" s="24">
        <f ca="1">IF(DAY(SepSun1)=1,IF(AND(YEAR(SepSun1+7)=CalendarYear,MONTH(SepSun1+7)=9),SepSun1+7,""),IF(AND(YEAR(SepSun1+14)=CalendarYear,MONTH(SepSun1+14)=9),SepSun1+14,""))</f>
        <v>43351</v>
      </c>
      <c r="I7" s="19"/>
    </row>
    <row r="8" spans="1:18" ht="55.5" customHeight="1" x14ac:dyDescent="0.2">
      <c r="A8" s="1"/>
      <c r="B8" s="16"/>
      <c r="C8" s="16"/>
      <c r="D8" s="16"/>
      <c r="E8" s="16"/>
      <c r="F8" s="16"/>
      <c r="G8" s="17"/>
      <c r="H8" s="17"/>
      <c r="I8" s="19"/>
    </row>
    <row r="9" spans="1:18" ht="15" customHeight="1" x14ac:dyDescent="0.2">
      <c r="A9" s="1"/>
      <c r="B9" s="25">
        <f ca="1">IF(DAY(SepSun1)=1,IF(AND(YEAR(SepSun1+8)=CalendarYear,MONTH(SepSun1+8)=9),SepSun1+8,""),IF(AND(YEAR(SepSun1+15)=CalendarYear,MONTH(SepSun1+15)=9),SepSun1+15,""))</f>
        <v>43352</v>
      </c>
      <c r="C9" s="25">
        <f ca="1">IF(DAY(SepSun1)=1,IF(AND(YEAR(SepSun1+9)=CalendarYear,MONTH(SepSun1+9)=9),SepSun1+9,""),IF(AND(YEAR(SepSun1+16)=CalendarYear,MONTH(SepSun1+16)=9),SepSun1+16,""))</f>
        <v>43353</v>
      </c>
      <c r="D9" s="25">
        <f ca="1">IF(DAY(SepSun1)=1,IF(AND(YEAR(SepSun1+10)=CalendarYear,MONTH(SepSun1+10)=9),SepSun1+10,""),IF(AND(YEAR(SepSun1+17)=CalendarYear,MONTH(SepSun1+17)=9),SepSun1+17,""))</f>
        <v>43354</v>
      </c>
      <c r="E9" s="25">
        <f ca="1">IF(DAY(SepSun1)=1,IF(AND(YEAR(SepSun1+11)=CalendarYear,MONTH(SepSun1+11)=9),SepSun1+11,""),IF(AND(YEAR(SepSun1+18)=CalendarYear,MONTH(SepSun1+18)=9),SepSun1+18,""))</f>
        <v>43355</v>
      </c>
      <c r="F9" s="25">
        <f ca="1">IF(DAY(SepSun1)=1,IF(AND(YEAR(SepSun1+12)=CalendarYear,MONTH(SepSun1+12)=9),SepSun1+12,""),IF(AND(YEAR(SepSun1+19)=CalendarYear,MONTH(SepSun1+19)=9),SepSun1+19,""))</f>
        <v>43356</v>
      </c>
      <c r="G9" s="25">
        <f ca="1">IF(DAY(SepSun1)=1,IF(AND(YEAR(SepSun1+13)=CalendarYear,MONTH(SepSun1+13)=9),SepSun1+13,""),IF(AND(YEAR(SepSun1+20)=CalendarYear,MONTH(SepSun1+20)=9),SepSun1+20,""))</f>
        <v>43357</v>
      </c>
      <c r="H9" s="25">
        <f ca="1">IF(DAY(SepSun1)=1,IF(AND(YEAR(SepSun1+14)=CalendarYear,MONTH(SepSun1+14)=9),SepSun1+14,""),IF(AND(YEAR(SepSun1+21)=CalendarYear,MONTH(SepSun1+21)=9),SepSun1+21,""))</f>
        <v>43358</v>
      </c>
      <c r="I9" s="19"/>
    </row>
    <row r="10" spans="1:18" ht="55.5" customHeight="1" x14ac:dyDescent="0.2">
      <c r="A10" s="1"/>
      <c r="B10" s="13"/>
      <c r="C10" s="13"/>
      <c r="D10" s="13"/>
      <c r="E10" s="13"/>
      <c r="F10" s="13"/>
      <c r="G10" s="14"/>
      <c r="H10" s="14"/>
      <c r="I10" s="19"/>
    </row>
    <row r="11" spans="1:18" ht="15" customHeight="1" x14ac:dyDescent="0.2">
      <c r="A11" s="1"/>
      <c r="B11" s="26">
        <f ca="1">IF(DAY(SepSun1)=1,IF(AND(YEAR(SepSun1+15)=CalendarYear,MONTH(SepSun1+15)=9),SepSun1+15,""),IF(AND(YEAR(SepSun1+22)=CalendarYear,MONTH(SepSun1+22)=9),SepSun1+22,""))</f>
        <v>43359</v>
      </c>
      <c r="C11" s="26">
        <f ca="1">IF(DAY(SepSun1)=1,IF(AND(YEAR(SepSun1+16)=CalendarYear,MONTH(SepSun1+16)=9),SepSun1+16,""),IF(AND(YEAR(SepSun1+23)=CalendarYear,MONTH(SepSun1+23)=9),SepSun1+23,""))</f>
        <v>43360</v>
      </c>
      <c r="D11" s="26">
        <f ca="1">IF(DAY(SepSun1)=1,IF(AND(YEAR(SepSun1+17)=CalendarYear,MONTH(SepSun1+17)=9),SepSun1+17,""),IF(AND(YEAR(SepSun1+24)=CalendarYear,MONTH(SepSun1+24)=9),SepSun1+24,""))</f>
        <v>43361</v>
      </c>
      <c r="E11" s="26">
        <f ca="1">IF(DAY(SepSun1)=1,IF(AND(YEAR(SepSun1+18)=CalendarYear,MONTH(SepSun1+18)=9),SepSun1+18,""),IF(AND(YEAR(SepSun1+25)=CalendarYear,MONTH(SepSun1+25)=9),SepSun1+25,""))</f>
        <v>43362</v>
      </c>
      <c r="F11" s="26">
        <f ca="1">IF(DAY(SepSun1)=1,IF(AND(YEAR(SepSun1+19)=CalendarYear,MONTH(SepSun1+19)=9),SepSun1+19,""),IF(AND(YEAR(SepSun1+26)=CalendarYear,MONTH(SepSun1+26)=9),SepSun1+26,""))</f>
        <v>43363</v>
      </c>
      <c r="G11" s="26">
        <f ca="1">IF(DAY(SepSun1)=1,IF(AND(YEAR(SepSun1+20)=CalendarYear,MONTH(SepSun1+20)=9),SepSun1+20,""),IF(AND(YEAR(SepSun1+27)=CalendarYear,MONTH(SepSun1+27)=9),SepSun1+27,""))</f>
        <v>43364</v>
      </c>
      <c r="H11" s="26">
        <f ca="1">IF(DAY(SepSun1)=1,IF(AND(YEAR(SepSun1+21)=CalendarYear,MONTH(SepSun1+21)=9),SepSun1+21,""),IF(AND(YEAR(SepSun1+28)=CalendarYear,MONTH(SepSun1+28)=9),SepSun1+28,""))</f>
        <v>43365</v>
      </c>
      <c r="I11" s="19"/>
    </row>
    <row r="12" spans="1:18" ht="55.5" customHeight="1" x14ac:dyDescent="0.2">
      <c r="A12" s="1"/>
      <c r="B12" s="16"/>
      <c r="C12" s="16"/>
      <c r="D12" s="16"/>
      <c r="E12" s="16"/>
      <c r="F12" s="16"/>
      <c r="G12" s="17"/>
      <c r="H12" s="17"/>
      <c r="I12" s="19"/>
    </row>
    <row r="13" spans="1:18" ht="15" customHeight="1" x14ac:dyDescent="0.2">
      <c r="A13" s="1"/>
      <c r="B13" s="25">
        <f ca="1">IF(DAY(SepSun1)=1,IF(AND(YEAR(SepSun1+22)=CalendarYear,MONTH(SepSun1+22)=9),SepSun1+22,""),IF(AND(YEAR(SepSun1+29)=CalendarYear,MONTH(SepSun1+29)=9),SepSun1+29,""))</f>
        <v>43366</v>
      </c>
      <c r="C13" s="25">
        <f ca="1">IF(DAY(SepSun1)=1,IF(AND(YEAR(SepSun1+23)=CalendarYear,MONTH(SepSun1+23)=9),SepSun1+23,""),IF(AND(YEAR(SepSun1+30)=CalendarYear,MONTH(SepSun1+30)=9),SepSun1+30,""))</f>
        <v>43367</v>
      </c>
      <c r="D13" s="25">
        <f ca="1">IF(DAY(SepSun1)=1,IF(AND(YEAR(SepSun1+24)=CalendarYear,MONTH(SepSun1+24)=9),SepSun1+24,""),IF(AND(YEAR(SepSun1+31)=CalendarYear,MONTH(SepSun1+31)=9),SepSun1+31,""))</f>
        <v>43368</v>
      </c>
      <c r="E13" s="25">
        <f ca="1">IF(DAY(SepSun1)=1,IF(AND(YEAR(SepSun1+25)=CalendarYear,MONTH(SepSun1+25)=9),SepSun1+25,""),IF(AND(YEAR(SepSun1+32)=CalendarYear,MONTH(SepSun1+32)=9),SepSun1+32,""))</f>
        <v>43369</v>
      </c>
      <c r="F13" s="25">
        <f ca="1">IF(DAY(SepSun1)=1,IF(AND(YEAR(SepSun1+26)=CalendarYear,MONTH(SepSun1+26)=9),SepSun1+26,""),IF(AND(YEAR(SepSun1+33)=CalendarYear,MONTH(SepSun1+33)=9),SepSun1+33,""))</f>
        <v>43370</v>
      </c>
      <c r="G13" s="25">
        <f ca="1">IF(DAY(SepSun1)=1,IF(AND(YEAR(SepSun1+27)=CalendarYear,MONTH(SepSun1+27)=9),SepSun1+27,""),IF(AND(YEAR(SepSun1+34)=CalendarYear,MONTH(SepSun1+34)=9),SepSun1+34,""))</f>
        <v>43371</v>
      </c>
      <c r="H13" s="25">
        <f ca="1">IF(DAY(SepSun1)=1,IF(AND(YEAR(SepSun1+28)=CalendarYear,MONTH(SepSun1+28)=9),SepSun1+28,""),IF(AND(YEAR(SepSun1+35)=CalendarYear,MONTH(SepSun1+35)=9),SepSun1+35,""))</f>
        <v>43372</v>
      </c>
      <c r="I13" s="19"/>
    </row>
    <row r="14" spans="1:18" ht="55.5" customHeight="1" x14ac:dyDescent="0.2">
      <c r="A14" s="1"/>
      <c r="B14" s="13"/>
      <c r="C14" s="13"/>
      <c r="D14" s="13"/>
      <c r="E14" s="13"/>
      <c r="F14" s="13"/>
      <c r="G14" s="14"/>
      <c r="H14" s="14"/>
      <c r="I14" s="19"/>
    </row>
    <row r="15" spans="1:18" ht="15" customHeight="1" x14ac:dyDescent="0.2">
      <c r="A15" s="1"/>
      <c r="B15" s="26">
        <f ca="1">IF(DAY(SepSun1)=1,IF(AND(YEAR(SepSun1+29)=CalendarYear,MONTH(SepSun1+29)=9),SepSun1+29,""),IF(AND(YEAR(SepSun1+36)=CalendarYear,MONTH(SepSun1+36)=9),SepSun1+36,""))</f>
        <v>43373</v>
      </c>
      <c r="C15" s="27" t="str">
        <f ca="1">IF(DAY(SepSun1)=1,IF(AND(YEAR(SepSun1+30)=CalendarYear,MONTH(SepSun1+30)=9),SepSun1+30,""),IF(AND(YEAR(SepSun1+37)=CalendarYear,MONTH(SepSun1+37)=9),SepSun1+37,""))</f>
        <v/>
      </c>
      <c r="D15" s="31" t="s">
        <v>3</v>
      </c>
      <c r="E15" s="32"/>
      <c r="F15" s="32"/>
      <c r="G15" s="32"/>
      <c r="H15" s="33"/>
      <c r="I15" s="19"/>
    </row>
    <row r="16" spans="1:18" ht="55.5" customHeight="1" x14ac:dyDescent="0.2">
      <c r="A16" s="10"/>
      <c r="B16" s="18"/>
      <c r="C16" s="18"/>
      <c r="D16" s="28"/>
      <c r="E16" s="29"/>
      <c r="F16" s="29"/>
      <c r="G16" s="29"/>
      <c r="H16" s="30"/>
      <c r="I16" s="19"/>
    </row>
    <row r="17" spans="3:5" ht="17.25" customHeight="1" x14ac:dyDescent="0.2"/>
    <row r="19" spans="3:5" ht="21" customHeight="1" x14ac:dyDescent="0.2">
      <c r="C19" s="20"/>
      <c r="D19" s="21"/>
      <c r="E19" s="22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1" orientation="landscape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12</vt:i4>
      </vt:variant>
      <vt:variant>
        <vt:lpstr>טווחים בעלי שם</vt:lpstr>
      </vt:variant>
      <vt:variant>
        <vt:i4>13</vt:i4>
      </vt:variant>
    </vt:vector>
  </HeadingPairs>
  <TitlesOfParts>
    <vt:vector size="25" baseType="lpstr">
      <vt:lpstr>ינו</vt:lpstr>
      <vt:lpstr>פבר</vt:lpstr>
      <vt:lpstr>מרץ</vt:lpstr>
      <vt:lpstr>אפר</vt:lpstr>
      <vt:lpstr>מאי</vt:lpstr>
      <vt:lpstr>יונ</vt:lpstr>
      <vt:lpstr>יול</vt:lpstr>
      <vt:lpstr>אוג</vt:lpstr>
      <vt:lpstr>ספט</vt:lpstr>
      <vt:lpstr>אוק</vt:lpstr>
      <vt:lpstr>נוב</vt:lpstr>
      <vt:lpstr>דצמ</vt:lpstr>
      <vt:lpstr>CalendarYear</vt:lpstr>
      <vt:lpstr>אוג!WPrint_Area_W</vt:lpstr>
      <vt:lpstr>אוק!WPrint_Area_W</vt:lpstr>
      <vt:lpstr>אפר!WPrint_Area_W</vt:lpstr>
      <vt:lpstr>דצמ!WPrint_Area_W</vt:lpstr>
      <vt:lpstr>יול!WPrint_Area_W</vt:lpstr>
      <vt:lpstr>יונ!WPrint_Area_W</vt:lpstr>
      <vt:lpstr>ינו!WPrint_Area_W</vt:lpstr>
      <vt:lpstr>מאי!WPrint_Area_W</vt:lpstr>
      <vt:lpstr>מרץ!WPrint_Area_W</vt:lpstr>
      <vt:lpstr>נוב!WPrint_Area_W</vt:lpstr>
      <vt:lpstr>ספט!WPrint_Area_W</vt:lpstr>
      <vt:lpstr>פבר!WPrint_Area_W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terms:created xsi:type="dcterms:W3CDTF">2017-11-29T09:37:37Z</dcterms:created>
  <dcterms:modified xsi:type="dcterms:W3CDTF">2018-04-20T00:42:52Z</dcterms:modified>
</cp:coreProperties>
</file>