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codeName="ThisWorkbook"/>
  <mc:AlternateContent xmlns:mc="http://schemas.openxmlformats.org/markup-compatibility/2006">
    <mc:Choice Requires="x15">
      <x15ac:absPath xmlns:x15ac="http://schemas.microsoft.com/office/spreadsheetml/2010/11/ac" url="C:\Users\admin\Desktop\he-IL\"/>
    </mc:Choice>
  </mc:AlternateContent>
  <xr:revisionPtr revIDLastSave="0" documentId="13_ncr:1_{E0D043B9-2EC1-4429-BF50-7534137A8FBF}" xr6:coauthVersionLast="43" xr6:coauthVersionMax="43" xr10:uidLastSave="{00000000-0000-0000-0000-000000000000}"/>
  <bookViews>
    <workbookView xWindow="-120" yWindow="-120" windowWidth="28980" windowHeight="16110" xr2:uid="{00000000-000D-0000-FFFF-FFFF00000000}"/>
  </bookViews>
  <sheets>
    <sheet name="דוח כספי" sheetId="3" r:id="rId1"/>
    <sheet name="הזנת נתונים כספיים" sheetId="1" r:id="rId2"/>
    <sheet name="הגדרות מדדים עיקריים" sheetId="4" r:id="rId3"/>
    <sheet name="חישובים" sheetId="2" state="hidden" r:id="rId4"/>
  </sheets>
  <definedNames>
    <definedName name="lstMetrics">OFFSET('הזנת נתונים כספיים'!$B$6:$B$30,0,0,COUNTA('הזנת נתונים כספיים'!$B$6:$B$30))</definedName>
    <definedName name="lstYears">OFFSET('הזנת נתונים כספיים'!$B$5:$I$5,0,1,1,COUNTA('הזנת נתונים כספיים'!$B$5:$I$5)-1)</definedName>
    <definedName name="SelectedYear">'דוח כספי'!$K$2</definedName>
    <definedName name="_xlnm.Print_Area" localSheetId="0">'דוח כספי'!$A$1:$M$40</definedName>
    <definedName name="שנים">חישובים!$I$6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3" l="1"/>
  <c r="E15" i="3"/>
  <c r="D5" i="4"/>
  <c r="D6" i="4"/>
  <c r="D7" i="4"/>
  <c r="D8" i="4"/>
  <c r="D9" i="4"/>
  <c r="D5" i="1" l="1"/>
  <c r="C5" i="1" l="1"/>
  <c r="E5" i="1"/>
  <c r="F5" i="1"/>
  <c r="G5" i="1"/>
  <c r="H5" i="1"/>
  <c r="I5" i="1"/>
  <c r="B39" i="2" l="1"/>
  <c r="A32" i="2"/>
  <c r="A33" i="2"/>
  <c r="A34" i="2"/>
  <c r="A35" i="2"/>
  <c r="A36" i="2"/>
  <c r="A37" i="2"/>
  <c r="A38" i="2"/>
  <c r="A39" i="2"/>
  <c r="B15" i="2"/>
  <c r="B16" i="3" s="1"/>
  <c r="B16" i="2"/>
  <c r="B17" i="2"/>
  <c r="B18" i="3" s="1"/>
  <c r="B18" i="2"/>
  <c r="B19" i="2"/>
  <c r="B20" i="3" s="1"/>
  <c r="B20" i="2"/>
  <c r="B21" i="3" s="1"/>
  <c r="B21" i="2"/>
  <c r="B22" i="3" s="1"/>
  <c r="B22" i="2"/>
  <c r="B23" i="2"/>
  <c r="B24" i="3" s="1"/>
  <c r="B24" i="2"/>
  <c r="B25" i="2"/>
  <c r="B26" i="3" s="1"/>
  <c r="B26" i="2"/>
  <c r="B27" i="2"/>
  <c r="B28" i="2"/>
  <c r="B29" i="2"/>
  <c r="B30" i="3" s="1"/>
  <c r="E30" i="3" s="1"/>
  <c r="A29" i="2"/>
  <c r="B9" i="2"/>
  <c r="A9" i="2" s="1"/>
  <c r="B10" i="2"/>
  <c r="A10" i="2" s="1"/>
  <c r="B11" i="2"/>
  <c r="A11" i="2" s="1"/>
  <c r="B12" i="2"/>
  <c r="A12" i="2" s="1"/>
  <c r="B8" i="2"/>
  <c r="A8" i="2" s="1"/>
  <c r="B17" i="3"/>
  <c r="B19" i="3"/>
  <c r="B23" i="3"/>
  <c r="B25" i="3"/>
  <c r="B27" i="3"/>
  <c r="B29" i="3"/>
  <c r="B30" i="2"/>
  <c r="B31" i="3" s="1"/>
  <c r="E31" i="3" s="1"/>
  <c r="B31" i="2"/>
  <c r="B32" i="3" s="1"/>
  <c r="E32" i="3" s="1"/>
  <c r="B32" i="2"/>
  <c r="B33" i="3" s="1"/>
  <c r="E33" i="3" s="1"/>
  <c r="B33" i="2"/>
  <c r="B34" i="3" s="1"/>
  <c r="E34" i="3" s="1"/>
  <c r="B34" i="2"/>
  <c r="B35" i="2"/>
  <c r="B36" i="3" s="1"/>
  <c r="E36" i="3" s="1"/>
  <c r="B36" i="2"/>
  <c r="B37" i="3" s="1"/>
  <c r="E37" i="3" s="1"/>
  <c r="B37" i="2"/>
  <c r="B38" i="3" s="1"/>
  <c r="E38" i="3" s="1"/>
  <c r="B38" i="2"/>
  <c r="B39" i="3" s="1"/>
  <c r="E39" i="3" s="1"/>
  <c r="B40" i="3"/>
  <c r="E40" i="3" s="1"/>
  <c r="B28" i="3"/>
  <c r="A16" i="2"/>
  <c r="A17" i="2"/>
  <c r="A18" i="2"/>
  <c r="A19" i="2"/>
  <c r="A20" i="2"/>
  <c r="A21" i="2"/>
  <c r="A22" i="2"/>
  <c r="A23" i="2"/>
  <c r="A24" i="2"/>
  <c r="A25" i="2"/>
  <c r="A26" i="2"/>
  <c r="A27" i="2"/>
  <c r="A28" i="2"/>
  <c r="A30" i="2"/>
  <c r="A31" i="2"/>
  <c r="A15" i="2"/>
  <c r="C3" i="2"/>
  <c r="F7" i="3"/>
  <c r="B35" i="3"/>
  <c r="E35" i="3" s="1"/>
  <c r="C4" i="2" l="1"/>
  <c r="D4" i="2" s="1"/>
  <c r="D3" i="2"/>
  <c r="B7" i="3"/>
  <c r="D38" i="2"/>
  <c r="E38" i="2"/>
  <c r="H7" i="3"/>
  <c r="D7" i="3"/>
  <c r="J7" i="3"/>
  <c r="G7" i="2"/>
  <c r="F36" i="2"/>
  <c r="G32" i="2"/>
  <c r="D33" i="3" s="1"/>
  <c r="D36" i="2"/>
  <c r="E37" i="2"/>
  <c r="C36" i="2"/>
  <c r="D34" i="2"/>
  <c r="D31" i="2"/>
  <c r="D32" i="2"/>
  <c r="D30" i="2"/>
  <c r="D37" i="2"/>
  <c r="G33" i="2"/>
  <c r="D34" i="3" s="1"/>
  <c r="E36" i="2"/>
  <c r="D33" i="2"/>
  <c r="C30" i="2"/>
  <c r="C32" i="2"/>
  <c r="C33" i="2"/>
  <c r="E30" i="2"/>
  <c r="C34" i="2"/>
  <c r="E34" i="2"/>
  <c r="C35" i="2"/>
  <c r="E32" i="2"/>
  <c r="C38" i="2"/>
  <c r="G30" i="2"/>
  <c r="D31" i="3" s="1"/>
  <c r="F30" i="2"/>
  <c r="G34" i="2"/>
  <c r="D35" i="3" s="1"/>
  <c r="F34" i="2"/>
  <c r="E31" i="2"/>
  <c r="F35" i="2"/>
  <c r="F32" i="2"/>
  <c r="G36" i="2"/>
  <c r="D37" i="3" s="1"/>
  <c r="G37" i="2"/>
  <c r="D38" i="3" s="1"/>
  <c r="G38" i="2"/>
  <c r="D39" i="3" s="1"/>
  <c r="F38" i="2"/>
  <c r="G35" i="2"/>
  <c r="D36" i="3" s="1"/>
  <c r="G31" i="2"/>
  <c r="D32" i="3" s="1"/>
  <c r="F29" i="2"/>
  <c r="E29" i="2"/>
  <c r="G29" i="2"/>
  <c r="D30" i="3" s="1"/>
  <c r="C29" i="2"/>
  <c r="D29" i="2"/>
  <c r="F33" i="2"/>
  <c r="E33" i="2"/>
  <c r="F31" i="2"/>
  <c r="C31" i="2"/>
  <c r="E35" i="2"/>
  <c r="D35" i="2"/>
  <c r="F37" i="2"/>
  <c r="C37" i="2"/>
  <c r="G39" i="2"/>
  <c r="D40" i="3" s="1"/>
  <c r="C39" i="2"/>
  <c r="F39" i="2"/>
  <c r="D39" i="2"/>
  <c r="E39" i="2"/>
  <c r="H33" i="3" l="1"/>
  <c r="G6" i="2"/>
  <c r="F7" i="2"/>
  <c r="H36" i="3"/>
  <c r="H39" i="3"/>
  <c r="H32" i="3"/>
  <c r="H30" i="3"/>
  <c r="H37" i="3"/>
  <c r="H35" i="3"/>
  <c r="H31" i="3"/>
  <c r="H34" i="3"/>
  <c r="H38" i="3"/>
  <c r="H40" i="3"/>
  <c r="F6" i="2" l="1"/>
  <c r="E7" i="2"/>
  <c r="G10" i="2"/>
  <c r="G9" i="2"/>
  <c r="G16" i="2"/>
  <c r="D17" i="3" s="1"/>
  <c r="G17" i="2"/>
  <c r="D18" i="3" s="1"/>
  <c r="G22" i="2"/>
  <c r="D23" i="3" s="1"/>
  <c r="G26" i="2"/>
  <c r="D27" i="3" s="1"/>
  <c r="G23" i="2"/>
  <c r="D24" i="3" s="1"/>
  <c r="G20" i="2"/>
  <c r="D21" i="3" s="1"/>
  <c r="G15" i="2"/>
  <c r="D16" i="3" s="1"/>
  <c r="G12" i="2"/>
  <c r="G11" i="2"/>
  <c r="G8" i="2"/>
  <c r="G25" i="2"/>
  <c r="D26" i="3" s="1"/>
  <c r="G21" i="2"/>
  <c r="D22" i="3" s="1"/>
  <c r="G18" i="2"/>
  <c r="D19" i="3" s="1"/>
  <c r="G27" i="2"/>
  <c r="D28" i="3" s="1"/>
  <c r="G19" i="2"/>
  <c r="D20" i="3" s="1"/>
  <c r="G24" i="2"/>
  <c r="D25" i="3" s="1"/>
  <c r="G28" i="2"/>
  <c r="D29" i="3" s="1"/>
  <c r="B8" i="3" l="1"/>
  <c r="J8" i="3"/>
  <c r="D8" i="3"/>
  <c r="E6" i="2"/>
  <c r="D7" i="2"/>
  <c r="H8" i="3"/>
  <c r="F8" i="3"/>
  <c r="F9" i="2"/>
  <c r="H9" i="2" s="1"/>
  <c r="D9" i="3" s="1"/>
  <c r="F10" i="2"/>
  <c r="H10" i="2" s="1"/>
  <c r="F9" i="3" s="1"/>
  <c r="F15" i="2"/>
  <c r="E16" i="3" s="1"/>
  <c r="H16" i="3" s="1"/>
  <c r="F27" i="2"/>
  <c r="F23" i="2"/>
  <c r="F19" i="2"/>
  <c r="F28" i="2"/>
  <c r="F20" i="2"/>
  <c r="F11" i="2"/>
  <c r="H11" i="2" s="1"/>
  <c r="H9" i="3" s="1"/>
  <c r="F12" i="2"/>
  <c r="H12" i="2" s="1"/>
  <c r="J9" i="3" s="1"/>
  <c r="F8" i="2"/>
  <c r="H8" i="2" s="1"/>
  <c r="B9" i="3" s="1"/>
  <c r="F25" i="2"/>
  <c r="F21" i="2"/>
  <c r="F17" i="2"/>
  <c r="F26" i="2"/>
  <c r="F22" i="2"/>
  <c r="F18" i="2"/>
  <c r="F24" i="2"/>
  <c r="F16" i="2"/>
  <c r="E25" i="3" l="1"/>
  <c r="H25" i="3" s="1"/>
  <c r="E23" i="3"/>
  <c r="H23" i="3" s="1"/>
  <c r="E18" i="3"/>
  <c r="H18" i="3" s="1"/>
  <c r="E26" i="3"/>
  <c r="H26" i="3" s="1"/>
  <c r="E21" i="3"/>
  <c r="H21" i="3" s="1"/>
  <c r="E20" i="3"/>
  <c r="H20" i="3" s="1"/>
  <c r="E28" i="3"/>
  <c r="H28" i="3" s="1"/>
  <c r="E17" i="3"/>
  <c r="H17" i="3" s="1"/>
  <c r="E19" i="3"/>
  <c r="H19" i="3" s="1"/>
  <c r="E27" i="3"/>
  <c r="H27" i="3" s="1"/>
  <c r="E22" i="3"/>
  <c r="H22" i="3" s="1"/>
  <c r="E29" i="3"/>
  <c r="H29" i="3" s="1"/>
  <c r="E24" i="3"/>
  <c r="H24" i="3" s="1"/>
  <c r="D6" i="2"/>
  <c r="C7" i="2"/>
  <c r="C6" i="2" s="1"/>
  <c r="E10" i="2"/>
  <c r="E9" i="2"/>
  <c r="E16" i="2"/>
  <c r="E15" i="2"/>
  <c r="E22" i="2"/>
  <c r="E21" i="2"/>
  <c r="E18" i="2"/>
  <c r="E27" i="2"/>
  <c r="E19" i="2"/>
  <c r="E24" i="2"/>
  <c r="E12" i="2"/>
  <c r="E11" i="2"/>
  <c r="E8" i="2"/>
  <c r="E17" i="2"/>
  <c r="E25" i="2"/>
  <c r="E26" i="2"/>
  <c r="E23" i="2"/>
  <c r="E28" i="2"/>
  <c r="E20" i="2"/>
  <c r="I6" i="2" l="1"/>
  <c r="I15" i="3" s="1"/>
  <c r="C10" i="2"/>
  <c r="C9" i="2"/>
  <c r="C16" i="2"/>
  <c r="C18" i="2"/>
  <c r="C17" i="2"/>
  <c r="C15" i="2"/>
  <c r="C27" i="2"/>
  <c r="C19" i="2"/>
  <c r="C24" i="2"/>
  <c r="C12" i="2"/>
  <c r="C11" i="2"/>
  <c r="C8" i="2"/>
  <c r="C26" i="2"/>
  <c r="C21" i="2"/>
  <c r="C25" i="2"/>
  <c r="C22" i="2"/>
  <c r="C23" i="2"/>
  <c r="C28" i="2"/>
  <c r="C20" i="2"/>
  <c r="D9" i="2"/>
  <c r="D10" i="2"/>
  <c r="D16" i="2"/>
  <c r="D22" i="2"/>
  <c r="D15" i="2"/>
  <c r="D26" i="2"/>
  <c r="D27" i="2"/>
  <c r="D19" i="2"/>
  <c r="D24" i="2"/>
  <c r="D11" i="2"/>
  <c r="D12" i="2"/>
  <c r="D8" i="2"/>
  <c r="D25" i="2"/>
  <c r="D17" i="2"/>
  <c r="D21" i="2"/>
  <c r="D18" i="2"/>
  <c r="D23" i="2"/>
  <c r="D28" i="2"/>
  <c r="D20" i="2"/>
</calcChain>
</file>

<file path=xl/sharedStrings.xml><?xml version="1.0" encoding="utf-8"?>
<sst xmlns="http://schemas.openxmlformats.org/spreadsheetml/2006/main" count="43" uniqueCount="36">
  <si>
    <t>דוח כספי שנתי</t>
  </si>
  <si>
    <t>שם החברה שלך</t>
  </si>
  <si>
    <t>מדדים עיקריים</t>
  </si>
  <si>
    <t>כל המדדים</t>
  </si>
  <si>
    <t>מדד</t>
  </si>
  <si>
    <t>הקש כדי לשנות מדדי מפתח של דוח</t>
  </si>
  <si>
    <t>אל תשנה את המידע שלהלן. הקש כדי להזין נתונים פיננסיים</t>
  </si>
  <si>
    <t>% שינוי</t>
  </si>
  <si>
    <t>בחר שנת דוח בתא L2</t>
  </si>
  <si>
    <t>כדי לערוך את הנתונים, בחר את הגיליון 'הזנת נתונים כספיים'</t>
  </si>
  <si>
    <t>הזן את הנתונים הכספיים שלך</t>
  </si>
  <si>
    <t xml:space="preserve"> באפשרותך להגדיר עד 25 מדדים עיקריים עבור 7 שנים</t>
  </si>
  <si>
    <t>הקש כדי להציג דוח כספי</t>
  </si>
  <si>
    <t>שם מדד</t>
  </si>
  <si>
    <t>הכנסות</t>
  </si>
  <si>
    <t>הוצאות תפעוליות</t>
  </si>
  <si>
    <t>רווח תפעולי</t>
  </si>
  <si>
    <t>פחת</t>
  </si>
  <si>
    <t>ריבית</t>
  </si>
  <si>
    <t>רווח נטו</t>
  </si>
  <si>
    <t>מס</t>
  </si>
  <si>
    <t>רווח בניכוי מס</t>
  </si>
  <si>
    <t>מדד 1</t>
  </si>
  <si>
    <t>מדד 2</t>
  </si>
  <si>
    <t>מדד 3</t>
  </si>
  <si>
    <t>מדד 4</t>
  </si>
  <si>
    <t>מדד 5</t>
  </si>
  <si>
    <t>מדד 6</t>
  </si>
  <si>
    <t>הגדר כאן את המדדים העיקריים</t>
  </si>
  <si>
    <t xml:space="preserve"> בחר עד 5 מדדים עיקריים להצגה בחלק העליון של הדוח</t>
  </si>
  <si>
    <t xml:space="preserve">  הקש כדי להציג דוח כספי</t>
  </si>
  <si>
    <t>גליון עבודה זה נועד לחישובי הדוח הכספי, והוא אמור להישאר מוסתר.</t>
  </si>
  <si>
    <t>השנה הנוכחית</t>
  </si>
  <si>
    <t>השנה הקודמת</t>
  </si>
  <si>
    <t>מיקום</t>
  </si>
  <si>
    <t>כל המדדים (עד 25 מדדים)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</si>
</sst>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 #,##0;&quot;₪&quot;\ \-#,##0"/>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66" formatCode="&quot;₪&quot;\ #,##0.00"/>
  </numFmts>
  <fonts count="26" x14ac:knownFonts="1">
    <font>
      <sz val="11"/>
      <color theme="1" tint="0.34998626667073579"/>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color theme="1" tint="0.34998626667073579"/>
      <name val="Tahoma"/>
      <family val="2"/>
    </font>
    <font>
      <i/>
      <sz val="11"/>
      <color rgb="FF7F7F7F"/>
      <name val="Tahoma"/>
      <family val="2"/>
    </font>
    <font>
      <i/>
      <u/>
      <sz val="11"/>
      <color theme="4" tint="-0.499984740745262"/>
      <name val="Tahoma"/>
      <family val="2"/>
    </font>
    <font>
      <sz val="11"/>
      <color rgb="FF006100"/>
      <name val="Tahoma"/>
      <family val="2"/>
    </font>
    <font>
      <sz val="14"/>
      <color theme="1" tint="0.34998626667073579"/>
      <name val="Tahoma"/>
      <family val="2"/>
    </font>
    <font>
      <sz val="18"/>
      <color theme="1" tint="0.34998626667073579"/>
      <name val="Tahoma"/>
      <family val="2"/>
    </font>
    <font>
      <sz val="14"/>
      <color theme="3" tint="0.34998626667073579"/>
      <name val="Tahoma"/>
      <family val="2"/>
    </font>
    <font>
      <b/>
      <sz val="11"/>
      <color theme="3"/>
      <name val="Tahoma"/>
      <family val="2"/>
    </font>
    <font>
      <i/>
      <sz val="11"/>
      <color theme="4" tint="-0.499984740745262"/>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24"/>
      <color theme="4" tint="-0.499984740745262"/>
      <name val="Tahoma"/>
      <family val="2"/>
    </font>
    <font>
      <b/>
      <sz val="11"/>
      <color theme="1"/>
      <name val="Tahoma"/>
      <family val="2"/>
    </font>
    <font>
      <sz val="11"/>
      <color rgb="FFFF0000"/>
      <name val="Tahoma"/>
      <family val="2"/>
    </font>
    <font>
      <sz val="12"/>
      <color theme="1" tint="0.34998626667073579"/>
      <name val="Tahoma"/>
      <family val="2"/>
    </font>
    <font>
      <sz val="20"/>
      <color theme="1" tint="0.34998626667073579"/>
      <name val="Tahoma"/>
      <family val="2"/>
    </font>
    <font>
      <sz val="11"/>
      <color theme="1" tint="0.499984740745262"/>
      <name val="Tahoma"/>
      <family val="2"/>
    </font>
    <font>
      <sz val="11"/>
      <color theme="4" tint="-0.249977111117893"/>
      <name val="Tahoma"/>
      <family val="2"/>
    </font>
  </fonts>
  <fills count="34">
    <fill>
      <patternFill patternType="none"/>
    </fill>
    <fill>
      <patternFill patternType="gray125"/>
    </fill>
    <fill>
      <patternFill patternType="solid">
        <fgColor rgb="FFFFFFCC"/>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7">
    <border>
      <left/>
      <right/>
      <top/>
      <bottom/>
      <diagonal/>
    </border>
    <border>
      <left style="medium">
        <color theme="1" tint="0.34998626667073579"/>
      </left>
      <right/>
      <top/>
      <bottom/>
      <diagonal/>
    </border>
    <border>
      <left/>
      <right style="medium">
        <color theme="1" tint="0.34998626667073579"/>
      </right>
      <top/>
      <bottom/>
      <diagonal/>
    </border>
    <border>
      <left style="medium">
        <color theme="1" tint="0.34998626667073579"/>
      </left>
      <right/>
      <top/>
      <bottom style="medium">
        <color theme="1" tint="0.34998626667073579"/>
      </bottom>
      <diagonal/>
    </border>
    <border>
      <left/>
      <right style="medium">
        <color theme="1" tint="0.34998626667073579"/>
      </right>
      <top/>
      <bottom style="medium">
        <color theme="1" tint="0.34998626667073579"/>
      </bottom>
      <diagonal/>
    </border>
    <border>
      <left/>
      <right/>
      <top/>
      <bottom style="dashed">
        <color theme="1" tint="0.34998626667073579"/>
      </bottom>
      <diagonal/>
    </border>
    <border>
      <left style="medium">
        <color theme="1" tint="0.34998626667073579"/>
      </left>
      <right style="medium">
        <color theme="1" tint="0.34998626667073579"/>
      </right>
      <top/>
      <bottom/>
      <diagonal/>
    </border>
    <border>
      <left/>
      <right/>
      <top/>
      <bottom style="medium">
        <color theme="1" tint="0.34998626667073579"/>
      </bottom>
      <diagonal/>
    </border>
    <border>
      <left style="medium">
        <color theme="1" tint="0.34998626667073579"/>
      </left>
      <right/>
      <top style="dashed">
        <color theme="1" tint="0.34998626667073579"/>
      </top>
      <bottom/>
      <diagonal/>
    </border>
    <border>
      <left/>
      <right style="medium">
        <color theme="1" tint="0.34998626667073579"/>
      </right>
      <top style="dashed">
        <color theme="1" tint="0.34998626667073579"/>
      </top>
      <bottom/>
      <diagonal/>
    </border>
    <border>
      <left/>
      <right/>
      <top style="dashed">
        <color theme="1" tint="0.34998626667073579"/>
      </top>
      <bottom/>
      <diagonal/>
    </border>
    <border>
      <left/>
      <right/>
      <top style="thin">
        <color theme="0" tint="-0.14993743705557422"/>
      </top>
      <bottom style="thin">
        <color theme="0" tint="-0.14993743705557422"/>
      </bottom>
      <diagonal/>
    </border>
    <border>
      <left/>
      <right/>
      <top style="thin">
        <color theme="0" tint="-0.14996795556505021"/>
      </top>
      <bottom/>
      <diagonal/>
    </border>
    <border>
      <left/>
      <right/>
      <top/>
      <bottom style="thin">
        <color theme="0" tint="-0.14993743705557422"/>
      </bottom>
      <diagonal/>
    </border>
    <border>
      <left/>
      <right/>
      <top style="medium">
        <color theme="0" tint="-0.34998626667073579"/>
      </top>
      <bottom/>
      <diagonal/>
    </border>
    <border>
      <left style="medium">
        <color theme="1" tint="0.34998626667073579"/>
      </left>
      <right style="medium">
        <color theme="1" tint="0.34998626667073579"/>
      </right>
      <top style="dashed">
        <color theme="1" tint="0.34998626667073579"/>
      </top>
      <bottom/>
      <diagonal/>
    </border>
    <border>
      <left style="medium">
        <color theme="1" tint="0.34998626667073579"/>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dashed">
        <color theme="1" tint="0.34998626667073579"/>
      </bottom>
      <diagonal/>
    </border>
    <border>
      <left style="medium">
        <color theme="1" tint="0.34998626667073579"/>
      </left>
      <right/>
      <top/>
      <bottom style="dashed">
        <color theme="1" tint="0.34998626667073579"/>
      </bottom>
      <diagonal/>
    </border>
    <border>
      <left/>
      <right style="medium">
        <color theme="1" tint="0.34998626667073579"/>
      </right>
      <top/>
      <bottom style="dashed">
        <color theme="1" tint="0.34998626667073579"/>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medium">
        <color theme="1" tint="0.34998626667073579"/>
      </top>
      <bottom style="medium">
        <color theme="1" tint="0.34998626667073579"/>
      </bottom>
      <diagonal/>
    </border>
    <border>
      <left/>
      <right/>
      <top style="thin">
        <color theme="4" tint="-0.499984740745262"/>
      </top>
      <bottom style="double">
        <color theme="4" tint="-0.499984740745262"/>
      </bottom>
      <diagonal/>
    </border>
    <border>
      <left style="medium">
        <color theme="4" tint="-0.499984740745262"/>
      </left>
      <right style="medium">
        <color theme="4" tint="-0.499984740745262"/>
      </right>
      <top style="medium">
        <color theme="4" tint="-0.499984740745262"/>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right/>
      <top style="thin">
        <color theme="1" tint="0.34998626667073579"/>
      </top>
      <bottom/>
      <diagonal/>
    </border>
    <border>
      <left/>
      <right/>
      <top style="thin">
        <color theme="1" tint="0.34998626667073579"/>
      </top>
      <bottom style="thin">
        <color theme="0" tint="-0.14993743705557422"/>
      </bottom>
      <diagonal/>
    </border>
    <border>
      <left/>
      <right/>
      <top style="thin">
        <color theme="0" tint="-0.14993743705557422"/>
      </top>
      <bottom style="thin">
        <color theme="1" tint="0.34998626667073579"/>
      </bottom>
      <diagonal/>
    </border>
    <border>
      <left/>
      <right/>
      <top style="thin">
        <color theme="0" tint="-0.14996795556505021"/>
      </top>
      <bottom style="thin">
        <color theme="1" tint="0.34998626667073579"/>
      </bottom>
      <diagonal/>
    </border>
    <border>
      <left/>
      <right/>
      <top/>
      <bottom style="thin">
        <color theme="0" tint="-0.14996795556505021"/>
      </bottom>
      <diagonal/>
    </border>
    <border>
      <left/>
      <right/>
      <top/>
      <bottom style="thin">
        <color theme="1" tint="0.34998626667073579"/>
      </bottom>
      <diagonal/>
    </border>
    <border>
      <left/>
      <right/>
      <top style="thin">
        <color theme="0" tint="-0.14996795556505021"/>
      </top>
      <bottom style="thin">
        <color theme="0" tint="-0.14996795556505021"/>
      </bottom>
      <diagonal/>
    </border>
    <border>
      <left/>
      <right/>
      <top style="medium">
        <color theme="1" tint="0.34998626667073579"/>
      </top>
      <bottom style="medium">
        <color theme="4" tint="-0.499984740745262"/>
      </bottom>
      <diagonal/>
    </border>
    <border>
      <left/>
      <right/>
      <top style="medium">
        <color theme="1" tint="0.34998626667073579"/>
      </top>
      <bottom style="thin">
        <color theme="0" tint="-0.149967955565050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pplyFill="0" applyBorder="0">
      <alignment vertical="center" wrapText="1" readingOrder="2"/>
    </xf>
    <xf numFmtId="9" fontId="1" fillId="0" borderId="0" applyFont="0" applyFill="0" applyBorder="0" applyAlignment="0" applyProtection="0"/>
    <xf numFmtId="0" fontId="19" fillId="0" borderId="0" applyNumberFormat="0" applyFill="0" applyBorder="0" applyAlignment="0" applyProtection="0">
      <alignment readingOrder="2"/>
    </xf>
    <xf numFmtId="0" fontId="10" fillId="0" borderId="22" applyNumberFormat="0" applyFill="0" applyProtection="0">
      <alignment vertical="center" readingOrder="2"/>
    </xf>
    <xf numFmtId="0" fontId="11" fillId="0" borderId="0" applyNumberFormat="0" applyFill="0" applyBorder="0" applyAlignment="0" applyProtection="0">
      <alignment readingOrder="2"/>
    </xf>
    <xf numFmtId="0" fontId="5" fillId="3" borderId="0">
      <alignment horizontal="center" vertical="center" readingOrder="2"/>
    </xf>
    <xf numFmtId="5" fontId="23" fillId="0" borderId="5">
      <alignment horizontal="center" vertical="center" readingOrder="1"/>
    </xf>
    <xf numFmtId="9" fontId="22" fillId="0" borderId="0">
      <alignment horizontal="left" vertical="center" indent="1" readingOrder="2"/>
    </xf>
    <xf numFmtId="0" fontId="12" fillId="0" borderId="0" applyNumberFormat="0" applyFill="0" applyBorder="0" applyAlignment="0" applyProtection="0">
      <alignment readingOrder="2"/>
    </xf>
    <xf numFmtId="0" fontId="14" fillId="0" borderId="0" applyNumberFormat="0" applyFill="0" applyBorder="0" applyAlignment="0" applyProtection="0">
      <alignment vertical="center" readingOrder="2"/>
    </xf>
    <xf numFmtId="0" fontId="8" fillId="0" borderId="0" applyNumberFormat="0" applyFill="0" applyBorder="0" applyAlignment="0" applyProtection="0">
      <alignment vertical="center"/>
    </xf>
    <xf numFmtId="43" fontId="6" fillId="0" borderId="0" applyFill="0" applyBorder="0" applyAlignment="0" applyProtection="0"/>
    <xf numFmtId="41" fontId="6" fillId="0" borderId="0" applyFill="0" applyBorder="0" applyAlignment="0" applyProtection="0"/>
    <xf numFmtId="165" fontId="6" fillId="0" borderId="0" applyFill="0" applyBorder="0" applyAlignment="0" applyProtection="0"/>
    <xf numFmtId="164" fontId="6" fillId="0" borderId="0" applyFill="0" applyBorder="0" applyAlignment="0" applyProtection="0"/>
    <xf numFmtId="0" fontId="6" fillId="2" borderId="21" applyNumberFormat="0" applyAlignment="0" applyProtection="0"/>
    <xf numFmtId="0" fontId="20" fillId="0" borderId="23" applyNumberFormat="0" applyFill="0" applyAlignment="0" applyProtection="0"/>
    <xf numFmtId="0" fontId="13" fillId="0" borderId="0" applyNumberFormat="0" applyFill="0" applyBorder="0" applyAlignment="0" applyProtection="0"/>
    <xf numFmtId="0" fontId="9" fillId="4" borderId="0" applyNumberFormat="0" applyBorder="0" applyAlignment="0" applyProtection="0"/>
    <xf numFmtId="0" fontId="3" fillId="5" borderId="0" applyNumberFormat="0" applyBorder="0" applyAlignment="0" applyProtection="0"/>
    <xf numFmtId="0" fontId="17" fillId="6" borderId="0" applyNumberFormat="0" applyBorder="0" applyAlignment="0" applyProtection="0"/>
    <xf numFmtId="0" fontId="15" fillId="7" borderId="43" applyNumberFormat="0" applyAlignment="0" applyProtection="0"/>
    <xf numFmtId="0" fontId="18" fillId="8" borderId="44" applyNumberFormat="0" applyAlignment="0" applyProtection="0"/>
    <xf numFmtId="0" fontId="4" fillId="8" borderId="43" applyNumberFormat="0" applyAlignment="0" applyProtection="0"/>
    <xf numFmtId="0" fontId="16" fillId="0" borderId="45" applyNumberFormat="0" applyFill="0" applyAlignment="0" applyProtection="0"/>
    <xf numFmtId="0" fontId="5" fillId="9" borderId="46" applyNumberFormat="0" applyAlignment="0" applyProtection="0"/>
    <xf numFmtId="0" fontId="21" fillId="0" borderId="0" applyNumberFormat="0" applyFill="0" applyBorder="0" applyAlignment="0" applyProtection="0"/>
    <xf numFmtId="0" fontId="7" fillId="0" borderId="0" applyNumberFormat="0" applyFill="0" applyBorder="0" applyAlignment="0" applyProtection="0"/>
    <xf numFmtId="0" fontId="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08">
    <xf numFmtId="0" fontId="0" fillId="0" borderId="0" xfId="0">
      <alignment vertical="center" wrapText="1" readingOrder="2"/>
    </xf>
    <xf numFmtId="0" fontId="0" fillId="0" borderId="0" xfId="0" applyAlignment="1">
      <alignment horizontal="left" vertical="center" indent="1"/>
    </xf>
    <xf numFmtId="0" fontId="0" fillId="0" borderId="0" xfId="0" applyAlignment="1">
      <alignment vertical="center"/>
    </xf>
    <xf numFmtId="0" fontId="0" fillId="0" borderId="0" xfId="0" applyAlignment="1">
      <alignment horizontal="right" vertical="center" wrapText="1" readingOrder="2"/>
    </xf>
    <xf numFmtId="0" fontId="0" fillId="0" borderId="0" xfId="0" applyAlignment="1">
      <alignment horizontal="right" vertical="center" indent="1" readingOrder="2"/>
    </xf>
    <xf numFmtId="0" fontId="0" fillId="0" borderId="0" xfId="0" applyAlignment="1">
      <alignment horizontal="right" indent="1" readingOrder="2"/>
    </xf>
    <xf numFmtId="9" fontId="0" fillId="0" borderId="35" xfId="1" applyFont="1" applyFill="1" applyBorder="1" applyAlignment="1">
      <alignment horizontal="center" vertical="center" readingOrder="2"/>
    </xf>
    <xf numFmtId="9" fontId="0" fillId="0" borderId="11" xfId="1" applyFont="1" applyFill="1" applyBorder="1" applyAlignment="1">
      <alignment horizontal="center" vertical="center" readingOrder="2"/>
    </xf>
    <xf numFmtId="9" fontId="0" fillId="0" borderId="36" xfId="1" applyFont="1" applyFill="1" applyBorder="1" applyAlignment="1">
      <alignment horizontal="center" vertical="center" readingOrder="2"/>
    </xf>
    <xf numFmtId="0" fontId="0" fillId="0" borderId="34" xfId="0" applyBorder="1" applyAlignment="1" applyProtection="1">
      <alignment horizontal="right" vertical="center" indent="1" readingOrder="2"/>
      <protection locked="0"/>
    </xf>
    <xf numFmtId="0" fontId="0" fillId="0" borderId="0" xfId="0" applyBorder="1" applyAlignment="1" applyProtection="1">
      <alignment horizontal="right" vertical="center" indent="1" readingOrder="2"/>
      <protection locked="0"/>
    </xf>
    <xf numFmtId="0" fontId="0" fillId="0" borderId="0" xfId="0" applyAlignment="1">
      <alignment horizontal="right" vertical="center" readingOrder="2"/>
    </xf>
    <xf numFmtId="0" fontId="0" fillId="0" borderId="0" xfId="0" applyAlignment="1">
      <alignment horizontal="left" readingOrder="2"/>
    </xf>
    <xf numFmtId="0" fontId="0" fillId="0" borderId="0" xfId="0" applyAlignment="1">
      <alignment horizontal="center" readingOrder="2"/>
    </xf>
    <xf numFmtId="0" fontId="10" fillId="0" borderId="22" xfId="3" applyAlignment="1">
      <alignment horizontal="right" vertical="center" readingOrder="2"/>
    </xf>
    <xf numFmtId="0" fontId="10" fillId="0" borderId="22" xfId="3" applyAlignment="1">
      <alignment horizontal="center" readingOrder="2"/>
    </xf>
    <xf numFmtId="0" fontId="5" fillId="3" borderId="20" xfId="0" applyFont="1" applyFill="1" applyBorder="1" applyAlignment="1">
      <alignment horizontal="right" vertical="center" wrapText="1" indent="1" readingOrder="2"/>
    </xf>
    <xf numFmtId="0" fontId="5" fillId="3" borderId="24" xfId="5" applyFont="1" applyBorder="1" applyAlignment="1" applyProtection="1">
      <alignment horizontal="center" vertical="center" wrapText="1" readingOrder="2"/>
    </xf>
    <xf numFmtId="0" fontId="20" fillId="0" borderId="0" xfId="0" applyFont="1" applyAlignment="1" applyProtection="1">
      <alignment horizontal="right" readingOrder="2"/>
      <protection locked="0"/>
    </xf>
    <xf numFmtId="0" fontId="20" fillId="0" borderId="0" xfId="0" applyFont="1" applyAlignment="1">
      <alignment horizontal="right" readingOrder="2"/>
    </xf>
    <xf numFmtId="9" fontId="22" fillId="0" borderId="15" xfId="1" applyNumberFormat="1" applyFont="1" applyBorder="1" applyAlignment="1" applyProtection="1">
      <alignment horizontal="right" vertical="center" indent="2" readingOrder="2"/>
    </xf>
    <xf numFmtId="0" fontId="5" fillId="3" borderId="12" xfId="0" applyFont="1" applyFill="1" applyBorder="1" applyAlignment="1">
      <alignment horizontal="left" vertical="center" readingOrder="2"/>
    </xf>
    <xf numFmtId="0" fontId="5" fillId="3" borderId="12" xfId="0" applyFont="1" applyFill="1" applyBorder="1" applyAlignment="1">
      <alignment horizontal="center" vertical="center" readingOrder="2"/>
    </xf>
    <xf numFmtId="0" fontId="5" fillId="3" borderId="12" xfId="0" applyFont="1" applyFill="1" applyBorder="1" applyAlignment="1" applyProtection="1">
      <alignment horizontal="right" vertical="center" indent="1" readingOrder="2"/>
      <protection locked="0"/>
    </xf>
    <xf numFmtId="0" fontId="5" fillId="3" borderId="12" xfId="0" applyFont="1" applyFill="1" applyBorder="1" applyAlignment="1" applyProtection="1">
      <alignment horizontal="left" vertical="center" indent="1" readingOrder="2"/>
      <protection locked="0"/>
    </xf>
    <xf numFmtId="0" fontId="0" fillId="0" borderId="28" xfId="0" applyFont="1" applyBorder="1" applyAlignment="1">
      <alignment horizontal="center" vertical="center" readingOrder="2"/>
    </xf>
    <xf numFmtId="0" fontId="24" fillId="0" borderId="0" xfId="0" applyFont="1" applyAlignment="1">
      <alignment horizontal="right" vertical="center" readingOrder="2"/>
    </xf>
    <xf numFmtId="0" fontId="0" fillId="0" borderId="30" xfId="0" applyFont="1" applyBorder="1" applyAlignment="1">
      <alignment horizontal="center" vertical="center" readingOrder="2"/>
    </xf>
    <xf numFmtId="0" fontId="0" fillId="0" borderId="32" xfId="0" applyFont="1" applyBorder="1" applyAlignment="1">
      <alignment horizontal="center" vertical="center" readingOrder="2"/>
    </xf>
    <xf numFmtId="0" fontId="25" fillId="0" borderId="0" xfId="0" applyFont="1" applyAlignment="1">
      <alignment horizontal="right" vertical="center" readingOrder="2"/>
    </xf>
    <xf numFmtId="9" fontId="0" fillId="0" borderId="0" xfId="1" applyFont="1" applyAlignment="1">
      <alignment horizontal="left" readingOrder="2"/>
    </xf>
    <xf numFmtId="0" fontId="0" fillId="0" borderId="0" xfId="0" applyAlignment="1">
      <alignment horizontal="left" vertical="center" readingOrder="2"/>
    </xf>
    <xf numFmtId="0" fontId="0" fillId="0" borderId="0" xfId="0" applyFont="1" applyAlignment="1">
      <alignment horizontal="right" vertical="center" wrapText="1" readingOrder="2"/>
    </xf>
    <xf numFmtId="0" fontId="0" fillId="0" borderId="0" xfId="0" applyFont="1">
      <alignment vertical="center" wrapText="1" readingOrder="2"/>
    </xf>
    <xf numFmtId="0" fontId="0" fillId="0" borderId="0" xfId="0" applyFont="1" applyAlignment="1">
      <alignment horizontal="right" vertical="center" readingOrder="2"/>
    </xf>
    <xf numFmtId="0" fontId="0" fillId="0" borderId="29" xfId="0" applyFont="1" applyBorder="1" applyAlignment="1" applyProtection="1">
      <alignment horizontal="right" vertical="center" readingOrder="2"/>
      <protection locked="0"/>
    </xf>
    <xf numFmtId="0" fontId="0" fillId="0" borderId="0" xfId="0" applyFont="1" applyAlignment="1">
      <alignment vertical="center"/>
    </xf>
    <xf numFmtId="0" fontId="0" fillId="0" borderId="31" xfId="0" applyFont="1" applyBorder="1" applyAlignment="1" applyProtection="1">
      <alignment horizontal="right" vertical="center" readingOrder="2"/>
      <protection locked="0"/>
    </xf>
    <xf numFmtId="0" fontId="0" fillId="0" borderId="33" xfId="0" applyFont="1" applyBorder="1" applyAlignment="1" applyProtection="1">
      <alignment horizontal="right" vertical="center" readingOrder="2"/>
      <protection locked="0"/>
    </xf>
    <xf numFmtId="0" fontId="5" fillId="3" borderId="12" xfId="0" applyFont="1" applyFill="1" applyBorder="1" applyAlignment="1" applyProtection="1">
      <alignment horizontal="left" vertical="center" readingOrder="2"/>
      <protection locked="0"/>
    </xf>
    <xf numFmtId="166" fontId="0" fillId="0" borderId="34" xfId="0" applyNumberFormat="1" applyBorder="1" applyAlignment="1" applyProtection="1">
      <alignment horizontal="left" vertical="center" readingOrder="1"/>
      <protection locked="0"/>
    </xf>
    <xf numFmtId="166" fontId="0" fillId="0" borderId="0" xfId="0" applyNumberFormat="1" applyBorder="1" applyAlignment="1" applyProtection="1">
      <alignment horizontal="left" vertical="center" readingOrder="1"/>
      <protection locked="0"/>
    </xf>
    <xf numFmtId="166" fontId="0" fillId="0" borderId="13" xfId="0" applyNumberFormat="1" applyBorder="1" applyAlignment="1" applyProtection="1">
      <alignment horizontal="left" vertical="center" readingOrder="1"/>
      <protection locked="0"/>
    </xf>
    <xf numFmtId="166" fontId="0" fillId="0" borderId="34" xfId="0" applyNumberFormat="1" applyBorder="1" applyAlignment="1" applyProtection="1">
      <alignment horizontal="left" vertical="center" indent="1" readingOrder="1"/>
      <protection locked="0"/>
    </xf>
    <xf numFmtId="166" fontId="0" fillId="0" borderId="0" xfId="0" applyNumberFormat="1" applyBorder="1" applyAlignment="1" applyProtection="1">
      <alignment horizontal="left" vertical="center" indent="1" readingOrder="1"/>
      <protection locked="0"/>
    </xf>
    <xf numFmtId="166" fontId="0" fillId="0" borderId="13" xfId="0" applyNumberFormat="1" applyBorder="1" applyAlignment="1" applyProtection="1">
      <alignment horizontal="left" vertical="center" indent="1" readingOrder="1"/>
      <protection locked="0"/>
    </xf>
    <xf numFmtId="0" fontId="0" fillId="0" borderId="0" xfId="0" applyBorder="1" applyAlignment="1" applyProtection="1">
      <alignment horizontal="right" vertical="center" indent="1"/>
      <protection locked="0"/>
    </xf>
    <xf numFmtId="0" fontId="0" fillId="0" borderId="0" xfId="0" applyFont="1" applyAlignment="1" applyProtection="1">
      <alignment horizontal="right" vertical="center" wrapText="1" readingOrder="2"/>
      <protection locked="0"/>
    </xf>
    <xf numFmtId="0" fontId="0" fillId="0" borderId="0" xfId="0" applyFont="1" applyBorder="1" applyAlignment="1">
      <alignment horizontal="right" vertical="center" wrapText="1" readingOrder="2"/>
    </xf>
    <xf numFmtId="0" fontId="10" fillId="0" borderId="14" xfId="3" applyFont="1" applyBorder="1" applyAlignment="1" applyProtection="1">
      <alignment horizontal="right" vertical="center" readingOrder="2"/>
      <protection locked="0"/>
    </xf>
    <xf numFmtId="0" fontId="10" fillId="0" borderId="0" xfId="3" applyFont="1" applyBorder="1" applyAlignment="1" applyProtection="1">
      <alignment horizontal="right" vertical="center" readingOrder="2"/>
      <protection locked="0"/>
    </xf>
    <xf numFmtId="0" fontId="0" fillId="0" borderId="0" xfId="0" applyFont="1" applyBorder="1">
      <alignment vertical="center" wrapText="1" readingOrder="2"/>
    </xf>
    <xf numFmtId="5" fontId="23" fillId="0" borderId="17" xfId="6" applyFont="1" applyBorder="1" applyAlignment="1" applyProtection="1">
      <alignment horizontal="center" vertical="center" readingOrder="1"/>
    </xf>
    <xf numFmtId="0" fontId="0" fillId="0" borderId="0" xfId="0" applyFont="1" applyBorder="1" applyAlignment="1" applyProtection="1">
      <alignment horizontal="right" vertical="center" wrapText="1" readingOrder="2"/>
      <protection locked="0"/>
    </xf>
    <xf numFmtId="0" fontId="0" fillId="0" borderId="0" xfId="0" applyFont="1" applyAlignment="1">
      <alignment horizontal="center" vertical="center" readingOrder="2"/>
    </xf>
    <xf numFmtId="9" fontId="22" fillId="0" borderId="15" xfId="7" applyFont="1" applyBorder="1" applyAlignment="1" applyProtection="1">
      <alignment horizontal="right" vertical="center" indent="2" readingOrder="2"/>
    </xf>
    <xf numFmtId="0" fontId="0" fillId="0" borderId="0" xfId="0" applyFont="1" applyAlignment="1">
      <alignment horizontal="right" vertical="center" indent="1" readingOrder="2"/>
    </xf>
    <xf numFmtId="0" fontId="0" fillId="0" borderId="0" xfId="0" applyFont="1" applyAlignment="1">
      <alignment horizontal="center" vertical="center"/>
    </xf>
    <xf numFmtId="0" fontId="0" fillId="0" borderId="6" xfId="0" applyFont="1" applyBorder="1" applyAlignment="1" applyProtection="1">
      <alignment horizontal="right" readingOrder="2"/>
      <protection locked="0"/>
    </xf>
    <xf numFmtId="0" fontId="0" fillId="0" borderId="0" xfId="0" applyNumberFormat="1" applyFont="1" applyAlignment="1" applyProtection="1">
      <alignment horizontal="right" vertical="center" wrapText="1" readingOrder="2"/>
      <protection locked="0"/>
    </xf>
    <xf numFmtId="0" fontId="0" fillId="0" borderId="6" xfId="0" applyFont="1" applyBorder="1" applyAlignment="1" applyProtection="1">
      <alignment horizontal="right" indent="1" readingOrder="2"/>
      <protection locked="0"/>
    </xf>
    <xf numFmtId="0" fontId="0" fillId="0" borderId="0" xfId="0" applyFont="1" applyAlignment="1">
      <alignment horizontal="right" indent="1" readingOrder="2"/>
    </xf>
    <xf numFmtId="0" fontId="0" fillId="0" borderId="16" xfId="0" applyFont="1" applyBorder="1" applyAlignment="1" applyProtection="1">
      <alignment horizontal="right" vertical="center" wrapText="1" readingOrder="2"/>
      <protection locked="0"/>
    </xf>
    <xf numFmtId="166" fontId="0" fillId="0" borderId="35" xfId="0" applyNumberFormat="1" applyFont="1" applyFill="1" applyBorder="1" applyAlignment="1">
      <alignment horizontal="left" vertical="center" readingOrder="1"/>
    </xf>
    <xf numFmtId="166" fontId="0" fillId="0" borderId="11" xfId="0" applyNumberFormat="1" applyFont="1" applyFill="1" applyBorder="1" applyAlignment="1">
      <alignment horizontal="left" vertical="center" readingOrder="1"/>
    </xf>
    <xf numFmtId="166" fontId="0" fillId="0" borderId="36" xfId="0" applyNumberFormat="1" applyFont="1" applyFill="1" applyBorder="1" applyAlignment="1">
      <alignment horizontal="left" vertical="center" readingOrder="1"/>
    </xf>
    <xf numFmtId="166" fontId="0" fillId="0" borderId="39" xfId="0" applyNumberFormat="1" applyFont="1" applyFill="1" applyBorder="1" applyAlignment="1">
      <alignment horizontal="left" vertical="center" indent="2" readingOrder="1"/>
    </xf>
    <xf numFmtId="0" fontId="5" fillId="3" borderId="37" xfId="0" applyFont="1" applyFill="1" applyBorder="1" applyAlignment="1">
      <alignment horizontal="left" vertical="center" indent="2" readingOrder="2"/>
    </xf>
    <xf numFmtId="0" fontId="10" fillId="0" borderId="41" xfId="3" applyFont="1" applyBorder="1" applyAlignment="1" applyProtection="1">
      <alignment horizontal="center" vertical="center" readingOrder="2"/>
      <protection locked="0"/>
    </xf>
    <xf numFmtId="0" fontId="0" fillId="0" borderId="3" xfId="0" applyFont="1" applyBorder="1" applyAlignment="1" applyProtection="1">
      <alignment horizontal="right" vertical="center" wrapText="1" readingOrder="2"/>
      <protection locked="0"/>
    </xf>
    <xf numFmtId="0" fontId="0" fillId="0" borderId="7" xfId="0" applyFont="1" applyBorder="1" applyAlignment="1" applyProtection="1">
      <alignment horizontal="right" vertical="center" wrapText="1" readingOrder="2"/>
      <protection locked="0"/>
    </xf>
    <xf numFmtId="0" fontId="0" fillId="0" borderId="4" xfId="0" applyFont="1" applyBorder="1" applyAlignment="1" applyProtection="1">
      <alignment horizontal="right" vertical="center" wrapText="1" readingOrder="2"/>
      <protection locked="0"/>
    </xf>
    <xf numFmtId="0" fontId="0" fillId="0" borderId="42" xfId="0" applyFont="1" applyBorder="1" applyAlignment="1">
      <alignment horizontal="right" vertical="center" wrapText="1" readingOrder="2"/>
    </xf>
    <xf numFmtId="166" fontId="0" fillId="0" borderId="40" xfId="0" applyNumberFormat="1" applyFont="1" applyFill="1" applyBorder="1" applyAlignment="1">
      <alignment horizontal="left" vertical="center" indent="2" readingOrder="1"/>
    </xf>
    <xf numFmtId="166" fontId="0" fillId="0" borderId="34" xfId="0" applyNumberFormat="1" applyFont="1" applyFill="1" applyBorder="1" applyAlignment="1">
      <alignment horizontal="left" vertical="center" indent="2" readingOrder="1"/>
    </xf>
    <xf numFmtId="0" fontId="0" fillId="0" borderId="11" xfId="0" applyFont="1" applyFill="1" applyBorder="1" applyAlignment="1">
      <alignment horizontal="right" vertical="center" indent="1" readingOrder="2"/>
    </xf>
    <xf numFmtId="0" fontId="0" fillId="0" borderId="36" xfId="0" applyFont="1" applyFill="1" applyBorder="1" applyAlignment="1">
      <alignment horizontal="right" vertical="center" indent="1" readingOrder="2"/>
    </xf>
    <xf numFmtId="0" fontId="10" fillId="0" borderId="22" xfId="3" applyFont="1" applyFill="1" applyAlignment="1" applyProtection="1">
      <alignment horizontal="right" vertical="center" readingOrder="2"/>
      <protection locked="0"/>
    </xf>
    <xf numFmtId="0" fontId="14" fillId="0" borderId="22" xfId="9" applyFont="1" applyBorder="1" applyAlignment="1" applyProtection="1">
      <alignment horizontal="right" vertical="center" readingOrder="2"/>
      <protection locked="0"/>
    </xf>
    <xf numFmtId="0" fontId="19" fillId="0" borderId="0" xfId="2" applyFont="1" applyAlignment="1" applyProtection="1">
      <alignment horizontal="right" readingOrder="2"/>
      <protection locked="0"/>
    </xf>
    <xf numFmtId="0" fontId="11" fillId="0" borderId="0" xfId="4" applyFont="1" applyAlignment="1" applyProtection="1">
      <alignment horizontal="right" vertical="top" readingOrder="2"/>
      <protection locked="0"/>
    </xf>
    <xf numFmtId="0" fontId="11" fillId="0" borderId="7" xfId="4" applyFont="1" applyBorder="1" applyAlignment="1" applyProtection="1">
      <alignment horizontal="right" vertical="top" readingOrder="2"/>
      <protection locked="0"/>
    </xf>
    <xf numFmtId="0" fontId="0" fillId="0" borderId="11" xfId="0" applyFont="1" applyFill="1" applyBorder="1" applyAlignment="1">
      <alignment horizontal="right" vertical="center" readingOrder="2"/>
    </xf>
    <xf numFmtId="0" fontId="23" fillId="0" borderId="22" xfId="3" applyNumberFormat="1" applyFont="1" applyFill="1" applyAlignment="1" applyProtection="1">
      <alignment horizontal="center" vertical="center" readingOrder="2"/>
      <protection locked="0"/>
    </xf>
    <xf numFmtId="9" fontId="22" fillId="0" borderId="8" xfId="7" applyFont="1" applyBorder="1" applyAlignment="1" applyProtection="1">
      <alignment horizontal="right" vertical="center" indent="2" readingOrder="2"/>
    </xf>
    <xf numFmtId="9" fontId="22" fillId="0" borderId="10" xfId="7" applyFont="1" applyBorder="1" applyAlignment="1" applyProtection="1">
      <alignment horizontal="right" vertical="center" indent="2" readingOrder="2"/>
    </xf>
    <xf numFmtId="9" fontId="22" fillId="0" borderId="9" xfId="7" applyFont="1" applyBorder="1" applyAlignment="1" applyProtection="1">
      <alignment horizontal="right" vertical="center" indent="2" readingOrder="2"/>
    </xf>
    <xf numFmtId="5" fontId="23" fillId="0" borderId="18" xfId="6" applyFont="1" applyBorder="1" applyAlignment="1" applyProtection="1">
      <alignment horizontal="center" vertical="center" readingOrder="1"/>
    </xf>
    <xf numFmtId="5" fontId="23" fillId="0" borderId="5" xfId="6" applyFont="1" applyBorder="1" applyAlignment="1" applyProtection="1">
      <alignment horizontal="center" vertical="center" readingOrder="1"/>
    </xf>
    <xf numFmtId="5" fontId="23" fillId="0" borderId="19" xfId="6" applyFont="1" applyBorder="1" applyAlignment="1" applyProtection="1">
      <alignment horizontal="center" vertical="center" readingOrder="1"/>
    </xf>
    <xf numFmtId="0" fontId="0" fillId="0" borderId="1" xfId="0" applyFont="1" applyBorder="1" applyAlignment="1" applyProtection="1">
      <alignment horizontal="right" indent="1" readingOrder="2"/>
      <protection locked="0"/>
    </xf>
    <xf numFmtId="0" fontId="0" fillId="0" borderId="0" xfId="0" applyFont="1" applyBorder="1" applyAlignment="1" applyProtection="1">
      <alignment horizontal="right" indent="1" readingOrder="2"/>
      <protection locked="0"/>
    </xf>
    <xf numFmtId="0" fontId="0" fillId="0" borderId="2" xfId="0" applyFont="1" applyBorder="1" applyAlignment="1" applyProtection="1">
      <alignment horizontal="right" indent="1" readingOrder="2"/>
      <protection locked="0"/>
    </xf>
    <xf numFmtId="0" fontId="5" fillId="3" borderId="25" xfId="5" applyFont="1" applyBorder="1" applyAlignment="1" applyProtection="1">
      <alignment horizontal="center" vertical="center" wrapText="1" readingOrder="2"/>
    </xf>
    <xf numFmtId="0" fontId="5" fillId="3" borderId="26" xfId="5" applyFont="1" applyBorder="1" applyAlignment="1" applyProtection="1">
      <alignment horizontal="center" vertical="center" wrapText="1" readingOrder="2"/>
    </xf>
    <xf numFmtId="0" fontId="5" fillId="3" borderId="27" xfId="5" applyFont="1" applyBorder="1" applyAlignment="1" applyProtection="1">
      <alignment horizontal="center" vertical="center" wrapText="1" readingOrder="2"/>
    </xf>
    <xf numFmtId="0" fontId="10" fillId="0" borderId="22" xfId="3" applyFont="1" applyAlignment="1" applyProtection="1">
      <alignment horizontal="right" vertical="center" readingOrder="2"/>
      <protection locked="0"/>
    </xf>
    <xf numFmtId="0" fontId="5" fillId="3" borderId="37" xfId="0" applyFont="1" applyFill="1" applyBorder="1" applyAlignment="1">
      <alignment horizontal="right" vertical="center" indent="1" readingOrder="2"/>
    </xf>
    <xf numFmtId="0" fontId="0" fillId="0" borderId="35" xfId="0" applyFont="1" applyFill="1" applyBorder="1" applyAlignment="1">
      <alignment horizontal="right" vertical="center" indent="1" readingOrder="2"/>
    </xf>
    <xf numFmtId="0" fontId="5" fillId="3" borderId="12" xfId="0" applyFont="1" applyFill="1" applyBorder="1" applyAlignment="1">
      <alignment horizontal="right" vertical="center" indent="1" readingOrder="2"/>
    </xf>
    <xf numFmtId="0" fontId="0" fillId="0" borderId="35" xfId="0" applyFont="1" applyFill="1" applyBorder="1" applyAlignment="1">
      <alignment horizontal="right" vertical="center" readingOrder="2"/>
    </xf>
    <xf numFmtId="0" fontId="0" fillId="0" borderId="36" xfId="0" applyFont="1" applyFill="1" applyBorder="1" applyAlignment="1">
      <alignment horizontal="right" vertical="center" readingOrder="2"/>
    </xf>
    <xf numFmtId="0" fontId="12" fillId="0" borderId="0" xfId="8" applyAlignment="1">
      <alignment horizontal="right" vertical="center" readingOrder="2"/>
    </xf>
    <xf numFmtId="0" fontId="14" fillId="0" borderId="38" xfId="9" applyBorder="1" applyAlignment="1" applyProtection="1">
      <alignment horizontal="right" vertical="center" readingOrder="2"/>
      <protection locked="0"/>
    </xf>
    <xf numFmtId="0" fontId="19" fillId="0" borderId="0" xfId="2" applyAlignment="1">
      <alignment horizontal="right" readingOrder="2"/>
    </xf>
    <xf numFmtId="0" fontId="14" fillId="0" borderId="0" xfId="9" applyFont="1" applyBorder="1" applyAlignment="1" applyProtection="1">
      <alignment horizontal="right" vertical="center" readingOrder="2"/>
      <protection locked="0"/>
    </xf>
    <xf numFmtId="0" fontId="12" fillId="0" borderId="0" xfId="8" applyFont="1" applyAlignment="1">
      <alignment horizontal="right" readingOrder="2"/>
    </xf>
    <xf numFmtId="0" fontId="19" fillId="0" borderId="0" xfId="2" applyFont="1" applyAlignment="1">
      <alignment horizontal="right" readingOrder="2"/>
    </xf>
  </cellXfs>
  <cellStyles count="52">
    <cellStyle name="20% - הדגשה1" xfId="29" builtinId="30" customBuiltin="1"/>
    <cellStyle name="20% - הדגשה2" xfId="33" builtinId="34" customBuiltin="1"/>
    <cellStyle name="20% - הדגשה3" xfId="37" builtinId="38" customBuiltin="1"/>
    <cellStyle name="20% - הדגשה4" xfId="41" builtinId="42" customBuiltin="1"/>
    <cellStyle name="20% - הדגשה5" xfId="45" builtinId="46" customBuiltin="1"/>
    <cellStyle name="20% - הדגשה6" xfId="49" builtinId="50" customBuiltin="1"/>
    <cellStyle name="40% - הדגשה1" xfId="30" builtinId="31" customBuiltin="1"/>
    <cellStyle name="40% - הדגשה2" xfId="34" builtinId="35" customBuiltin="1"/>
    <cellStyle name="40% - הדגשה3" xfId="38" builtinId="39" customBuiltin="1"/>
    <cellStyle name="40% - הדגשה4" xfId="42" builtinId="43" customBuiltin="1"/>
    <cellStyle name="40% - הדגשה5" xfId="46" builtinId="47" customBuiltin="1"/>
    <cellStyle name="40% - הדגשה6" xfId="50" builtinId="51" customBuiltin="1"/>
    <cellStyle name="60% - הדגשה1" xfId="31" builtinId="32" customBuiltin="1"/>
    <cellStyle name="60% - הדגשה2" xfId="35" builtinId="36" customBuiltin="1"/>
    <cellStyle name="60% - הדגשה3" xfId="39" builtinId="40" customBuiltin="1"/>
    <cellStyle name="60% - הדגשה4" xfId="43" builtinId="44" customBuiltin="1"/>
    <cellStyle name="60% - הדגשה5" xfId="47" builtinId="48" customBuiltin="1"/>
    <cellStyle name="60% - הדגשה6" xfId="51" builtinId="52" customBuiltin="1"/>
    <cellStyle name="Comma" xfId="11" builtinId="3" customBuiltin="1"/>
    <cellStyle name="Currency" xfId="13" builtinId="4" customBuiltin="1"/>
    <cellStyle name="Normal" xfId="0" builtinId="0" customBuiltin="1"/>
    <cellStyle name="Percent" xfId="1" builtinId="5" customBuiltin="1"/>
    <cellStyle name="אחוז מדד עיקרי" xfId="7" xr:uid="{00000000-0005-0000-0000-00000A000000}"/>
    <cellStyle name="הדגשה1" xfId="28" builtinId="29" customBuiltin="1"/>
    <cellStyle name="הדגשה2" xfId="32" builtinId="33" customBuiltin="1"/>
    <cellStyle name="הדגשה3" xfId="36" builtinId="37" customBuiltin="1"/>
    <cellStyle name="הדגשה4" xfId="40" builtinId="41" customBuiltin="1"/>
    <cellStyle name="הדגשה5" xfId="44" builtinId="45" customBuiltin="1"/>
    <cellStyle name="הדגשה6" xfId="48" builtinId="49" customBuiltin="1"/>
    <cellStyle name="היפר-קישור" xfId="9" builtinId="8" customBuiltin="1"/>
    <cellStyle name="היפר-קישור שהופעל" xfId="10" builtinId="9" customBuiltin="1"/>
    <cellStyle name="הערה" xfId="15" builtinId="10" customBuiltin="1"/>
    <cellStyle name="חישוב" xfId="23" builtinId="22" customBuiltin="1"/>
    <cellStyle name="טוב" xfId="18" builtinId="26" customBuiltin="1"/>
    <cellStyle name="טקסט אזהרה" xfId="26" builtinId="11" customBuiltin="1"/>
    <cellStyle name="טקסט הסברי" xfId="27" builtinId="53" customBuiltin="1"/>
    <cellStyle name="כותרת" xfId="2" builtinId="15" customBuiltin="1"/>
    <cellStyle name="כותרת 1" xfId="3" builtinId="16" customBuiltin="1"/>
    <cellStyle name="כותרת 2" xfId="4" builtinId="17" customBuiltin="1"/>
    <cellStyle name="כותרת 3" xfId="8" builtinId="18" customBuiltin="1"/>
    <cellStyle name="כותרת 4" xfId="17" builtinId="19" customBuiltin="1"/>
    <cellStyle name="כותרת מדד עיקרי" xfId="5" xr:uid="{00000000-0005-0000-0000-000009000000}"/>
    <cellStyle name="מטבע [0]" xfId="14" builtinId="7" customBuiltin="1"/>
    <cellStyle name="ניטראלי" xfId="20" builtinId="28" customBuiltin="1"/>
    <cellStyle name="סה&quot;כ" xfId="16" builtinId="25" customBuiltin="1"/>
    <cellStyle name="ערך מדד עיקרי" xfId="6" xr:uid="{00000000-0005-0000-0000-00000B000000}"/>
    <cellStyle name="פלט" xfId="22" builtinId="21" customBuiltin="1"/>
    <cellStyle name="פסיק [0]" xfId="12" builtinId="6" customBuiltin="1"/>
    <cellStyle name="קלט" xfId="21" builtinId="20" customBuiltin="1"/>
    <cellStyle name="רע" xfId="19" builtinId="27" customBuiltin="1"/>
    <cellStyle name="תא מסומן" xfId="25" builtinId="23" customBuiltin="1"/>
    <cellStyle name="תא מקושר" xfId="24" builtinId="24" customBuiltin="1"/>
  </cellStyles>
  <dxfs count="3">
    <dxf>
      <fill>
        <patternFill>
          <bgColor theme="0" tint="-4.9989318521683403E-2"/>
        </patternFill>
      </fill>
    </dxf>
    <dxf>
      <fill>
        <patternFill>
          <bgColor theme="0" tint="-4.9989318521683403E-2"/>
        </patternFill>
      </fill>
      <border>
        <top style="thin">
          <color theme="0" tint="-0.14996795556505021"/>
        </top>
        <bottom style="thin">
          <color theme="0" tint="-0.14996795556505021"/>
        </bottom>
      </border>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Annual Financial Report">
      <a:dk1>
        <a:sysClr val="windowText" lastClr="000000"/>
      </a:dk1>
      <a:lt1>
        <a:sysClr val="window" lastClr="FFFFFF"/>
      </a:lt1>
      <a:dk2>
        <a:srgbClr val="000000"/>
      </a:dk2>
      <a:lt2>
        <a:srgbClr val="E9EAEA"/>
      </a:lt2>
      <a:accent1>
        <a:srgbClr val="52B86E"/>
      </a:accent1>
      <a:accent2>
        <a:srgbClr val="F7901E"/>
      </a:accent2>
      <a:accent3>
        <a:srgbClr val="308DBB"/>
      </a:accent3>
      <a:accent4>
        <a:srgbClr val="EEB330"/>
      </a:accent4>
      <a:accent5>
        <a:srgbClr val="915B97"/>
      </a:accent5>
      <a:accent6>
        <a:srgbClr val="E35856"/>
      </a:accent6>
      <a:hlink>
        <a:srgbClr val="308DBB"/>
      </a:hlink>
      <a:folHlink>
        <a:srgbClr val="915B97"/>
      </a:folHlink>
    </a:clrScheme>
    <a:fontScheme name="Annual Financial Report">
      <a:majorFont>
        <a:latin typeface="Trebuchet MS"/>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N40"/>
  <sheetViews>
    <sheetView showGridLines="0" rightToLeft="1" tabSelected="1" zoomScaleNormal="100" workbookViewId="0"/>
  </sheetViews>
  <sheetFormatPr defaultRowHeight="30" customHeight="1" x14ac:dyDescent="0.2"/>
  <cols>
    <col min="1" max="1" width="1.625" style="33" customWidth="1"/>
    <col min="2" max="2" width="26.375" style="33" customWidth="1"/>
    <col min="3" max="3" width="2.625" style="33" customWidth="1"/>
    <col min="4" max="4" width="26.375" style="33" customWidth="1"/>
    <col min="5" max="5" width="2.625" style="33" customWidth="1"/>
    <col min="6" max="6" width="26.375" style="33" customWidth="1"/>
    <col min="7" max="7" width="2.625" style="33" customWidth="1"/>
    <col min="8" max="8" width="26.375" style="33" customWidth="1"/>
    <col min="9" max="9" width="2.625" style="33" customWidth="1"/>
    <col min="10" max="10" width="12.25" style="33" customWidth="1"/>
    <col min="11" max="11" width="1.75" style="33" customWidth="1"/>
    <col min="12" max="12" width="12.25" style="33" customWidth="1"/>
    <col min="13" max="13" width="1.625" style="33" customWidth="1"/>
    <col min="14" max="14" width="19.375" style="33" customWidth="1"/>
    <col min="15" max="15" width="10" style="33" customWidth="1"/>
    <col min="16" max="18" width="10" style="33"/>
    <col min="19" max="16384" width="9" style="33"/>
  </cols>
  <sheetData>
    <row r="1" spans="1:14" ht="8.25" customHeight="1" thickBot="1" x14ac:dyDescent="0.25">
      <c r="A1" s="32"/>
      <c r="B1" s="79" t="s">
        <v>0</v>
      </c>
      <c r="C1" s="79"/>
      <c r="D1" s="79"/>
      <c r="E1" s="79"/>
      <c r="F1" s="79"/>
      <c r="G1" s="79"/>
      <c r="H1" s="79"/>
      <c r="I1" s="79"/>
      <c r="J1" s="79"/>
      <c r="K1" s="47"/>
      <c r="L1" s="47"/>
      <c r="M1" s="32"/>
      <c r="N1" s="32"/>
    </row>
    <row r="2" spans="1:14" ht="38.25" customHeight="1" thickBot="1" x14ac:dyDescent="0.25">
      <c r="A2" s="32"/>
      <c r="B2" s="79"/>
      <c r="C2" s="79"/>
      <c r="D2" s="79"/>
      <c r="E2" s="79"/>
      <c r="F2" s="79"/>
      <c r="G2" s="79"/>
      <c r="H2" s="79"/>
      <c r="I2" s="79"/>
      <c r="J2" s="79"/>
      <c r="K2" s="83">
        <v>2018</v>
      </c>
      <c r="L2" s="83"/>
      <c r="M2" s="32"/>
      <c r="N2" s="16" t="s">
        <v>8</v>
      </c>
    </row>
    <row r="3" spans="1:14" ht="63.75" customHeight="1" thickBot="1" x14ac:dyDescent="0.25">
      <c r="A3" s="32"/>
      <c r="B3" s="80" t="s">
        <v>1</v>
      </c>
      <c r="C3" s="80"/>
      <c r="D3" s="80"/>
      <c r="E3" s="80"/>
      <c r="F3" s="80"/>
      <c r="G3" s="80"/>
      <c r="H3" s="80"/>
      <c r="I3" s="80"/>
      <c r="J3" s="80"/>
      <c r="K3" s="80"/>
      <c r="L3" s="80"/>
      <c r="M3" s="32"/>
      <c r="N3" s="16" t="s">
        <v>9</v>
      </c>
    </row>
    <row r="4" spans="1:14" ht="6.75" customHeight="1" thickBot="1" x14ac:dyDescent="0.25">
      <c r="A4" s="32"/>
      <c r="B4" s="81"/>
      <c r="C4" s="81"/>
      <c r="D4" s="81"/>
      <c r="E4" s="81"/>
      <c r="F4" s="81"/>
      <c r="G4" s="81"/>
      <c r="H4" s="81"/>
      <c r="I4" s="81"/>
      <c r="J4" s="81"/>
      <c r="K4" s="81"/>
      <c r="L4" s="81"/>
      <c r="M4" s="32"/>
      <c r="N4" s="32"/>
    </row>
    <row r="5" spans="1:14" ht="24" customHeight="1" thickBot="1" x14ac:dyDescent="0.25">
      <c r="A5" s="32"/>
      <c r="B5" s="96" t="s">
        <v>2</v>
      </c>
      <c r="C5" s="96"/>
      <c r="D5" s="78" t="s">
        <v>5</v>
      </c>
      <c r="E5" s="78"/>
      <c r="F5" s="78"/>
      <c r="G5" s="78"/>
      <c r="H5" s="78"/>
      <c r="I5" s="78"/>
      <c r="J5" s="78"/>
      <c r="K5" s="78"/>
      <c r="L5" s="78"/>
      <c r="M5" s="32"/>
      <c r="N5" s="32"/>
    </row>
    <row r="6" spans="1:14" s="51" customFormat="1" ht="18.75" customHeight="1" thickBot="1" x14ac:dyDescent="0.25">
      <c r="A6" s="48"/>
      <c r="B6" s="49"/>
      <c r="C6" s="49"/>
      <c r="D6" s="50"/>
      <c r="E6" s="49"/>
      <c r="F6" s="49"/>
      <c r="G6" s="49"/>
      <c r="H6" s="49"/>
      <c r="I6" s="49"/>
      <c r="J6" s="68"/>
      <c r="K6" s="68"/>
      <c r="L6" s="68"/>
      <c r="M6" s="48"/>
      <c r="N6" s="48"/>
    </row>
    <row r="7" spans="1:14" ht="22.5" customHeight="1" x14ac:dyDescent="0.2">
      <c r="A7" s="32"/>
      <c r="B7" s="17" t="str">
        <f>חישובים!B8</f>
        <v>הכנסות</v>
      </c>
      <c r="C7" s="18"/>
      <c r="D7" s="17" t="str">
        <f>חישובים!B9</f>
        <v>רווח נטו</v>
      </c>
      <c r="E7" s="18"/>
      <c r="F7" s="17" t="str">
        <f>חישובים!B10</f>
        <v>ריבית</v>
      </c>
      <c r="G7" s="18"/>
      <c r="H7" s="17" t="str">
        <f>חישובים!B11</f>
        <v>פחת</v>
      </c>
      <c r="I7" s="18"/>
      <c r="J7" s="93" t="str">
        <f>חישובים!B12</f>
        <v>רווח תפעולי</v>
      </c>
      <c r="K7" s="94"/>
      <c r="L7" s="95"/>
      <c r="M7" s="19"/>
      <c r="N7" s="32"/>
    </row>
    <row r="8" spans="1:14" ht="42" customHeight="1" x14ac:dyDescent="0.2">
      <c r="A8" s="32"/>
      <c r="B8" s="52">
        <f ca="1">IFERROR(חישובים!G8,"")</f>
        <v>180026.63</v>
      </c>
      <c r="C8" s="47"/>
      <c r="D8" s="52">
        <f ca="1">IFERROR(חישובים!G9,"")</f>
        <v>66272.100000000006</v>
      </c>
      <c r="E8" s="47"/>
      <c r="F8" s="52">
        <f ca="1">IFERROR(חישובים!G10,"")</f>
        <v>3338.3</v>
      </c>
      <c r="G8" s="47"/>
      <c r="H8" s="52">
        <f ca="1">IFERROR(חישובים!G11,"")</f>
        <v>5068.42</v>
      </c>
      <c r="I8" s="53"/>
      <c r="J8" s="87">
        <f ca="1">IFERROR(חישובים!G12,"")</f>
        <v>77317.83</v>
      </c>
      <c r="K8" s="88"/>
      <c r="L8" s="89"/>
      <c r="M8" s="32"/>
      <c r="N8" s="32"/>
    </row>
    <row r="9" spans="1:14" s="57" customFormat="1" ht="18.75" customHeight="1" x14ac:dyDescent="0.2">
      <c r="A9" s="54"/>
      <c r="B9" s="20">
        <f ca="1">חישובים!H8</f>
        <v>9.0775909245357722E-2</v>
      </c>
      <c r="C9" s="47"/>
      <c r="D9" s="55">
        <f ca="1">חישובים!H9</f>
        <v>7.7882732612067906E-2</v>
      </c>
      <c r="E9" s="47"/>
      <c r="F9" s="55">
        <f ca="1">חישובים!H10</f>
        <v>6.0272571644545136E-2</v>
      </c>
      <c r="G9" s="47"/>
      <c r="H9" s="55">
        <f ca="1">חישובים!H11</f>
        <v>8.8194725035877219E-3</v>
      </c>
      <c r="I9" s="47"/>
      <c r="J9" s="84">
        <f ca="1">חישובים!H12</f>
        <v>7.3293999655530406E-3</v>
      </c>
      <c r="K9" s="85"/>
      <c r="L9" s="86"/>
      <c r="M9" s="56"/>
      <c r="N9" s="54"/>
    </row>
    <row r="10" spans="1:14" ht="18.75" customHeight="1" x14ac:dyDescent="0.2">
      <c r="A10" s="32"/>
      <c r="B10" s="58"/>
      <c r="C10" s="59"/>
      <c r="D10" s="58"/>
      <c r="E10" s="47"/>
      <c r="F10" s="58"/>
      <c r="G10" s="47"/>
      <c r="H10" s="60"/>
      <c r="I10" s="53"/>
      <c r="J10" s="90"/>
      <c r="K10" s="91"/>
      <c r="L10" s="92"/>
      <c r="M10" s="61"/>
      <c r="N10" s="32"/>
    </row>
    <row r="11" spans="1:14" ht="18.75" customHeight="1" thickBot="1" x14ac:dyDescent="0.25">
      <c r="A11" s="32"/>
      <c r="B11" s="62"/>
      <c r="C11" s="47"/>
      <c r="D11" s="62"/>
      <c r="E11" s="47"/>
      <c r="F11" s="62"/>
      <c r="G11" s="47"/>
      <c r="H11" s="62"/>
      <c r="I11" s="47"/>
      <c r="J11" s="69"/>
      <c r="K11" s="70"/>
      <c r="L11" s="71"/>
      <c r="M11" s="32"/>
      <c r="N11" s="32"/>
    </row>
    <row r="12" spans="1:14" ht="18.75" customHeight="1" thickBot="1" x14ac:dyDescent="0.25">
      <c r="A12" s="32"/>
      <c r="B12" s="47"/>
      <c r="C12" s="47"/>
      <c r="D12" s="47"/>
      <c r="E12" s="47"/>
      <c r="F12" s="47"/>
      <c r="G12" s="47"/>
      <c r="H12" s="47"/>
      <c r="I12" s="47"/>
      <c r="J12" s="47"/>
      <c r="K12" s="47"/>
      <c r="L12" s="47"/>
      <c r="M12" s="32"/>
      <c r="N12" s="32"/>
    </row>
    <row r="13" spans="1:14" ht="24" customHeight="1" thickBot="1" x14ac:dyDescent="0.25">
      <c r="A13" s="32"/>
      <c r="B13" s="77" t="s">
        <v>3</v>
      </c>
      <c r="C13" s="77"/>
      <c r="D13" s="78" t="s">
        <v>6</v>
      </c>
      <c r="E13" s="78"/>
      <c r="F13" s="78"/>
      <c r="G13" s="78"/>
      <c r="H13" s="78"/>
      <c r="I13" s="78"/>
      <c r="J13" s="78"/>
      <c r="K13" s="78"/>
      <c r="L13" s="78"/>
      <c r="M13" s="32"/>
      <c r="N13" s="32"/>
    </row>
    <row r="14" spans="1:14" ht="18.75" customHeight="1" x14ac:dyDescent="0.2">
      <c r="A14" s="32"/>
      <c r="B14" s="72"/>
      <c r="C14" s="72"/>
      <c r="D14" s="72"/>
      <c r="E14" s="72"/>
      <c r="F14" s="72"/>
      <c r="G14" s="72"/>
      <c r="H14" s="72"/>
      <c r="I14" s="72"/>
      <c r="J14" s="72"/>
      <c r="K14" s="72"/>
      <c r="L14" s="72"/>
      <c r="M14" s="32"/>
      <c r="N14" s="32"/>
    </row>
    <row r="15" spans="1:14" ht="18.75" customHeight="1" x14ac:dyDescent="0.2">
      <c r="A15" s="32"/>
      <c r="B15" s="97" t="s">
        <v>4</v>
      </c>
      <c r="C15" s="97"/>
      <c r="D15" s="21" t="str">
        <f>"שנת דוח ("&amp;SelectedYear&amp;")"</f>
        <v>שנת דוח (2018)</v>
      </c>
      <c r="E15" s="67" t="str">
        <f>"השנה הקודמת ("&amp;SelectedYear-1&amp;")"</f>
        <v>השנה הקודמת (2017)</v>
      </c>
      <c r="F15" s="67"/>
      <c r="G15" s="67"/>
      <c r="H15" s="22" t="s">
        <v>7</v>
      </c>
      <c r="I15" s="99" t="str">
        <f ca="1">"מגמה לאורך "&amp;CONCATENATE(שנים," שנים")</f>
        <v>מגמה לאורך 5 שנים</v>
      </c>
      <c r="J15" s="99"/>
      <c r="K15" s="99"/>
      <c r="L15" s="99"/>
      <c r="M15" s="32"/>
      <c r="N15" s="32"/>
    </row>
    <row r="16" spans="1:14" ht="30" customHeight="1" x14ac:dyDescent="0.2">
      <c r="A16" s="32"/>
      <c r="B16" s="98" t="str">
        <f>חישובים!B15</f>
        <v>הכנסות</v>
      </c>
      <c r="C16" s="98"/>
      <c r="D16" s="63">
        <f ca="1">IF($B16="","",חישובים!G15)</f>
        <v>180026.63</v>
      </c>
      <c r="E16" s="74">
        <f ca="1">IF($B16="","",חישובים!F15)</f>
        <v>165044.56</v>
      </c>
      <c r="F16" s="74"/>
      <c r="G16" s="74"/>
      <c r="H16" s="6">
        <f t="shared" ref="H16:H40" ca="1" si="0">IFERROR(D16/E16-1,"")</f>
        <v>9.0775909245357722E-2</v>
      </c>
      <c r="I16" s="100"/>
      <c r="J16" s="100"/>
      <c r="K16" s="100"/>
      <c r="L16" s="100"/>
      <c r="M16" s="32"/>
      <c r="N16" s="32"/>
    </row>
    <row r="17" spans="1:14" ht="30" customHeight="1" x14ac:dyDescent="0.2">
      <c r="A17" s="32"/>
      <c r="B17" s="75" t="str">
        <f>חישובים!B16</f>
        <v>הוצאות תפעוליות</v>
      </c>
      <c r="C17" s="75"/>
      <c r="D17" s="64">
        <f ca="1">IF($B17="","",חישובים!G16)</f>
        <v>80883.33</v>
      </c>
      <c r="E17" s="73">
        <f ca="1">IF($B17="","",חישובים!F16)</f>
        <v>81674.37</v>
      </c>
      <c r="F17" s="73"/>
      <c r="G17" s="73"/>
      <c r="H17" s="7">
        <f t="shared" ca="1" si="0"/>
        <v>-9.6852905017815738E-3</v>
      </c>
      <c r="I17" s="82"/>
      <c r="J17" s="82"/>
      <c r="K17" s="82"/>
      <c r="L17" s="82"/>
      <c r="M17" s="32"/>
      <c r="N17" s="32"/>
    </row>
    <row r="18" spans="1:14" ht="30" customHeight="1" x14ac:dyDescent="0.2">
      <c r="A18" s="32"/>
      <c r="B18" s="75" t="str">
        <f>חישובים!B17</f>
        <v>רווח תפעולי</v>
      </c>
      <c r="C18" s="75"/>
      <c r="D18" s="64">
        <f ca="1">IF($B18="","",חישובים!G17)</f>
        <v>77317.83</v>
      </c>
      <c r="E18" s="73">
        <f ca="1">IF($B18="","",חישובים!F17)</f>
        <v>76755.259999999995</v>
      </c>
      <c r="F18" s="73"/>
      <c r="G18" s="73"/>
      <c r="H18" s="7">
        <f t="shared" ca="1" si="0"/>
        <v>7.3293999655530406E-3</v>
      </c>
      <c r="I18" s="82"/>
      <c r="J18" s="82"/>
      <c r="K18" s="82"/>
      <c r="L18" s="82"/>
      <c r="M18" s="32"/>
      <c r="N18" s="32"/>
    </row>
    <row r="19" spans="1:14" ht="30" customHeight="1" x14ac:dyDescent="0.2">
      <c r="A19" s="32"/>
      <c r="B19" s="75" t="str">
        <f>חישובים!B18</f>
        <v>פחת</v>
      </c>
      <c r="C19" s="75"/>
      <c r="D19" s="64">
        <f ca="1">IF($B19="","",חישובים!G18)</f>
        <v>5068.42</v>
      </c>
      <c r="E19" s="73">
        <f ca="1">IF($B19="","",חישובים!F18)</f>
        <v>5024.1099999999997</v>
      </c>
      <c r="F19" s="73"/>
      <c r="G19" s="73"/>
      <c r="H19" s="7">
        <f t="shared" ca="1" si="0"/>
        <v>8.8194725035877219E-3</v>
      </c>
      <c r="I19" s="82"/>
      <c r="J19" s="82"/>
      <c r="K19" s="82"/>
      <c r="L19" s="82"/>
      <c r="M19" s="32"/>
      <c r="N19" s="32"/>
    </row>
    <row r="20" spans="1:14" ht="30" customHeight="1" x14ac:dyDescent="0.2">
      <c r="A20" s="32"/>
      <c r="B20" s="75" t="str">
        <f>חישובים!B19</f>
        <v>ריבית</v>
      </c>
      <c r="C20" s="75"/>
      <c r="D20" s="64">
        <f ca="1">IF($B20="","",חישובים!G19)</f>
        <v>3338.3</v>
      </c>
      <c r="E20" s="73">
        <f ca="1">IF($B20="","",חישובים!F19)</f>
        <v>3148.53</v>
      </c>
      <c r="F20" s="73"/>
      <c r="G20" s="73"/>
      <c r="H20" s="7">
        <f t="shared" ca="1" si="0"/>
        <v>6.0272571644545136E-2</v>
      </c>
      <c r="I20" s="82"/>
      <c r="J20" s="82"/>
      <c r="K20" s="82"/>
      <c r="L20" s="82"/>
      <c r="M20" s="32"/>
      <c r="N20" s="32"/>
    </row>
    <row r="21" spans="1:14" ht="30" customHeight="1" x14ac:dyDescent="0.2">
      <c r="A21" s="32"/>
      <c r="B21" s="75" t="str">
        <f>חישובים!B20</f>
        <v>רווח נטו</v>
      </c>
      <c r="C21" s="75"/>
      <c r="D21" s="64">
        <f ca="1">IF($B21="","",חישובים!G20)</f>
        <v>66272.100000000006</v>
      </c>
      <c r="E21" s="73">
        <f ca="1">IF($B21="","",חישובים!F20)</f>
        <v>61483.59</v>
      </c>
      <c r="F21" s="73"/>
      <c r="G21" s="73"/>
      <c r="H21" s="7">
        <f t="shared" ca="1" si="0"/>
        <v>7.7882732612067906E-2</v>
      </c>
      <c r="I21" s="82"/>
      <c r="J21" s="82"/>
      <c r="K21" s="82"/>
      <c r="L21" s="82"/>
      <c r="M21" s="32"/>
      <c r="N21" s="32"/>
    </row>
    <row r="22" spans="1:14" ht="30" customHeight="1" x14ac:dyDescent="0.2">
      <c r="A22" s="32"/>
      <c r="B22" s="75" t="str">
        <f>חישובים!B21</f>
        <v>מס</v>
      </c>
      <c r="C22" s="75"/>
      <c r="D22" s="64">
        <f ca="1">IF($B22="","",חישובים!G21)</f>
        <v>29424.53</v>
      </c>
      <c r="E22" s="73">
        <f ca="1">IF($B22="","",חישובים!F21)</f>
        <v>28335.67</v>
      </c>
      <c r="F22" s="73"/>
      <c r="G22" s="73"/>
      <c r="H22" s="7">
        <f t="shared" ca="1" si="0"/>
        <v>3.8427183828722011E-2</v>
      </c>
      <c r="I22" s="82"/>
      <c r="J22" s="82"/>
      <c r="K22" s="82"/>
      <c r="L22" s="82"/>
      <c r="M22" s="32"/>
      <c r="N22" s="32"/>
    </row>
    <row r="23" spans="1:14" ht="30" customHeight="1" x14ac:dyDescent="0.2">
      <c r="A23" s="32"/>
      <c r="B23" s="75" t="str">
        <f>חישובים!B22</f>
        <v>רווח בניכוי מס</v>
      </c>
      <c r="C23" s="75"/>
      <c r="D23" s="64">
        <f ca="1">IF($B23="","",חישובים!G22)</f>
        <v>42438.2</v>
      </c>
      <c r="E23" s="73">
        <f ca="1">IF($B23="","",חישובים!F22)</f>
        <v>40607.730000000003</v>
      </c>
      <c r="F23" s="73"/>
      <c r="G23" s="73"/>
      <c r="H23" s="7">
        <f t="shared" ca="1" si="0"/>
        <v>4.5076885607740147E-2</v>
      </c>
      <c r="I23" s="82"/>
      <c r="J23" s="82"/>
      <c r="K23" s="82"/>
      <c r="L23" s="82"/>
      <c r="M23" s="32"/>
      <c r="N23" s="32"/>
    </row>
    <row r="24" spans="1:14" ht="30" customHeight="1" x14ac:dyDescent="0.2">
      <c r="A24" s="32"/>
      <c r="B24" s="75" t="str">
        <f>חישובים!B23</f>
        <v>מדד 1</v>
      </c>
      <c r="C24" s="75"/>
      <c r="D24" s="64">
        <f ca="1">IF($B24="","",חישובים!G23)</f>
        <v>16.78</v>
      </c>
      <c r="E24" s="73">
        <f ca="1">IF($B24="","",חישובים!F23)</f>
        <v>15.57</v>
      </c>
      <c r="F24" s="73"/>
      <c r="G24" s="73"/>
      <c r="H24" s="7">
        <f t="shared" ca="1" si="0"/>
        <v>7.7713551701991124E-2</v>
      </c>
      <c r="I24" s="82"/>
      <c r="J24" s="82"/>
      <c r="K24" s="82"/>
      <c r="L24" s="82"/>
      <c r="M24" s="32"/>
      <c r="N24" s="32"/>
    </row>
    <row r="25" spans="1:14" ht="30" customHeight="1" x14ac:dyDescent="0.2">
      <c r="A25" s="32"/>
      <c r="B25" s="75" t="str">
        <f>חישובים!B24</f>
        <v>מדד 2</v>
      </c>
      <c r="C25" s="75"/>
      <c r="D25" s="64">
        <f ca="1">IF($B25="","",חישובים!G24)</f>
        <v>21.84</v>
      </c>
      <c r="E25" s="73">
        <f ca="1">IF($B25="","",חישובים!F24)</f>
        <v>20.48</v>
      </c>
      <c r="F25" s="73"/>
      <c r="G25" s="73"/>
      <c r="H25" s="7">
        <f t="shared" ca="1" si="0"/>
        <v>6.640625E-2</v>
      </c>
      <c r="I25" s="82"/>
      <c r="J25" s="82"/>
      <c r="K25" s="82"/>
      <c r="L25" s="82"/>
      <c r="M25" s="32"/>
      <c r="N25" s="32"/>
    </row>
    <row r="26" spans="1:14" ht="30" customHeight="1" x14ac:dyDescent="0.2">
      <c r="A26" s="32"/>
      <c r="B26" s="75" t="str">
        <f>חישובים!B25</f>
        <v>מדד 3</v>
      </c>
      <c r="C26" s="75"/>
      <c r="D26" s="64">
        <f ca="1">IF($B26="","",חישובים!G25)</f>
        <v>26.39</v>
      </c>
      <c r="E26" s="73">
        <f ca="1">IF($B26="","",חישובים!F25)</f>
        <v>24.67</v>
      </c>
      <c r="F26" s="73"/>
      <c r="G26" s="73"/>
      <c r="H26" s="7">
        <f t="shared" ca="1" si="0"/>
        <v>6.9720308066477443E-2</v>
      </c>
      <c r="I26" s="82"/>
      <c r="J26" s="82"/>
      <c r="K26" s="82"/>
      <c r="L26" s="82"/>
      <c r="M26" s="32"/>
      <c r="N26" s="32"/>
    </row>
    <row r="27" spans="1:14" ht="30" customHeight="1" x14ac:dyDescent="0.2">
      <c r="A27" s="32"/>
      <c r="B27" s="75" t="str">
        <f>חישובים!B26</f>
        <v>מדד 4</v>
      </c>
      <c r="C27" s="75"/>
      <c r="D27" s="64">
        <f ca="1">IF($B27="","",חישובים!G26)</f>
        <v>14.59</v>
      </c>
      <c r="E27" s="73">
        <f ca="1">IF($B27="","",חישובים!F26)</f>
        <v>13.76</v>
      </c>
      <c r="F27" s="73"/>
      <c r="G27" s="73"/>
      <c r="H27" s="7">
        <f t="shared" ca="1" si="0"/>
        <v>6.0319767441860517E-2</v>
      </c>
      <c r="I27" s="82"/>
      <c r="J27" s="82"/>
      <c r="K27" s="82"/>
      <c r="L27" s="82"/>
      <c r="M27" s="32"/>
      <c r="N27" s="32"/>
    </row>
    <row r="28" spans="1:14" ht="30" customHeight="1" x14ac:dyDescent="0.2">
      <c r="A28" s="32"/>
      <c r="B28" s="75" t="str">
        <f>חישובים!B27</f>
        <v>מדד 5</v>
      </c>
      <c r="C28" s="75"/>
      <c r="D28" s="64">
        <f ca="1">IF($B28="","",חישובים!G27)</f>
        <v>1</v>
      </c>
      <c r="E28" s="73">
        <f ca="1">IF($B28="","",חישובים!F27)</f>
        <v>0.91</v>
      </c>
      <c r="F28" s="73"/>
      <c r="G28" s="73"/>
      <c r="H28" s="7">
        <f t="shared" ca="1" si="0"/>
        <v>9.8901098901098772E-2</v>
      </c>
      <c r="I28" s="82"/>
      <c r="J28" s="82"/>
      <c r="K28" s="82"/>
      <c r="L28" s="82"/>
      <c r="M28" s="32"/>
      <c r="N28" s="32"/>
    </row>
    <row r="29" spans="1:14" ht="30" customHeight="1" x14ac:dyDescent="0.2">
      <c r="A29" s="32"/>
      <c r="B29" s="75" t="str">
        <f>חישובים!B28</f>
        <v>מדד 6</v>
      </c>
      <c r="C29" s="75"/>
      <c r="D29" s="64">
        <f ca="1">IF($B29="","",חישובים!G28)</f>
        <v>0.3</v>
      </c>
      <c r="E29" s="73">
        <f ca="1">IF($B29="","",חישובים!F28)</f>
        <v>0.28999999999999998</v>
      </c>
      <c r="F29" s="73"/>
      <c r="G29" s="73"/>
      <c r="H29" s="7">
        <f t="shared" ca="1" si="0"/>
        <v>3.4482758620689724E-2</v>
      </c>
      <c r="I29" s="82"/>
      <c r="J29" s="82"/>
      <c r="K29" s="82"/>
      <c r="L29" s="82"/>
      <c r="M29" s="32"/>
      <c r="N29" s="32"/>
    </row>
    <row r="30" spans="1:14" ht="30" customHeight="1" x14ac:dyDescent="0.2">
      <c r="A30" s="32"/>
      <c r="B30" s="75" t="str">
        <f>חישובים!B29</f>
        <v/>
      </c>
      <c r="C30" s="75"/>
      <c r="D30" s="64" t="str">
        <f>IF($B30="","",חישובים!G29)</f>
        <v/>
      </c>
      <c r="E30" s="73" t="str">
        <f>IF($B30="","",חישובים!F29)</f>
        <v/>
      </c>
      <c r="F30" s="73"/>
      <c r="G30" s="73"/>
      <c r="H30" s="7" t="str">
        <f t="shared" si="0"/>
        <v/>
      </c>
      <c r="I30" s="82"/>
      <c r="J30" s="82"/>
      <c r="K30" s="82"/>
      <c r="L30" s="82"/>
      <c r="M30" s="32"/>
      <c r="N30" s="32"/>
    </row>
    <row r="31" spans="1:14" ht="30" customHeight="1" x14ac:dyDescent="0.2">
      <c r="A31" s="32"/>
      <c r="B31" s="75" t="str">
        <f>חישובים!B30</f>
        <v/>
      </c>
      <c r="C31" s="75"/>
      <c r="D31" s="64" t="str">
        <f>IF($B31="","",חישובים!G30)</f>
        <v/>
      </c>
      <c r="E31" s="73" t="str">
        <f>IF($B31="","",חישובים!F30)</f>
        <v/>
      </c>
      <c r="F31" s="73"/>
      <c r="G31" s="73"/>
      <c r="H31" s="7" t="str">
        <f t="shared" si="0"/>
        <v/>
      </c>
      <c r="I31" s="82"/>
      <c r="J31" s="82"/>
      <c r="K31" s="82"/>
      <c r="L31" s="82"/>
      <c r="M31" s="32"/>
      <c r="N31" s="32"/>
    </row>
    <row r="32" spans="1:14" ht="30" customHeight="1" x14ac:dyDescent="0.2">
      <c r="A32" s="32"/>
      <c r="B32" s="75" t="str">
        <f>חישובים!B31</f>
        <v/>
      </c>
      <c r="C32" s="75"/>
      <c r="D32" s="64" t="str">
        <f>IF($B32="","",חישובים!G31)</f>
        <v/>
      </c>
      <c r="E32" s="73" t="str">
        <f>IF($B32="","",חישובים!F31)</f>
        <v/>
      </c>
      <c r="F32" s="73"/>
      <c r="G32" s="73"/>
      <c r="H32" s="7" t="str">
        <f t="shared" si="0"/>
        <v/>
      </c>
      <c r="I32" s="82"/>
      <c r="J32" s="82"/>
      <c r="K32" s="82"/>
      <c r="L32" s="82"/>
      <c r="M32" s="32"/>
      <c r="N32" s="32"/>
    </row>
    <row r="33" spans="1:14" ht="30" customHeight="1" x14ac:dyDescent="0.2">
      <c r="A33" s="32"/>
      <c r="B33" s="75" t="str">
        <f>חישובים!B32</f>
        <v/>
      </c>
      <c r="C33" s="75"/>
      <c r="D33" s="64" t="str">
        <f>IF($B33="","",חישובים!G32)</f>
        <v/>
      </c>
      <c r="E33" s="73" t="str">
        <f>IF($B33="","",חישובים!F32)</f>
        <v/>
      </c>
      <c r="F33" s="73"/>
      <c r="G33" s="73"/>
      <c r="H33" s="7" t="str">
        <f t="shared" si="0"/>
        <v/>
      </c>
      <c r="I33" s="82"/>
      <c r="J33" s="82"/>
      <c r="K33" s="82"/>
      <c r="L33" s="82"/>
      <c r="M33" s="32"/>
      <c r="N33" s="32"/>
    </row>
    <row r="34" spans="1:14" ht="30" customHeight="1" x14ac:dyDescent="0.2">
      <c r="A34" s="32"/>
      <c r="B34" s="75" t="str">
        <f>חישובים!B33</f>
        <v/>
      </c>
      <c r="C34" s="75"/>
      <c r="D34" s="64" t="str">
        <f>IF($B34="","",חישובים!G33)</f>
        <v/>
      </c>
      <c r="E34" s="73" t="str">
        <f>IF($B34="","",חישובים!F33)</f>
        <v/>
      </c>
      <c r="F34" s="73"/>
      <c r="G34" s="73"/>
      <c r="H34" s="7" t="str">
        <f t="shared" si="0"/>
        <v/>
      </c>
      <c r="I34" s="82"/>
      <c r="J34" s="82"/>
      <c r="K34" s="82"/>
      <c r="L34" s="82"/>
      <c r="M34" s="32"/>
      <c r="N34" s="32"/>
    </row>
    <row r="35" spans="1:14" ht="30" customHeight="1" x14ac:dyDescent="0.2">
      <c r="A35" s="32"/>
      <c r="B35" s="75" t="str">
        <f>חישובים!B34</f>
        <v/>
      </c>
      <c r="C35" s="75"/>
      <c r="D35" s="64" t="str">
        <f>IF($B35="","",חישובים!G34)</f>
        <v/>
      </c>
      <c r="E35" s="73" t="str">
        <f>IF($B35="","",חישובים!F34)</f>
        <v/>
      </c>
      <c r="F35" s="73"/>
      <c r="G35" s="73"/>
      <c r="H35" s="7" t="str">
        <f t="shared" si="0"/>
        <v/>
      </c>
      <c r="I35" s="82"/>
      <c r="J35" s="82"/>
      <c r="K35" s="82"/>
      <c r="L35" s="82"/>
      <c r="M35" s="32"/>
      <c r="N35" s="32"/>
    </row>
    <row r="36" spans="1:14" ht="30" customHeight="1" x14ac:dyDescent="0.2">
      <c r="A36" s="32"/>
      <c r="B36" s="75" t="str">
        <f>חישובים!B35</f>
        <v/>
      </c>
      <c r="C36" s="75"/>
      <c r="D36" s="64" t="str">
        <f>IF($B36="","",חישובים!G35)</f>
        <v/>
      </c>
      <c r="E36" s="73" t="str">
        <f>IF($B36="","",חישובים!F35)</f>
        <v/>
      </c>
      <c r="F36" s="73"/>
      <c r="G36" s="73"/>
      <c r="H36" s="7" t="str">
        <f t="shared" si="0"/>
        <v/>
      </c>
      <c r="I36" s="82"/>
      <c r="J36" s="82"/>
      <c r="K36" s="82"/>
      <c r="L36" s="82"/>
      <c r="M36" s="32"/>
      <c r="N36" s="32"/>
    </row>
    <row r="37" spans="1:14" ht="30" customHeight="1" x14ac:dyDescent="0.2">
      <c r="A37" s="32"/>
      <c r="B37" s="75" t="str">
        <f>חישובים!B36</f>
        <v/>
      </c>
      <c r="C37" s="75"/>
      <c r="D37" s="64" t="str">
        <f>IF($B37="","",חישובים!G36)</f>
        <v/>
      </c>
      <c r="E37" s="73" t="str">
        <f>IF($B37="","",חישובים!F36)</f>
        <v/>
      </c>
      <c r="F37" s="73"/>
      <c r="G37" s="73"/>
      <c r="H37" s="7" t="str">
        <f t="shared" si="0"/>
        <v/>
      </c>
      <c r="I37" s="82"/>
      <c r="J37" s="82"/>
      <c r="K37" s="82"/>
      <c r="L37" s="82"/>
      <c r="M37" s="32"/>
      <c r="N37" s="32"/>
    </row>
    <row r="38" spans="1:14" ht="30" customHeight="1" x14ac:dyDescent="0.2">
      <c r="A38" s="32"/>
      <c r="B38" s="75" t="str">
        <f>חישובים!B37</f>
        <v/>
      </c>
      <c r="C38" s="75"/>
      <c r="D38" s="64" t="str">
        <f>IF($B38="","",חישובים!G37)</f>
        <v/>
      </c>
      <c r="E38" s="73" t="str">
        <f>IF($B38="","",חישובים!F37)</f>
        <v/>
      </c>
      <c r="F38" s="73"/>
      <c r="G38" s="73"/>
      <c r="H38" s="7" t="str">
        <f t="shared" si="0"/>
        <v/>
      </c>
      <c r="I38" s="82"/>
      <c r="J38" s="82"/>
      <c r="K38" s="82"/>
      <c r="L38" s="82"/>
      <c r="M38" s="32"/>
      <c r="N38" s="32"/>
    </row>
    <row r="39" spans="1:14" ht="30" customHeight="1" x14ac:dyDescent="0.2">
      <c r="A39" s="32"/>
      <c r="B39" s="75" t="str">
        <f>חישובים!B38</f>
        <v/>
      </c>
      <c r="C39" s="75"/>
      <c r="D39" s="64" t="str">
        <f>IF($B39="","",חישובים!G38)</f>
        <v/>
      </c>
      <c r="E39" s="73" t="str">
        <f>IF($B39="","",חישובים!F38)</f>
        <v/>
      </c>
      <c r="F39" s="73"/>
      <c r="G39" s="73"/>
      <c r="H39" s="7" t="str">
        <f t="shared" si="0"/>
        <v/>
      </c>
      <c r="I39" s="82"/>
      <c r="J39" s="82"/>
      <c r="K39" s="82"/>
      <c r="L39" s="82"/>
      <c r="M39" s="32"/>
      <c r="N39" s="32"/>
    </row>
    <row r="40" spans="1:14" ht="30" customHeight="1" x14ac:dyDescent="0.2">
      <c r="A40" s="32"/>
      <c r="B40" s="76" t="str">
        <f>חישובים!B39</f>
        <v/>
      </c>
      <c r="C40" s="76"/>
      <c r="D40" s="65" t="str">
        <f>IF($B40="","",חישובים!G39)</f>
        <v/>
      </c>
      <c r="E40" s="66" t="str">
        <f>IF($B40="","",חישובים!F39)</f>
        <v/>
      </c>
      <c r="F40" s="66"/>
      <c r="G40" s="66"/>
      <c r="H40" s="8" t="str">
        <f t="shared" si="0"/>
        <v/>
      </c>
      <c r="I40" s="101"/>
      <c r="J40" s="101"/>
      <c r="K40" s="101"/>
      <c r="L40" s="101"/>
      <c r="M40" s="32"/>
      <c r="N40" s="32"/>
    </row>
  </sheetData>
  <sheetProtection selectLockedCells="1"/>
  <mergeCells count="92">
    <mergeCell ref="I32:L32"/>
    <mergeCell ref="I33:L33"/>
    <mergeCell ref="I40:L40"/>
    <mergeCell ref="I35:L35"/>
    <mergeCell ref="I36:L36"/>
    <mergeCell ref="I37:L37"/>
    <mergeCell ref="I38:L38"/>
    <mergeCell ref="I39:L39"/>
    <mergeCell ref="I16:L16"/>
    <mergeCell ref="I17:L17"/>
    <mergeCell ref="I18:L18"/>
    <mergeCell ref="I19:L19"/>
    <mergeCell ref="I34:L34"/>
    <mergeCell ref="I20:L20"/>
    <mergeCell ref="I21:L21"/>
    <mergeCell ref="I27:L27"/>
    <mergeCell ref="I28:L28"/>
    <mergeCell ref="I29:L29"/>
    <mergeCell ref="I22:L22"/>
    <mergeCell ref="I23:L23"/>
    <mergeCell ref="I24:L24"/>
    <mergeCell ref="I25:L25"/>
    <mergeCell ref="I26:L26"/>
    <mergeCell ref="I31:L31"/>
    <mergeCell ref="B13:C13"/>
    <mergeCell ref="D13:L13"/>
    <mergeCell ref="B1:J2"/>
    <mergeCell ref="B3:L4"/>
    <mergeCell ref="I30:L30"/>
    <mergeCell ref="K2:L2"/>
    <mergeCell ref="J9:L9"/>
    <mergeCell ref="J8:L8"/>
    <mergeCell ref="J10:L10"/>
    <mergeCell ref="J7:L7"/>
    <mergeCell ref="B5:C5"/>
    <mergeCell ref="D5:L5"/>
    <mergeCell ref="B15:C15"/>
    <mergeCell ref="B16:C16"/>
    <mergeCell ref="B17:C17"/>
    <mergeCell ref="I15:L15"/>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40:C40"/>
    <mergeCell ref="B33:C33"/>
    <mergeCell ref="B34:C34"/>
    <mergeCell ref="B35:C35"/>
    <mergeCell ref="B36:C36"/>
    <mergeCell ref="B37:C37"/>
    <mergeCell ref="E32:G32"/>
    <mergeCell ref="E33:G33"/>
    <mergeCell ref="B38:C38"/>
    <mergeCell ref="B39:C39"/>
    <mergeCell ref="E39:G39"/>
    <mergeCell ref="E34:G34"/>
    <mergeCell ref="E35:G35"/>
    <mergeCell ref="E36:G36"/>
    <mergeCell ref="E37:G37"/>
    <mergeCell ref="E38:G38"/>
    <mergeCell ref="E22:G22"/>
    <mergeCell ref="E23:G23"/>
    <mergeCell ref="E24:G24"/>
    <mergeCell ref="E25:G25"/>
    <mergeCell ref="E26:G26"/>
    <mergeCell ref="E40:G40"/>
    <mergeCell ref="E15:G15"/>
    <mergeCell ref="J6:L6"/>
    <mergeCell ref="J11:L11"/>
    <mergeCell ref="B14:L14"/>
    <mergeCell ref="E27:G27"/>
    <mergeCell ref="E28:G28"/>
    <mergeCell ref="E29:G29"/>
    <mergeCell ref="E30:G30"/>
    <mergeCell ref="E31:G31"/>
    <mergeCell ref="E16:G16"/>
    <mergeCell ref="E17:G17"/>
    <mergeCell ref="E18:G18"/>
    <mergeCell ref="E19:G19"/>
    <mergeCell ref="E20:G20"/>
    <mergeCell ref="E21:G21"/>
  </mergeCells>
  <conditionalFormatting sqref="J9 D9 H9 F9 B9">
    <cfRule type="iconSet" priority="4">
      <iconSet iconSet="3Arrows">
        <cfvo type="percent" val="0"/>
        <cfvo type="num" val="0"/>
        <cfvo type="num" val="0" gte="0"/>
      </iconSet>
    </cfRule>
  </conditionalFormatting>
  <conditionalFormatting sqref="H16:H17">
    <cfRule type="iconSet" priority="9">
      <iconSet iconSet="3Arrows">
        <cfvo type="percent" val="0"/>
        <cfvo type="num" val="0"/>
        <cfvo type="num" val="0" gte="0"/>
      </iconSet>
    </cfRule>
  </conditionalFormatting>
  <conditionalFormatting sqref="H18:H40">
    <cfRule type="iconSet" priority="10">
      <iconSet iconSet="3Arrows">
        <cfvo type="percent" val="0"/>
        <cfvo type="num" val="0"/>
        <cfvo type="num" val="0" gte="0"/>
      </iconSet>
    </cfRule>
  </conditionalFormatting>
  <conditionalFormatting sqref="B16:B40 D16:E40 H16:I40">
    <cfRule type="expression" dxfId="2" priority="1">
      <formula>MOD(ROW(),2)=0</formula>
    </cfRule>
  </conditionalFormatting>
  <dataValidations count="24">
    <dataValidation type="list" errorStyle="warning" allowBlank="1" showInputMessage="1" showErrorMessage="1" error="בחר שנה מהרשימה. בחר 'ביטול', הקש ALT+חץ למטה לקבלת אפשרויות ולאחר מכן הקש על חץ למטה ועל ENTER כדי לבצע בחירה" prompt="בחר שנה בתא זה. הקש ALT+חץ למטה לקבלת אפשרויות ולאחר מכן הקש על חץ למטה ועל ENTER כדי לבצע בחירה" sqref="K2:L2" xr:uid="{00000000-0002-0000-0000-000000000000}">
      <formula1>lstYears</formula1>
    </dataValidation>
    <dataValidation allowBlank="1" showInputMessage="1" showErrorMessage="1" prompt="צור דוח כספי שנתי בחוברת עבודה זו. בחר שנה בתא K2 בגליון עבודה זה, בחר את תא D5 כדי לנווט לגליון העבודה 'מדדים עיקריים' ובחר את תא D13 כדי לנווט לגליון העבודה 'נתונים פיננסיים'" sqref="A1" xr:uid="{00000000-0002-0000-0000-000001000000}"/>
    <dataValidation allowBlank="1" showInputMessage="1" showErrorMessage="1" prompt="הכותרת של גליון עבודה זה נמצאת בתא זה. הזן שם חברה בתא שמתחת ובחר שנת דוח בתא משמאל. העצה נמצאת בתאים N2 ו- N3" sqref="B1:J2" xr:uid="{00000000-0002-0000-0000-000002000000}"/>
    <dataValidation allowBlank="1" showInputMessage="1" showErrorMessage="1" prompt="הזן את שם החברה בתא זה" sqref="B3:L4" xr:uid="{00000000-0002-0000-0000-000003000000}"/>
    <dataValidation allowBlank="1" showInputMessage="1" showErrorMessage="1" prompt="בחר את התא משמאל כדי לנווט לגליון העבודה 'הגדרות מדדים עיקריים'" sqref="B5:C5" xr:uid="{00000000-0002-0000-0000-000004000000}"/>
    <dataValidation allowBlank="1" showInputMessage="1" showErrorMessage="1" prompt="קישור ניווט לגליון העבודה 'הגדרות מדדים עיקריים'" sqref="D5:L5" xr:uid="{00000000-0002-0000-0000-000005000000}"/>
    <dataValidation allowBlank="1" showInputMessage="1" showErrorMessage="1" prompt="הכנסה, אחוז גידול ותרשימים זעירים מתעדכנים באופן אוטומטי בתאים שמתחת" sqref="B7" xr:uid="{00000000-0002-0000-0000-000006000000}"/>
    <dataValidation allowBlank="1" showInputMessage="1" showErrorMessage="1" prompt="הכנסה כוללת מתעדכנת באופן אוטומטי בתא זה ואחוז הגידול מתעדכן בתא שמתחת" sqref="B8" xr:uid="{00000000-0002-0000-0000-000007000000}"/>
    <dataValidation allowBlank="1" showInputMessage="1" showErrorMessage="1" prompt="אחוז גידול מתעדכן באופן אוטומטי בתא זה והתרשים הזעיר מתעדכן בתא שמתחת" sqref="B9 D9 F9 H9 J9:L9" xr:uid="{00000000-0002-0000-0000-000008000000}"/>
    <dataValidation allowBlank="1" showInputMessage="1" showErrorMessage="1" prompt="רווח נטו, אחוז גידול ותרשימים זעירים מתעדכנים באופן אוטומטי בתאים שמתחת" sqref="D7" xr:uid="{00000000-0002-0000-0000-000009000000}"/>
    <dataValidation allowBlank="1" showInputMessage="1" showErrorMessage="1" prompt="רווח נטו מתעדכן באופן אוטומטי בתא זה ואחוז הגידול מתעדכן בתא שמתחת" sqref="D8" xr:uid="{00000000-0002-0000-0000-00000A000000}"/>
    <dataValidation allowBlank="1" showInputMessage="1" showErrorMessage="1" prompt="ריבית, אחוז גידול ותרשימים זעירים מתעדכנים באופן אוטומטי בתאים שמתחת" sqref="F7" xr:uid="{00000000-0002-0000-0000-00000B000000}"/>
    <dataValidation allowBlank="1" showInputMessage="1" showErrorMessage="1" prompt="הריבית מתעדכנת באופן אוטומטי בתא זה ואחוז הגידול מתעדכן בתא שמתחת" sqref="F8" xr:uid="{00000000-0002-0000-0000-00000C000000}"/>
    <dataValidation allowBlank="1" showInputMessage="1" showErrorMessage="1" prompt="סכום פחת, אחוז גידול ותרשימים זעירים מתעדכנים באופן אוטומטי בתאים שמתחת" sqref="H7" xr:uid="{00000000-0002-0000-0000-00000D000000}"/>
    <dataValidation allowBlank="1" showInputMessage="1" showErrorMessage="1" prompt="סכום הפחת מתעדכן באופן אוטומטי בתא זה ואחוז הגידול מתעדכן בתא שמתחת" sqref="H8" xr:uid="{00000000-0002-0000-0000-00000E000000}"/>
    <dataValidation allowBlank="1" showInputMessage="1" showErrorMessage="1" prompt="רווח תפעולי, אחוז גידול ותרשימים זעירים מתעדכנים באופן אוטומטי בתאים שמתחת" sqref="J7:L7" xr:uid="{00000000-0002-0000-0000-00000F000000}"/>
    <dataValidation allowBlank="1" showInputMessage="1" showErrorMessage="1" prompt="רווח תפעולי מתעדכן באופן אוטומטי בתא זה ואחוז הגידול מתעדכן בתא שמתחת" sqref="J8:L8" xr:uid="{00000000-0002-0000-0000-000010000000}"/>
    <dataValidation allowBlank="1" showInputMessage="1" showErrorMessage="1" prompt="כל נתוני המדדים יתעדכנו באופן אוטומטי בטבלה החל מתא B15" sqref="B13:C13" xr:uid="{00000000-0002-0000-0000-000011000000}"/>
    <dataValidation allowBlank="1" showInputMessage="1" showErrorMessage="1" prompt="המדדים מתעדכנים באופן אוטומטי בעמודה זו תחת כותרת זו" sqref="B15" xr:uid="{00000000-0002-0000-0000-000012000000}"/>
    <dataValidation allowBlank="1" showInputMessage="1" showErrorMessage="1" prompt="נתוני שנת הדוח מתעדכנים באופן אוטומטי בעמודה זו תחת כותרת זו" sqref="D15" xr:uid="{00000000-0002-0000-0000-000013000000}"/>
    <dataValidation allowBlank="1" showInputMessage="1" showErrorMessage="1" prompt="נתוני השנה הקודמת מתעדכנים באופן אוטומטי בעמודה זו תחת כותרת זו" sqref="E15" xr:uid="{00000000-0002-0000-0000-000014000000}"/>
    <dataValidation allowBlank="1" showInputMessage="1" showErrorMessage="1" prompt="אחוז השינוי והסמל מתעדכנים באופן אוטומטי בעמודה זו תחת כותרת זו" sqref="H15" xr:uid="{00000000-0002-0000-0000-000015000000}"/>
    <dataValidation allowBlank="1" showInputMessage="1" showErrorMessage="1" prompt="קו המגמה לאורך 5 שנים מתעדכן באופן אוטומטי בעמודה זו תחת כותרת זו" sqref="I15:L15" xr:uid="{00000000-0002-0000-0000-000016000000}"/>
    <dataValidation allowBlank="1" showInputMessage="1" showErrorMessage="1" prompt="קישור ניווט לגליון העבודה 'הזנת נתונים כספיים'" sqref="D13:L13" xr:uid="{00000000-0002-0000-0000-000017000000}"/>
  </dataValidations>
  <hyperlinks>
    <hyperlink ref="D5" location="'הגדרות מדדים עיקריים'!C5" tooltip="בחר כדי לנווט לגליון העבודה 'הגדרות מדדים עיקריים'" display="Tap to change report Key Metrics" xr:uid="{00000000-0004-0000-0000-000000000000}"/>
    <hyperlink ref="D13:H13" location="'הזנת נתונים כספיים'!B6" tooltip="בחר כדי לנווט לגליון העבודה 'הזנת נתונים כספיים'" display="Do not modify the information below. Tap to enter Financial Data" xr:uid="{00000000-0004-0000-0000-000001000000}"/>
    <hyperlink ref="D5:L5" location="'הגדרות מדדים עיקריים'!A1" tooltip="בחר כדי לנווט לגליון העבודה 'הגדרות מדדים עיקריים'" display="Tap to change report Key Metrics" xr:uid="{00000000-0004-0000-0000-000002000000}"/>
    <hyperlink ref="D13:L13" location="'הזנת נתונים כספיים'!A1" tooltip="בחר כדי לנווט לגליון העבודה 'הזנת נתונים כספיים'" display="Do not modify the information below. Tap to enter Financial Data" xr:uid="{00000000-0004-0000-0000-000003000000}"/>
  </hyperlinks>
  <printOptions horizontalCentered="1"/>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markers="1" first="1" last="1" rightToLeft="1" xr2:uid="{00000000-0003-0000-0000-000001000000}">
          <x14:colorSeries theme="0" tint="-0.34998626667073579"/>
          <x14:colorNegative theme="5"/>
          <x14:colorAxis rgb="FF000000"/>
          <x14:colorMarkers theme="4" tint="-0.499984740745262"/>
          <x14:colorFirst theme="4" tint="-0.499984740745262"/>
          <x14:colorLast theme="4" tint="-0.499984740745262"/>
          <x14:colorHigh theme="4"/>
          <x14:colorLow theme="4"/>
          <x14:sparklines>
            <x14:sparkline>
              <xm:f>חישובים!C8:G8</xm:f>
              <xm:sqref>B10</xm:sqref>
            </x14:sparkline>
            <x14:sparkline>
              <xm:f>חישובים!C9:G9</xm:f>
              <xm:sqref>D10</xm:sqref>
            </x14:sparkline>
            <x14:sparkline>
              <xm:f>חישובים!C10:G10</xm:f>
              <xm:sqref>F10</xm:sqref>
            </x14:sparkline>
            <x14:sparkline>
              <xm:f>חישובים!C11:G11</xm:f>
              <xm:sqref>H10</xm:sqref>
            </x14:sparkline>
            <x14:sparkline>
              <xm:f>חישובים!C12:G12</xm:f>
              <xm:sqref>J10</xm:sqref>
            </x14:sparkline>
          </x14:sparklines>
        </x14:sparklineGroup>
        <x14:sparklineGroup markers="1" rightToLeft="1" xr2:uid="{00000000-0003-0000-0000-000000000000}">
          <x14:colorSeries theme="0" tint="-0.34998626667073579"/>
          <x14:colorNegative theme="5"/>
          <x14:colorAxis rgb="FF000000"/>
          <x14:colorMarkers theme="4" tint="-0.499984740745262"/>
          <x14:colorFirst theme="4" tint="0.39997558519241921"/>
          <x14:colorLast theme="4" tint="0.39997558519241921"/>
          <x14:colorHigh theme="4"/>
          <x14:colorLow theme="4"/>
          <x14:sparklines>
            <x14:sparkline>
              <xm:f>חישובים!C15:G15</xm:f>
              <xm:sqref>I16</xm:sqref>
            </x14:sparkline>
            <x14:sparkline>
              <xm:f>חישובים!C16:G16</xm:f>
              <xm:sqref>I17</xm:sqref>
            </x14:sparkline>
            <x14:sparkline>
              <xm:f>חישובים!C17:G17</xm:f>
              <xm:sqref>I18</xm:sqref>
            </x14:sparkline>
            <x14:sparkline>
              <xm:f>חישובים!C18:G18</xm:f>
              <xm:sqref>I19</xm:sqref>
            </x14:sparkline>
            <x14:sparkline>
              <xm:f>חישובים!C19:G19</xm:f>
              <xm:sqref>I20</xm:sqref>
            </x14:sparkline>
            <x14:sparkline>
              <xm:f>חישובים!C20:G20</xm:f>
              <xm:sqref>I21</xm:sqref>
            </x14:sparkline>
            <x14:sparkline>
              <xm:f>חישובים!C21:G21</xm:f>
              <xm:sqref>I22</xm:sqref>
            </x14:sparkline>
            <x14:sparkline>
              <xm:f>חישובים!C22:G22</xm:f>
              <xm:sqref>I23</xm:sqref>
            </x14:sparkline>
            <x14:sparkline>
              <xm:f>חישובים!C23:G23</xm:f>
              <xm:sqref>I24</xm:sqref>
            </x14:sparkline>
            <x14:sparkline>
              <xm:f>חישובים!C24:G24</xm:f>
              <xm:sqref>I25</xm:sqref>
            </x14:sparkline>
            <x14:sparkline>
              <xm:f>חישובים!C25:G25</xm:f>
              <xm:sqref>I26</xm:sqref>
            </x14:sparkline>
            <x14:sparkline>
              <xm:f>חישובים!C26:G26</xm:f>
              <xm:sqref>I27</xm:sqref>
            </x14:sparkline>
            <x14:sparkline>
              <xm:f>חישובים!C27:G27</xm:f>
              <xm:sqref>I28</xm:sqref>
            </x14:sparkline>
            <x14:sparkline>
              <xm:f>חישובים!C28:G28</xm:f>
              <xm:sqref>I29</xm:sqref>
            </x14:sparkline>
            <x14:sparkline>
              <xm:f>חישובים!C29:G29</xm:f>
              <xm:sqref>I30</xm:sqref>
            </x14:sparkline>
            <x14:sparkline>
              <xm:f>חישובים!C30:G30</xm:f>
              <xm:sqref>I31</xm:sqref>
            </x14:sparkline>
            <x14:sparkline>
              <xm:f>חישובים!C31:G31</xm:f>
              <xm:sqref>I32</xm:sqref>
            </x14:sparkline>
            <x14:sparkline>
              <xm:f>חישובים!C32:G32</xm:f>
              <xm:sqref>I33</xm:sqref>
            </x14:sparkline>
            <x14:sparkline>
              <xm:f>חישובים!C33:G33</xm:f>
              <xm:sqref>I34</xm:sqref>
            </x14:sparkline>
            <x14:sparkline>
              <xm:f>חישובים!C34:G34</xm:f>
              <xm:sqref>I35</xm:sqref>
            </x14:sparkline>
            <x14:sparkline>
              <xm:f>חישובים!C35:G35</xm:f>
              <xm:sqref>I36</xm:sqref>
            </x14:sparkline>
            <x14:sparkline>
              <xm:f>חישובים!C36:G36</xm:f>
              <xm:sqref>I37</xm:sqref>
            </x14:sparkline>
            <x14:sparkline>
              <xm:f>חישובים!C37:G37</xm:f>
              <xm:sqref>I38</xm:sqref>
            </x14:sparkline>
            <x14:sparkline>
              <xm:f>חישובים!C38:G38</xm:f>
              <xm:sqref>I39</xm:sqref>
            </x14:sparkline>
            <x14:sparkline>
              <xm:f>חישובים!C39:G39</xm:f>
              <xm:sqref>I40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pageSetUpPr autoPageBreaks="0" fitToPage="1"/>
  </sheetPr>
  <dimension ref="A1:I30"/>
  <sheetViews>
    <sheetView showGridLines="0" rightToLeft="1" zoomScaleNormal="100" workbookViewId="0">
      <pane ySplit="5" topLeftCell="A6" activePane="bottomLeft" state="frozen"/>
      <selection pane="bottomLeft"/>
    </sheetView>
  </sheetViews>
  <sheetFormatPr defaultRowHeight="30" customHeight="1" x14ac:dyDescent="0.2"/>
  <cols>
    <col min="1" max="1" width="1.625" customWidth="1"/>
    <col min="2" max="2" width="21.375" customWidth="1"/>
    <col min="3" max="9" width="17.25" customWidth="1"/>
    <col min="10" max="10" width="1.625" customWidth="1"/>
  </cols>
  <sheetData>
    <row r="1" spans="1:9" ht="8.25" customHeight="1" x14ac:dyDescent="0.2">
      <c r="A1" s="3"/>
      <c r="B1" s="104" t="s">
        <v>10</v>
      </c>
      <c r="C1" s="104"/>
      <c r="D1" s="104"/>
      <c r="E1" s="104"/>
      <c r="F1" s="104"/>
      <c r="G1" s="104"/>
      <c r="H1" s="104"/>
      <c r="I1" s="104"/>
    </row>
    <row r="2" spans="1:9" ht="38.25" customHeight="1" x14ac:dyDescent="0.2">
      <c r="A2" s="3"/>
      <c r="B2" s="104"/>
      <c r="C2" s="104"/>
      <c r="D2" s="104"/>
      <c r="E2" s="104"/>
      <c r="F2" s="104"/>
      <c r="G2" s="104"/>
      <c r="H2" s="104"/>
      <c r="I2" s="104"/>
    </row>
    <row r="3" spans="1:9" ht="18" x14ac:dyDescent="0.2">
      <c r="A3" s="3"/>
      <c r="B3" s="102" t="s">
        <v>11</v>
      </c>
      <c r="C3" s="102"/>
      <c r="D3" s="102"/>
      <c r="E3" s="102"/>
      <c r="F3" s="102"/>
      <c r="G3" s="102"/>
      <c r="H3" s="102"/>
      <c r="I3" s="102"/>
    </row>
    <row r="4" spans="1:9" ht="25.5" customHeight="1" x14ac:dyDescent="0.2">
      <c r="A4" s="3"/>
      <c r="B4" s="103" t="s">
        <v>12</v>
      </c>
      <c r="C4" s="103"/>
      <c r="D4" s="3"/>
      <c r="E4" s="3"/>
      <c r="F4" s="3"/>
      <c r="G4" s="3"/>
      <c r="H4" s="3"/>
      <c r="I4" s="3"/>
    </row>
    <row r="5" spans="1:9" ht="25.5" customHeight="1" x14ac:dyDescent="0.2">
      <c r="A5" s="3"/>
      <c r="B5" s="23" t="s">
        <v>13</v>
      </c>
      <c r="C5" s="39">
        <f ca="1">YEAR(TODAY())-6</f>
        <v>2013</v>
      </c>
      <c r="D5" s="39">
        <f ca="1">YEAR(TODAY())-5</f>
        <v>2014</v>
      </c>
      <c r="E5" s="39">
        <f ca="1">YEAR(TODAY())-4</f>
        <v>2015</v>
      </c>
      <c r="F5" s="39">
        <f ca="1">YEAR(TODAY())-3</f>
        <v>2016</v>
      </c>
      <c r="G5" s="39">
        <f ca="1">YEAR(TODAY())-2</f>
        <v>2017</v>
      </c>
      <c r="H5" s="39">
        <f ca="1">YEAR(TODAY())-1</f>
        <v>2018</v>
      </c>
      <c r="I5" s="24">
        <f ca="1">YEAR(TODAY())</f>
        <v>2019</v>
      </c>
    </row>
    <row r="6" spans="1:9" s="1" customFormat="1" ht="30" customHeight="1" x14ac:dyDescent="0.2">
      <c r="A6" s="4"/>
      <c r="B6" s="9" t="s">
        <v>14</v>
      </c>
      <c r="C6" s="40">
        <v>125000</v>
      </c>
      <c r="D6" s="40">
        <v>134137.45000000001</v>
      </c>
      <c r="E6" s="40">
        <v>142728.38</v>
      </c>
      <c r="F6" s="40">
        <v>150687.46</v>
      </c>
      <c r="G6" s="40">
        <v>165044.56</v>
      </c>
      <c r="H6" s="40">
        <v>180026.63</v>
      </c>
      <c r="I6" s="43">
        <v>180583.88</v>
      </c>
    </row>
    <row r="7" spans="1:9" s="1" customFormat="1" ht="30" customHeight="1" x14ac:dyDescent="0.2">
      <c r="A7" s="4"/>
      <c r="B7" s="10" t="s">
        <v>15</v>
      </c>
      <c r="C7" s="41">
        <v>65000</v>
      </c>
      <c r="D7" s="41">
        <v>70962.31</v>
      </c>
      <c r="E7" s="41">
        <v>75924.86</v>
      </c>
      <c r="F7" s="41">
        <v>78901.27</v>
      </c>
      <c r="G7" s="41">
        <v>81674.37</v>
      </c>
      <c r="H7" s="41">
        <v>80883.33</v>
      </c>
      <c r="I7" s="44">
        <v>94419.45</v>
      </c>
    </row>
    <row r="8" spans="1:9" s="1" customFormat="1" ht="30" customHeight="1" x14ac:dyDescent="0.2">
      <c r="A8" s="4"/>
      <c r="B8" s="10" t="s">
        <v>16</v>
      </c>
      <c r="C8" s="41">
        <v>60000</v>
      </c>
      <c r="D8" s="41">
        <v>64207.3</v>
      </c>
      <c r="E8" s="41">
        <v>68857.69</v>
      </c>
      <c r="F8" s="41">
        <v>75643.25</v>
      </c>
      <c r="G8" s="41">
        <v>76755.259999999995</v>
      </c>
      <c r="H8" s="41">
        <v>77317.83</v>
      </c>
      <c r="I8" s="44">
        <v>73425.990000000005</v>
      </c>
    </row>
    <row r="9" spans="1:9" s="1" customFormat="1" ht="30" customHeight="1" x14ac:dyDescent="0.2">
      <c r="A9" s="4"/>
      <c r="B9" s="10" t="s">
        <v>17</v>
      </c>
      <c r="C9" s="41">
        <v>4500</v>
      </c>
      <c r="D9" s="41">
        <v>4517.7700000000004</v>
      </c>
      <c r="E9" s="41">
        <v>4656.92</v>
      </c>
      <c r="F9" s="41">
        <v>4974.21</v>
      </c>
      <c r="G9" s="41">
        <v>5024.1099999999997</v>
      </c>
      <c r="H9" s="41">
        <v>5068.42</v>
      </c>
      <c r="I9" s="44">
        <v>5546.88</v>
      </c>
    </row>
    <row r="10" spans="1:9" s="1" customFormat="1" ht="30" customHeight="1" x14ac:dyDescent="0.2">
      <c r="A10" s="4"/>
      <c r="B10" s="10" t="s">
        <v>18</v>
      </c>
      <c r="C10" s="41">
        <v>2500</v>
      </c>
      <c r="D10" s="41">
        <v>2745.82</v>
      </c>
      <c r="E10" s="41">
        <v>2893.11</v>
      </c>
      <c r="F10" s="41">
        <v>3136.12</v>
      </c>
      <c r="G10" s="41">
        <v>3148.53</v>
      </c>
      <c r="H10" s="41">
        <v>3338.3</v>
      </c>
      <c r="I10" s="44">
        <v>3789.47</v>
      </c>
    </row>
    <row r="11" spans="1:9" s="1" customFormat="1" ht="30" customHeight="1" x14ac:dyDescent="0.2">
      <c r="A11" s="4"/>
      <c r="B11" s="10" t="s">
        <v>19</v>
      </c>
      <c r="C11" s="41">
        <v>54000</v>
      </c>
      <c r="D11" s="41">
        <v>54761.074999999997</v>
      </c>
      <c r="E11" s="41">
        <v>55860.81</v>
      </c>
      <c r="F11" s="41">
        <v>59747.95</v>
      </c>
      <c r="G11" s="41">
        <v>61483.59</v>
      </c>
      <c r="H11" s="41">
        <v>66272.100000000006</v>
      </c>
      <c r="I11" s="44">
        <v>67474.850000000006</v>
      </c>
    </row>
    <row r="12" spans="1:9" s="1" customFormat="1" ht="30" customHeight="1" x14ac:dyDescent="0.2">
      <c r="A12" s="4"/>
      <c r="B12" s="10" t="s">
        <v>20</v>
      </c>
      <c r="C12" s="41">
        <v>22000</v>
      </c>
      <c r="D12" s="41">
        <v>23920.54</v>
      </c>
      <c r="E12" s="41">
        <v>25576.74</v>
      </c>
      <c r="F12" s="41">
        <v>27498.86</v>
      </c>
      <c r="G12" s="41">
        <v>28335.67</v>
      </c>
      <c r="H12" s="41">
        <v>29424.53</v>
      </c>
      <c r="I12" s="44">
        <v>31408.25</v>
      </c>
    </row>
    <row r="13" spans="1:9" s="1" customFormat="1" ht="30" customHeight="1" x14ac:dyDescent="0.2">
      <c r="A13" s="4"/>
      <c r="B13" s="10" t="s">
        <v>21</v>
      </c>
      <c r="C13" s="41">
        <v>32000</v>
      </c>
      <c r="D13" s="41">
        <v>34943.49</v>
      </c>
      <c r="E13" s="41">
        <v>38418.53</v>
      </c>
      <c r="F13" s="41">
        <v>39895.050000000003</v>
      </c>
      <c r="G13" s="41">
        <v>40607.730000000003</v>
      </c>
      <c r="H13" s="41">
        <v>42438.2</v>
      </c>
      <c r="I13" s="44">
        <v>50247.68</v>
      </c>
    </row>
    <row r="14" spans="1:9" s="1" customFormat="1" ht="30" customHeight="1" x14ac:dyDescent="0.2">
      <c r="A14" s="4"/>
      <c r="B14" s="10" t="s">
        <v>22</v>
      </c>
      <c r="C14" s="41">
        <v>12.8</v>
      </c>
      <c r="D14" s="41">
        <v>12.81</v>
      </c>
      <c r="E14" s="41">
        <v>13.78</v>
      </c>
      <c r="F14" s="41">
        <v>14.29</v>
      </c>
      <c r="G14" s="41">
        <v>15.57</v>
      </c>
      <c r="H14" s="41">
        <v>16.78</v>
      </c>
      <c r="I14" s="44">
        <v>19.96</v>
      </c>
    </row>
    <row r="15" spans="1:9" s="1" customFormat="1" ht="30" customHeight="1" x14ac:dyDescent="0.2">
      <c r="A15" s="4"/>
      <c r="B15" s="10" t="s">
        <v>23</v>
      </c>
      <c r="C15" s="41">
        <v>18.2</v>
      </c>
      <c r="D15" s="41">
        <v>18.59</v>
      </c>
      <c r="E15" s="41">
        <v>19.22</v>
      </c>
      <c r="F15" s="41">
        <v>20.170000000000002</v>
      </c>
      <c r="G15" s="41">
        <v>20.48</v>
      </c>
      <c r="H15" s="41">
        <v>21.84</v>
      </c>
      <c r="I15" s="44">
        <v>26.01</v>
      </c>
    </row>
    <row r="16" spans="1:9" s="1" customFormat="1" ht="30" customHeight="1" x14ac:dyDescent="0.2">
      <c r="A16" s="4"/>
      <c r="B16" s="10" t="s">
        <v>24</v>
      </c>
      <c r="C16" s="41">
        <v>19.100000000000001</v>
      </c>
      <c r="D16" s="41">
        <v>20.55</v>
      </c>
      <c r="E16" s="41">
        <v>21.87</v>
      </c>
      <c r="F16" s="41">
        <v>23.19</v>
      </c>
      <c r="G16" s="41">
        <v>24.67</v>
      </c>
      <c r="H16" s="41">
        <v>26.39</v>
      </c>
      <c r="I16" s="44">
        <v>31.08</v>
      </c>
    </row>
    <row r="17" spans="1:9" s="1" customFormat="1" ht="30" customHeight="1" x14ac:dyDescent="0.2">
      <c r="A17" s="4"/>
      <c r="B17" s="10" t="s">
        <v>25</v>
      </c>
      <c r="C17" s="41">
        <v>12.1</v>
      </c>
      <c r="D17" s="41">
        <v>12.21</v>
      </c>
      <c r="E17" s="41">
        <v>12.59</v>
      </c>
      <c r="F17" s="41">
        <v>13.7</v>
      </c>
      <c r="G17" s="41">
        <v>13.76</v>
      </c>
      <c r="H17" s="41">
        <v>14.59</v>
      </c>
      <c r="I17" s="44">
        <v>14.92</v>
      </c>
    </row>
    <row r="18" spans="1:9" s="1" customFormat="1" ht="30" customHeight="1" x14ac:dyDescent="0.2">
      <c r="A18" s="4"/>
      <c r="B18" s="10" t="s">
        <v>26</v>
      </c>
      <c r="C18" s="41">
        <v>0.75</v>
      </c>
      <c r="D18" s="41">
        <v>0.79</v>
      </c>
      <c r="E18" s="41">
        <v>0.85</v>
      </c>
      <c r="F18" s="41">
        <v>0.89</v>
      </c>
      <c r="G18" s="41">
        <v>0.91</v>
      </c>
      <c r="H18" s="41">
        <v>1</v>
      </c>
      <c r="I18" s="44">
        <v>1.03</v>
      </c>
    </row>
    <row r="19" spans="1:9" s="1" customFormat="1" ht="30" customHeight="1" x14ac:dyDescent="0.2">
      <c r="A19" s="4"/>
      <c r="B19" s="10" t="s">
        <v>27</v>
      </c>
      <c r="C19" s="41">
        <v>0.23</v>
      </c>
      <c r="D19" s="41">
        <v>0.25</v>
      </c>
      <c r="E19" s="41">
        <v>0.27</v>
      </c>
      <c r="F19" s="41">
        <v>0.28000000000000003</v>
      </c>
      <c r="G19" s="41">
        <v>0.28999999999999998</v>
      </c>
      <c r="H19" s="41">
        <v>0.3</v>
      </c>
      <c r="I19" s="44">
        <v>0.34</v>
      </c>
    </row>
    <row r="20" spans="1:9" s="1" customFormat="1" ht="30" customHeight="1" x14ac:dyDescent="0.2">
      <c r="B20" s="46"/>
      <c r="C20" s="41"/>
      <c r="D20" s="41"/>
      <c r="E20" s="41"/>
      <c r="F20" s="41"/>
      <c r="G20" s="41"/>
      <c r="H20" s="41"/>
      <c r="I20" s="44"/>
    </row>
    <row r="21" spans="1:9" ht="30" customHeight="1" x14ac:dyDescent="0.2">
      <c r="B21" s="46"/>
      <c r="C21" s="41"/>
      <c r="D21" s="41"/>
      <c r="E21" s="41"/>
      <c r="F21" s="41"/>
      <c r="G21" s="41"/>
      <c r="H21" s="41"/>
      <c r="I21" s="44"/>
    </row>
    <row r="22" spans="1:9" ht="30" customHeight="1" x14ac:dyDescent="0.2">
      <c r="B22" s="46"/>
      <c r="C22" s="41"/>
      <c r="D22" s="41"/>
      <c r="E22" s="41"/>
      <c r="F22" s="41"/>
      <c r="G22" s="41"/>
      <c r="H22" s="41"/>
      <c r="I22" s="44"/>
    </row>
    <row r="23" spans="1:9" ht="30" customHeight="1" x14ac:dyDescent="0.2">
      <c r="B23" s="46"/>
      <c r="C23" s="41"/>
      <c r="D23" s="41"/>
      <c r="E23" s="41"/>
      <c r="F23" s="41"/>
      <c r="G23" s="41"/>
      <c r="H23" s="41"/>
      <c r="I23" s="44"/>
    </row>
    <row r="24" spans="1:9" ht="30" customHeight="1" x14ac:dyDescent="0.2">
      <c r="B24" s="46"/>
      <c r="C24" s="41"/>
      <c r="D24" s="41"/>
      <c r="E24" s="41"/>
      <c r="F24" s="41"/>
      <c r="G24" s="41"/>
      <c r="H24" s="41"/>
      <c r="I24" s="44"/>
    </row>
    <row r="25" spans="1:9" ht="30" customHeight="1" x14ac:dyDescent="0.2">
      <c r="B25" s="46"/>
      <c r="C25" s="41"/>
      <c r="D25" s="41"/>
      <c r="E25" s="41"/>
      <c r="F25" s="41"/>
      <c r="G25" s="41"/>
      <c r="H25" s="41"/>
      <c r="I25" s="44"/>
    </row>
    <row r="26" spans="1:9" ht="30" customHeight="1" x14ac:dyDescent="0.2">
      <c r="B26" s="46"/>
      <c r="C26" s="41"/>
      <c r="D26" s="41"/>
      <c r="E26" s="41"/>
      <c r="F26" s="41"/>
      <c r="G26" s="41"/>
      <c r="H26" s="41"/>
      <c r="I26" s="44"/>
    </row>
    <row r="27" spans="1:9" ht="30" customHeight="1" x14ac:dyDescent="0.2">
      <c r="B27" s="46"/>
      <c r="C27" s="41"/>
      <c r="D27" s="41"/>
      <c r="E27" s="41"/>
      <c r="F27" s="41"/>
      <c r="G27" s="41"/>
      <c r="H27" s="41"/>
      <c r="I27" s="44"/>
    </row>
    <row r="28" spans="1:9" ht="30" customHeight="1" x14ac:dyDescent="0.2">
      <c r="B28" s="46"/>
      <c r="C28" s="41"/>
      <c r="D28" s="41"/>
      <c r="E28" s="41"/>
      <c r="F28" s="41"/>
      <c r="G28" s="41"/>
      <c r="H28" s="41"/>
      <c r="I28" s="44"/>
    </row>
    <row r="29" spans="1:9" ht="30" customHeight="1" x14ac:dyDescent="0.2">
      <c r="B29" s="46"/>
      <c r="C29" s="41"/>
      <c r="D29" s="41"/>
      <c r="E29" s="41"/>
      <c r="F29" s="41"/>
      <c r="G29" s="41"/>
      <c r="H29" s="41"/>
      <c r="I29" s="44"/>
    </row>
    <row r="30" spans="1:9" ht="30" customHeight="1" x14ac:dyDescent="0.2">
      <c r="B30" s="46"/>
      <c r="C30" s="42"/>
      <c r="D30" s="42"/>
      <c r="E30" s="42"/>
      <c r="F30" s="42"/>
      <c r="G30" s="42"/>
      <c r="H30" s="42"/>
      <c r="I30" s="45"/>
    </row>
  </sheetData>
  <sheetProtection selectLockedCells="1"/>
  <mergeCells count="3">
    <mergeCell ref="B3:I3"/>
    <mergeCell ref="B4:C4"/>
    <mergeCell ref="B1:I2"/>
  </mergeCells>
  <conditionalFormatting sqref="B6:I30">
    <cfRule type="expression" dxfId="1" priority="8">
      <formula>MOD(ROW(),2)=0</formula>
    </cfRule>
  </conditionalFormatting>
  <dataValidations count="6">
    <dataValidation allowBlank="1" showInputMessage="1" showErrorMessage="1" prompt="הזן נתונים פיננסיים של עד 25 מדדים עיקריים ושבע שנים בטבלה החל מתא B5 בגליון עבודה זה. בחר את תא B4 כדי לנווט לגליון העבודה 'דוח כספי'" sqref="A1" xr:uid="{00000000-0002-0000-0100-000000000000}"/>
    <dataValidation allowBlank="1" showInputMessage="1" showErrorMessage="1" prompt="הכותרת של גליון עבודה זה מופיעה בתא זה ועצה מופיעה בתא שמתחת" sqref="B1:I2" xr:uid="{00000000-0002-0000-0100-000001000000}"/>
    <dataValidation allowBlank="1" showInputMessage="1" showErrorMessage="1" prompt="קישור ניווט לגליון העבודה 'דוח כספי'. הזן פרטים בטבלה שמתחת" sqref="B4:C4" xr:uid="{00000000-0002-0000-0100-000002000000}"/>
    <dataValidation allowBlank="1" showInputMessage="1" showErrorMessage="1" prompt="העצה מופיעה בתא זה" sqref="B3:I3" xr:uid="{00000000-0002-0000-0100-000003000000}"/>
    <dataValidation allowBlank="1" showInputMessage="1" showErrorMessage="1" prompt="השנה מתעדכנת באופן אוטומטי בתא זה. הזן נתונים עבור שנה זו בעמודה זו תחת כותרת זו" sqref="C5 D5:I5" xr:uid="{00000000-0002-0000-0100-000004000000}"/>
    <dataValidation allowBlank="1" showInputMessage="1" showErrorMessage="1" prompt="הזן שם מדד בעמודה תחת כותרת זו" sqref="B5" xr:uid="{00000000-0002-0000-0100-000005000000}"/>
  </dataValidations>
  <hyperlinks>
    <hyperlink ref="B4" location="'דוח כספי'!A1" tooltip="בחר כדי לנווט לגליון העבודה 'דוח כספי'" display="Tap to view Financial Report" xr:uid="{00000000-0004-0000-0100-000000000000}"/>
  </hyperlinks>
  <printOptions horizontalCentered="1"/>
  <pageMargins left="0.25" right="0.25" top="0.75" bottom="0.75" header="0.3" footer="0.3"/>
  <pageSetup paperSize="9" orientation="portrait" r:id="rId1"/>
  <ignoredErrors>
    <ignoredError sqref="C5:I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499984740745262"/>
    <pageSetUpPr autoPageBreaks="0"/>
  </sheetPr>
  <dimension ref="A1:H9"/>
  <sheetViews>
    <sheetView showGridLines="0" rightToLeft="1" zoomScaleNormal="100" workbookViewId="0"/>
  </sheetViews>
  <sheetFormatPr defaultRowHeight="30" customHeight="1" x14ac:dyDescent="0.2"/>
  <cols>
    <col min="1" max="1" width="1.625" style="33" customWidth="1"/>
    <col min="2" max="2" width="4.25" style="33" customWidth="1"/>
    <col min="3" max="3" width="23.875" style="33" customWidth="1"/>
    <col min="4" max="4" width="3.875" style="33" customWidth="1"/>
    <col min="5" max="6" width="18" style="33" customWidth="1"/>
    <col min="7" max="8" width="9" style="33"/>
    <col min="9" max="9" width="1.625" style="33" customWidth="1"/>
    <col min="10" max="16384" width="9" style="33"/>
  </cols>
  <sheetData>
    <row r="1" spans="1:8" ht="8.25" customHeight="1" x14ac:dyDescent="0.2">
      <c r="A1" s="32"/>
      <c r="B1" s="107" t="s">
        <v>28</v>
      </c>
      <c r="C1" s="107"/>
      <c r="D1" s="107"/>
      <c r="E1" s="107"/>
      <c r="F1" s="107"/>
      <c r="G1" s="107"/>
      <c r="H1" s="107"/>
    </row>
    <row r="2" spans="1:8" ht="38.25" customHeight="1" x14ac:dyDescent="0.2">
      <c r="A2" s="32"/>
      <c r="B2" s="107"/>
      <c r="C2" s="107"/>
      <c r="D2" s="107"/>
      <c r="E2" s="107"/>
      <c r="F2" s="107"/>
      <c r="G2" s="107"/>
      <c r="H2" s="107"/>
    </row>
    <row r="3" spans="1:8" ht="25.5" customHeight="1" x14ac:dyDescent="0.25">
      <c r="A3" s="32"/>
      <c r="B3" s="106" t="s">
        <v>29</v>
      </c>
      <c r="C3" s="106"/>
      <c r="D3" s="106"/>
      <c r="E3" s="106"/>
      <c r="F3" s="106"/>
      <c r="G3" s="106"/>
      <c r="H3" s="106"/>
    </row>
    <row r="4" spans="1:8" ht="30" customHeight="1" thickBot="1" x14ac:dyDescent="0.25">
      <c r="A4" s="32"/>
      <c r="B4" s="105" t="s">
        <v>30</v>
      </c>
      <c r="C4" s="105"/>
      <c r="D4" s="105"/>
    </row>
    <row r="5" spans="1:8" s="36" customFormat="1" ht="30" customHeight="1" x14ac:dyDescent="0.2">
      <c r="A5" s="34"/>
      <c r="B5" s="25">
        <v>1</v>
      </c>
      <c r="C5" s="35" t="s">
        <v>14</v>
      </c>
      <c r="D5" s="26" t="str">
        <f>IF(ISBLANK(C5),"← בחר ערך מהרשימה הנפתחת",IF(COUNTIF($C$5:C5,C5)&gt;1,"פעמיים "&amp;C5&amp;" בחרת.",""))</f>
        <v/>
      </c>
      <c r="G5" s="33"/>
    </row>
    <row r="6" spans="1:8" s="36" customFormat="1" ht="30" customHeight="1" x14ac:dyDescent="0.2">
      <c r="A6" s="34"/>
      <c r="B6" s="27">
        <v>2</v>
      </c>
      <c r="C6" s="37" t="s">
        <v>19</v>
      </c>
      <c r="D6" s="26" t="str">
        <f>IF(ISBLANK(C6),"← בחר ערך מהרשימה הנפתחת",IF(COUNTIF($C$5:C6,C6)&gt;1,"פעמיים "&amp;C6&amp;" בחרת.",""))</f>
        <v/>
      </c>
      <c r="G6" s="33"/>
    </row>
    <row r="7" spans="1:8" s="36" customFormat="1" ht="30" customHeight="1" x14ac:dyDescent="0.2">
      <c r="A7" s="34"/>
      <c r="B7" s="27">
        <v>3</v>
      </c>
      <c r="C7" s="37" t="s">
        <v>18</v>
      </c>
      <c r="D7" s="26" t="str">
        <f>IF(ISBLANK(C7),"← בחר ערך מהרשימה הנפתחת",IF(COUNTIF($C$5:C7,C7)&gt;1,"פעמיים "&amp;C7&amp;" בחרת.",""))</f>
        <v/>
      </c>
      <c r="G7" s="33"/>
    </row>
    <row r="8" spans="1:8" s="36" customFormat="1" ht="30" customHeight="1" x14ac:dyDescent="0.2">
      <c r="A8" s="34"/>
      <c r="B8" s="27">
        <v>4</v>
      </c>
      <c r="C8" s="37" t="s">
        <v>17</v>
      </c>
      <c r="D8" s="26" t="str">
        <f>IF(ISBLANK(C8),"← בחר ערך מהרשימה הנפתחת",IF(COUNTIF($C$5:C8,C8)&gt;1,"פעמיים "&amp;C8&amp;" בחרת.",""))</f>
        <v/>
      </c>
    </row>
    <row r="9" spans="1:8" s="36" customFormat="1" ht="30" customHeight="1" thickBot="1" x14ac:dyDescent="0.25">
      <c r="A9" s="34"/>
      <c r="B9" s="28">
        <v>5</v>
      </c>
      <c r="C9" s="38" t="s">
        <v>16</v>
      </c>
      <c r="D9" s="26" t="str">
        <f>IF(ISBLANK(C9),"← בחר ערך מהרשימה הנפתחת",IF(COUNTIF($C$5:C9,C9)&gt;1,"פעמיים "&amp;C9&amp;" בחרת.",""))</f>
        <v/>
      </c>
    </row>
  </sheetData>
  <sheetProtection selectLockedCells="1"/>
  <mergeCells count="3">
    <mergeCell ref="B4:D4"/>
    <mergeCell ref="B3:H3"/>
    <mergeCell ref="B1:H2"/>
  </mergeCells>
  <conditionalFormatting sqref="B5:C9">
    <cfRule type="expression" dxfId="0" priority="1">
      <formula>MOD(ROW(),2)</formula>
    </cfRule>
  </conditionalFormatting>
  <dataValidations count="4">
    <dataValidation type="list" errorStyle="warning" allowBlank="1" showInputMessage="1" showErrorMessage="1" error="בחר מדד עיקרי מהרשימה. בחר 'ביטול', הקש ALT+חץ למטה לקבלת אפשרויות ולאחר מכן הקש על חץ למטה ועל ENTER כדי לבצע בחירה" prompt="בחר מדד עיקרי בתא זה. הקש ALT+חץ למטה לקבלת אפשרויות ולאחר מכן הקש על חץ למטה ועל ENTER כדי לבצע בחירה" sqref="C5:C9" xr:uid="{00000000-0002-0000-0200-000000000000}">
      <formula1>lstMetrics</formula1>
    </dataValidation>
    <dataValidation allowBlank="1" showInputMessage="1" showErrorMessage="1" prompt="בחר מדדים עיקריים שיוצגו בראש הדוח הכספי השנתי בגליון עבודה זה. בחר את תא B4 כדי לנווט לגליון העבודה 'דוח כספי'" sqref="A1" xr:uid="{00000000-0002-0000-0200-000001000000}"/>
    <dataValidation allowBlank="1" showInputMessage="1" showErrorMessage="1" prompt="הכותרת של גליון עבודה זה מופיעה בתא זה ועצה מופיעה בתא שמתחת" sqref="B1:H2" xr:uid="{00000000-0002-0000-0200-000002000000}"/>
    <dataValidation allowBlank="1" showInputMessage="1" showErrorMessage="1" prompt="קישור ניווט לגליון העבודה 'דוח כספי'. בחר מדדים עיקריים בתאים שמתחת, התאים C5 עד C9" sqref="B4:D4" xr:uid="{00000000-0002-0000-0200-000003000000}"/>
  </dataValidations>
  <hyperlinks>
    <hyperlink ref="B4:C4" location="'דוח כספי'!A1" tooltip="הצג דוח כספי" display="  Click to view Financial Report" xr:uid="{00000000-0004-0000-0200-000000000000}"/>
    <hyperlink ref="B4:D4" location="'דוח כספי'!A1" tooltip="בחר כדי לנווט לגליון העבודה 'דוח כספי'" display="  Tap to view Financial Report" xr:uid="{00000000-0004-0000-0200-000001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39"/>
  <sheetViews>
    <sheetView rightToLeft="1" workbookViewId="0"/>
  </sheetViews>
  <sheetFormatPr defaultRowHeight="14.25" x14ac:dyDescent="0.2"/>
  <cols>
    <col min="2" max="2" width="32.75" customWidth="1"/>
  </cols>
  <sheetData>
    <row r="1" spans="1:9" s="2" customFormat="1" ht="34.5" customHeight="1" x14ac:dyDescent="0.2">
      <c r="A1" s="29" t="s">
        <v>31</v>
      </c>
      <c r="B1" s="11"/>
      <c r="C1" s="11"/>
      <c r="D1" s="11"/>
      <c r="E1" s="11"/>
      <c r="F1" s="11"/>
      <c r="G1" s="11"/>
      <c r="H1" s="11"/>
      <c r="I1" s="11"/>
    </row>
    <row r="2" spans="1:9" s="2" customFormat="1" x14ac:dyDescent="0.2">
      <c r="A2" s="11"/>
      <c r="B2" s="11"/>
      <c r="C2" s="11"/>
      <c r="D2" s="5" t="s">
        <v>34</v>
      </c>
      <c r="E2" s="11"/>
      <c r="F2" s="11"/>
      <c r="G2" s="11"/>
      <c r="H2" s="11"/>
      <c r="I2" s="11"/>
    </row>
    <row r="3" spans="1:9" ht="19.5" customHeight="1" x14ac:dyDescent="0.2">
      <c r="A3" s="3"/>
      <c r="B3" s="3" t="s">
        <v>32</v>
      </c>
      <c r="C3" s="12">
        <f>SelectedYear</f>
        <v>2018</v>
      </c>
      <c r="D3" s="3">
        <f ca="1">MATCH(C3,lstYears,0)+1</f>
        <v>7</v>
      </c>
      <c r="E3" s="3"/>
      <c r="F3" s="3"/>
      <c r="G3" s="3"/>
      <c r="H3" s="3"/>
      <c r="I3" s="3"/>
    </row>
    <row r="4" spans="1:9" ht="19.5" customHeight="1" x14ac:dyDescent="0.2">
      <c r="A4" s="3"/>
      <c r="B4" s="3" t="s">
        <v>33</v>
      </c>
      <c r="C4" s="12">
        <f>C3-1</f>
        <v>2017</v>
      </c>
      <c r="D4" s="3">
        <f ca="1">MATCH(C4,lstYears,0)+1</f>
        <v>6</v>
      </c>
      <c r="E4" s="3"/>
      <c r="F4" s="3"/>
      <c r="G4" s="3"/>
      <c r="H4" s="3"/>
      <c r="I4" s="3"/>
    </row>
    <row r="5" spans="1:9" ht="19.5" customHeight="1" x14ac:dyDescent="0.2">
      <c r="A5" s="3"/>
      <c r="B5" s="3"/>
      <c r="C5" s="3"/>
      <c r="D5" s="3"/>
      <c r="E5" s="3"/>
      <c r="F5" s="3"/>
      <c r="G5" s="3"/>
      <c r="H5" s="3"/>
      <c r="I5" s="3"/>
    </row>
    <row r="6" spans="1:9" ht="19.5" customHeight="1" thickBot="1" x14ac:dyDescent="0.25">
      <c r="A6" s="3"/>
      <c r="B6" s="3" t="s">
        <v>34</v>
      </c>
      <c r="C6" s="13">
        <f ca="1">MATCH(C7,lstYears,0)+1</f>
        <v>3</v>
      </c>
      <c r="D6" s="13">
        <f ca="1">MATCH(D7,lstYears,0)+1</f>
        <v>4</v>
      </c>
      <c r="E6" s="13">
        <f ca="1">MATCH(E7,lstYears,0)+1</f>
        <v>5</v>
      </c>
      <c r="F6" s="13">
        <f ca="1">MATCH(F7,lstYears,0)+1</f>
        <v>6</v>
      </c>
      <c r="G6" s="13">
        <f ca="1">MATCH(G7,lstYears,0)+1</f>
        <v>7</v>
      </c>
      <c r="H6" s="3"/>
      <c r="I6" s="3">
        <f ca="1">COUNT(C6:G6)</f>
        <v>5</v>
      </c>
    </row>
    <row r="7" spans="1:9" ht="18.75" thickBot="1" x14ac:dyDescent="0.3">
      <c r="A7" s="3"/>
      <c r="B7" s="14" t="s">
        <v>2</v>
      </c>
      <c r="C7" s="15">
        <f>D7-1</f>
        <v>2014</v>
      </c>
      <c r="D7" s="15">
        <f>E7-1</f>
        <v>2015</v>
      </c>
      <c r="E7" s="15">
        <f>F7-1</f>
        <v>2016</v>
      </c>
      <c r="F7" s="15">
        <f>G7-1</f>
        <v>2017</v>
      </c>
      <c r="G7" s="15">
        <f>C3</f>
        <v>2018</v>
      </c>
      <c r="H7" s="14"/>
      <c r="I7" s="3"/>
    </row>
    <row r="8" spans="1:9" ht="19.5" customHeight="1" x14ac:dyDescent="0.2">
      <c r="A8" s="3">
        <f>MATCH(B8,'הזנת נתונים כספיים'!$B$6:$B$30,0)</f>
        <v>1</v>
      </c>
      <c r="B8" s="3" t="str">
        <f>IF('הגדרות מדדים עיקריים'!C5="","",'הגדרות מדדים עיקריים'!C5)</f>
        <v>הכנסות</v>
      </c>
      <c r="C8" s="3">
        <f ca="1">IFERROR(INDEX('הזנת נתונים כספיים'!$B$6:$I$30,$A8,C$6),NA())</f>
        <v>134137.45000000001</v>
      </c>
      <c r="D8" s="3">
        <f ca="1">IFERROR(INDEX('הזנת נתונים כספיים'!$B$6:$I$30,$A8,D$6),NA())</f>
        <v>142728.38</v>
      </c>
      <c r="E8" s="3">
        <f ca="1">IFERROR(INDEX('הזנת נתונים כספיים'!$B$6:$I$30,$A8,E$6),NA())</f>
        <v>150687.46</v>
      </c>
      <c r="F8" s="3">
        <f ca="1">IFERROR(INDEX('הזנת נתונים כספיים'!$B$6:$I$30,$A8,F$6),NA())</f>
        <v>165044.56</v>
      </c>
      <c r="G8" s="3">
        <f ca="1">IFERROR(INDEX('הזנת נתונים כספיים'!$B$6:$I$30,$A8,G$6),NA())</f>
        <v>180026.63</v>
      </c>
      <c r="H8" s="30">
        <f ca="1">IFERROR(G8/F8-1,"")</f>
        <v>9.0775909245357722E-2</v>
      </c>
      <c r="I8" s="3"/>
    </row>
    <row r="9" spans="1:9" ht="19.5" customHeight="1" x14ac:dyDescent="0.2">
      <c r="A9" s="3">
        <f>MATCH(B9,'הזנת נתונים כספיים'!$B$6:$B$30,0)</f>
        <v>6</v>
      </c>
      <c r="B9" s="3" t="str">
        <f>IF('הגדרות מדדים עיקריים'!C6="","",'הגדרות מדדים עיקריים'!C6)</f>
        <v>רווח נטו</v>
      </c>
      <c r="C9" s="3">
        <f ca="1">IFERROR(INDEX('הזנת נתונים כספיים'!$B$6:$I$30,$A9,C$6),NA())</f>
        <v>54761.074999999997</v>
      </c>
      <c r="D9" s="3">
        <f ca="1">IFERROR(INDEX('הזנת נתונים כספיים'!$B$6:$I$30,$A9,D$6),NA())</f>
        <v>55860.81</v>
      </c>
      <c r="E9" s="3">
        <f ca="1">IFERROR(INDEX('הזנת נתונים כספיים'!$B$6:$I$30,$A9,E$6),NA())</f>
        <v>59747.95</v>
      </c>
      <c r="F9" s="3">
        <f ca="1">IFERROR(INDEX('הזנת נתונים כספיים'!$B$6:$I$30,$A9,F$6),NA())</f>
        <v>61483.59</v>
      </c>
      <c r="G9" s="3">
        <f ca="1">IFERROR(INDEX('הזנת נתונים כספיים'!$B$6:$I$30,$A9,G$6),NA())</f>
        <v>66272.100000000006</v>
      </c>
      <c r="H9" s="30">
        <f t="shared" ref="H9:H12" ca="1" si="0">IFERROR(G9/F9-1,"")</f>
        <v>7.7882732612067906E-2</v>
      </c>
      <c r="I9" s="3"/>
    </row>
    <row r="10" spans="1:9" ht="19.5" customHeight="1" x14ac:dyDescent="0.2">
      <c r="A10" s="3">
        <f>MATCH(B10,'הזנת נתונים כספיים'!$B$6:$B$30,0)</f>
        <v>5</v>
      </c>
      <c r="B10" s="3" t="str">
        <f>IF('הגדרות מדדים עיקריים'!C7="","",'הגדרות מדדים עיקריים'!C7)</f>
        <v>ריבית</v>
      </c>
      <c r="C10" s="3">
        <f ca="1">IFERROR(INDEX('הזנת נתונים כספיים'!$B$6:$I$30,$A10,C$6),NA())</f>
        <v>2745.82</v>
      </c>
      <c r="D10" s="3">
        <f ca="1">IFERROR(INDEX('הזנת נתונים כספיים'!$B$6:$I$30,$A10,D$6),NA())</f>
        <v>2893.11</v>
      </c>
      <c r="E10" s="3">
        <f ca="1">IFERROR(INDEX('הזנת נתונים כספיים'!$B$6:$I$30,$A10,E$6),NA())</f>
        <v>3136.12</v>
      </c>
      <c r="F10" s="3">
        <f ca="1">IFERROR(INDEX('הזנת נתונים כספיים'!$B$6:$I$30,$A10,F$6),NA())</f>
        <v>3148.53</v>
      </c>
      <c r="G10" s="3">
        <f ca="1">IFERROR(INDEX('הזנת נתונים כספיים'!$B$6:$I$30,$A10,G$6),NA())</f>
        <v>3338.3</v>
      </c>
      <c r="H10" s="30">
        <f t="shared" ca="1" si="0"/>
        <v>6.0272571644545136E-2</v>
      </c>
      <c r="I10" s="3"/>
    </row>
    <row r="11" spans="1:9" ht="19.5" customHeight="1" x14ac:dyDescent="0.2">
      <c r="A11" s="3">
        <f>MATCH(B11,'הזנת נתונים כספיים'!$B$6:$B$30,0)</f>
        <v>4</v>
      </c>
      <c r="B11" s="3" t="str">
        <f>IF('הגדרות מדדים עיקריים'!C8="","",'הגדרות מדדים עיקריים'!C8)</f>
        <v>פחת</v>
      </c>
      <c r="C11" s="3">
        <f ca="1">IFERROR(INDEX('הזנת נתונים כספיים'!$B$6:$I$30,$A11,C$6),NA())</f>
        <v>4517.7700000000004</v>
      </c>
      <c r="D11" s="3">
        <f ca="1">IFERROR(INDEX('הזנת נתונים כספיים'!$B$6:$I$30,$A11,D$6),NA())</f>
        <v>4656.92</v>
      </c>
      <c r="E11" s="3">
        <f ca="1">IFERROR(INDEX('הזנת נתונים כספיים'!$B$6:$I$30,$A11,E$6),NA())</f>
        <v>4974.21</v>
      </c>
      <c r="F11" s="3">
        <f ca="1">IFERROR(INDEX('הזנת נתונים כספיים'!$B$6:$I$30,$A11,F$6),NA())</f>
        <v>5024.1099999999997</v>
      </c>
      <c r="G11" s="3">
        <f ca="1">IFERROR(INDEX('הזנת נתונים כספיים'!$B$6:$I$30,$A11,G$6),NA())</f>
        <v>5068.42</v>
      </c>
      <c r="H11" s="30">
        <f t="shared" ca="1" si="0"/>
        <v>8.8194725035877219E-3</v>
      </c>
      <c r="I11" s="3"/>
    </row>
    <row r="12" spans="1:9" ht="19.5" customHeight="1" x14ac:dyDescent="0.2">
      <c r="A12" s="3">
        <f>MATCH(B12,'הזנת נתונים כספיים'!$B$6:$B$30,0)</f>
        <v>3</v>
      </c>
      <c r="B12" s="3" t="str">
        <f>IF('הגדרות מדדים עיקריים'!C9="","",'הגדרות מדדים עיקריים'!C9)</f>
        <v>רווח תפעולי</v>
      </c>
      <c r="C12" s="3">
        <f ca="1">IFERROR(INDEX('הזנת נתונים כספיים'!$B$6:$I$30,$A12,C$6),NA())</f>
        <v>64207.3</v>
      </c>
      <c r="D12" s="3">
        <f ca="1">IFERROR(INDEX('הזנת נתונים כספיים'!$B$6:$I$30,$A12,D$6),NA())</f>
        <v>68857.69</v>
      </c>
      <c r="E12" s="3">
        <f ca="1">IFERROR(INDEX('הזנת נתונים כספיים'!$B$6:$I$30,$A12,E$6),NA())</f>
        <v>75643.25</v>
      </c>
      <c r="F12" s="3">
        <f ca="1">IFERROR(INDEX('הזנת נתונים כספיים'!$B$6:$I$30,$A12,F$6),NA())</f>
        <v>76755.259999999995</v>
      </c>
      <c r="G12" s="3">
        <f ca="1">IFERROR(INDEX('הזנת נתונים כספיים'!$B$6:$I$30,$A12,G$6),NA())</f>
        <v>77317.83</v>
      </c>
      <c r="H12" s="30">
        <f t="shared" ca="1" si="0"/>
        <v>7.3293999655530406E-3</v>
      </c>
      <c r="I12" s="3"/>
    </row>
    <row r="13" spans="1:9" ht="15" thickBot="1" x14ac:dyDescent="0.25">
      <c r="A13" s="3"/>
      <c r="B13" s="3"/>
      <c r="C13" s="3"/>
      <c r="D13" s="3"/>
      <c r="E13" s="3"/>
      <c r="F13" s="3"/>
      <c r="G13" s="3"/>
      <c r="H13" s="3"/>
      <c r="I13" s="3"/>
    </row>
    <row r="14" spans="1:9" ht="18.75" thickBot="1" x14ac:dyDescent="0.25">
      <c r="A14" s="3"/>
      <c r="B14" s="14" t="s">
        <v>35</v>
      </c>
      <c r="C14" s="14"/>
      <c r="D14" s="14"/>
      <c r="E14" s="14"/>
      <c r="F14" s="14"/>
      <c r="G14" s="14"/>
      <c r="H14" s="14"/>
      <c r="I14" s="3"/>
    </row>
    <row r="15" spans="1:9" ht="19.5" customHeight="1" x14ac:dyDescent="0.2">
      <c r="A15" s="3">
        <f>ROWS($B$15:B15)</f>
        <v>1</v>
      </c>
      <c r="B15" s="3" t="str">
        <f>IF('הזנת נתונים כספיים'!B6=0,"",'הזנת נתונים כספיים'!B6)</f>
        <v>הכנסות</v>
      </c>
      <c r="C15" s="31">
        <f ca="1">IF(B15="",NA(),IFERROR(INDEX('הזנת נתונים כספיים'!$B$6:$I$30,$A15,C$6),NA()))</f>
        <v>134137.45000000001</v>
      </c>
      <c r="D15" s="31">
        <f ca="1">IF(B15="",NA(),IFERROR(INDEX('הזנת נתונים כספיים'!$B$6:$I$30,$A15,D$6),NA()))</f>
        <v>142728.38</v>
      </c>
      <c r="E15" s="31">
        <f ca="1">IF(B15="",NA(),IFERROR(INDEX('הזנת נתונים כספיים'!$B$6:$I$30,$A15,E$6),NA()))</f>
        <v>150687.46</v>
      </c>
      <c r="F15" s="31">
        <f ca="1">IF(B15="",NA(),IFERROR(INDEX('הזנת נתונים כספיים'!$B$6:$I$30,$A15,F$6),NA()))</f>
        <v>165044.56</v>
      </c>
      <c r="G15" s="31">
        <f ca="1">IF(B15="",NA(),IFERROR(INDEX('הזנת נתונים כספיים'!$B$6:$I$30,$A15,G$6),NA()))</f>
        <v>180026.63</v>
      </c>
      <c r="H15" s="3"/>
      <c r="I15" s="3"/>
    </row>
    <row r="16" spans="1:9" ht="19.5" customHeight="1" x14ac:dyDescent="0.2">
      <c r="A16" s="3">
        <f>ROWS($B$15:B16)</f>
        <v>2</v>
      </c>
      <c r="B16" s="3" t="str">
        <f>IF('הזנת נתונים כספיים'!B7=0,"",'הזנת נתונים כספיים'!B7)</f>
        <v>הוצאות תפעוליות</v>
      </c>
      <c r="C16" s="31">
        <f ca="1">IF(B16="",NA(),IFERROR(INDEX('הזנת נתונים כספיים'!$B$6:$I$30,$A16,C$6),NA()))</f>
        <v>70962.31</v>
      </c>
      <c r="D16" s="31">
        <f ca="1">IF(B16="",NA(),IFERROR(INDEX('הזנת נתונים כספיים'!$B$6:$I$30,$A16,D$6),NA()))</f>
        <v>75924.86</v>
      </c>
      <c r="E16" s="31">
        <f ca="1">IF(B16="",NA(),IFERROR(INDEX('הזנת נתונים כספיים'!$B$6:$I$30,$A16,E$6),NA()))</f>
        <v>78901.27</v>
      </c>
      <c r="F16" s="31">
        <f ca="1">IF(B16="",NA(),IFERROR(INDEX('הזנת נתונים כספיים'!$B$6:$I$30,$A16,F$6),NA()))</f>
        <v>81674.37</v>
      </c>
      <c r="G16" s="31">
        <f ca="1">IF(B16="",NA(),IFERROR(INDEX('הזנת נתונים כספיים'!$B$6:$I$30,$A16,G$6),NA()))</f>
        <v>80883.33</v>
      </c>
      <c r="H16" s="3"/>
      <c r="I16" s="3"/>
    </row>
    <row r="17" spans="1:9" ht="19.5" customHeight="1" x14ac:dyDescent="0.2">
      <c r="A17" s="3">
        <f>ROWS($B$15:B17)</f>
        <v>3</v>
      </c>
      <c r="B17" s="3" t="str">
        <f>IF('הזנת נתונים כספיים'!B8=0,"",'הזנת נתונים כספיים'!B8)</f>
        <v>רווח תפעולי</v>
      </c>
      <c r="C17" s="31">
        <f ca="1">IF(B17="",NA(),IFERROR(INDEX('הזנת נתונים כספיים'!$B$6:$I$30,$A17,C$6),NA()))</f>
        <v>64207.3</v>
      </c>
      <c r="D17" s="31">
        <f ca="1">IF(B17="",NA(),IFERROR(INDEX('הזנת נתונים כספיים'!$B$6:$I$30,$A17,D$6),NA()))</f>
        <v>68857.69</v>
      </c>
      <c r="E17" s="31">
        <f ca="1">IF(B17="",NA(),IFERROR(INDEX('הזנת נתונים כספיים'!$B$6:$I$30,$A17,E$6),NA()))</f>
        <v>75643.25</v>
      </c>
      <c r="F17" s="31">
        <f ca="1">IF(B17="",NA(),IFERROR(INDEX('הזנת נתונים כספיים'!$B$6:$I$30,$A17,F$6),NA()))</f>
        <v>76755.259999999995</v>
      </c>
      <c r="G17" s="31">
        <f ca="1">IF(B17="",NA(),IFERROR(INDEX('הזנת נתונים כספיים'!$B$6:$I$30,$A17,G$6),NA()))</f>
        <v>77317.83</v>
      </c>
      <c r="H17" s="3"/>
      <c r="I17" s="3"/>
    </row>
    <row r="18" spans="1:9" ht="19.5" customHeight="1" x14ac:dyDescent="0.2">
      <c r="A18" s="3">
        <f>ROWS($B$15:B18)</f>
        <v>4</v>
      </c>
      <c r="B18" s="3" t="str">
        <f>IF('הזנת נתונים כספיים'!B9=0,"",'הזנת נתונים כספיים'!B9)</f>
        <v>פחת</v>
      </c>
      <c r="C18" s="31">
        <f ca="1">IF(B18="",NA(),IFERROR(INDEX('הזנת נתונים כספיים'!$B$6:$I$30,$A18,C$6),NA()))</f>
        <v>4517.7700000000004</v>
      </c>
      <c r="D18" s="31">
        <f ca="1">IF(B18="",NA(),IFERROR(INDEX('הזנת נתונים כספיים'!$B$6:$I$30,$A18,D$6),NA()))</f>
        <v>4656.92</v>
      </c>
      <c r="E18" s="31">
        <f ca="1">IF(B18="",NA(),IFERROR(INDEX('הזנת נתונים כספיים'!$B$6:$I$30,$A18,E$6),NA()))</f>
        <v>4974.21</v>
      </c>
      <c r="F18" s="31">
        <f ca="1">IF(B18="",NA(),IFERROR(INDEX('הזנת נתונים כספיים'!$B$6:$I$30,$A18,F$6),NA()))</f>
        <v>5024.1099999999997</v>
      </c>
      <c r="G18" s="31">
        <f ca="1">IF(B18="",NA(),IFERROR(INDEX('הזנת נתונים כספיים'!$B$6:$I$30,$A18,G$6),NA()))</f>
        <v>5068.42</v>
      </c>
      <c r="H18" s="3"/>
      <c r="I18" s="3"/>
    </row>
    <row r="19" spans="1:9" ht="19.5" customHeight="1" x14ac:dyDescent="0.2">
      <c r="A19" s="3">
        <f>ROWS($B$15:B19)</f>
        <v>5</v>
      </c>
      <c r="B19" s="3" t="str">
        <f>IF('הזנת נתונים כספיים'!B10=0,"",'הזנת נתונים כספיים'!B10)</f>
        <v>ריבית</v>
      </c>
      <c r="C19" s="31">
        <f ca="1">IF(B19="",NA(),IFERROR(INDEX('הזנת נתונים כספיים'!$B$6:$I$30,$A19,C$6),NA()))</f>
        <v>2745.82</v>
      </c>
      <c r="D19" s="31">
        <f ca="1">IF(B19="",NA(),IFERROR(INDEX('הזנת נתונים כספיים'!$B$6:$I$30,$A19,D$6),NA()))</f>
        <v>2893.11</v>
      </c>
      <c r="E19" s="31">
        <f ca="1">IF(B19="",NA(),IFERROR(INDEX('הזנת נתונים כספיים'!$B$6:$I$30,$A19,E$6),NA()))</f>
        <v>3136.12</v>
      </c>
      <c r="F19" s="31">
        <f ca="1">IF(B19="",NA(),IFERROR(INDEX('הזנת נתונים כספיים'!$B$6:$I$30,$A19,F$6),NA()))</f>
        <v>3148.53</v>
      </c>
      <c r="G19" s="31">
        <f ca="1">IF(B19="",NA(),IFERROR(INDEX('הזנת נתונים כספיים'!$B$6:$I$30,$A19,G$6),NA()))</f>
        <v>3338.3</v>
      </c>
      <c r="H19" s="3"/>
      <c r="I19" s="3"/>
    </row>
    <row r="20" spans="1:9" ht="19.5" customHeight="1" x14ac:dyDescent="0.2">
      <c r="A20" s="3">
        <f>ROWS($B$15:B20)</f>
        <v>6</v>
      </c>
      <c r="B20" s="3" t="str">
        <f>IF('הזנת נתונים כספיים'!B11=0,"",'הזנת נתונים כספיים'!B11)</f>
        <v>רווח נטו</v>
      </c>
      <c r="C20" s="31">
        <f ca="1">IF(B20="",NA(),IFERROR(INDEX('הזנת נתונים כספיים'!$B$6:$I$30,$A20,C$6),NA()))</f>
        <v>54761.074999999997</v>
      </c>
      <c r="D20" s="31">
        <f ca="1">IF(B20="",NA(),IFERROR(INDEX('הזנת נתונים כספיים'!$B$6:$I$30,$A20,D$6),NA()))</f>
        <v>55860.81</v>
      </c>
      <c r="E20" s="31">
        <f ca="1">IF(B20="",NA(),IFERROR(INDEX('הזנת נתונים כספיים'!$B$6:$I$30,$A20,E$6),NA()))</f>
        <v>59747.95</v>
      </c>
      <c r="F20" s="31">
        <f ca="1">IF(B20="",NA(),IFERROR(INDEX('הזנת נתונים כספיים'!$B$6:$I$30,$A20,F$6),NA()))</f>
        <v>61483.59</v>
      </c>
      <c r="G20" s="31">
        <f ca="1">IF(B20="",NA(),IFERROR(INDEX('הזנת נתונים כספיים'!$B$6:$I$30,$A20,G$6),NA()))</f>
        <v>66272.100000000006</v>
      </c>
      <c r="H20" s="3"/>
      <c r="I20" s="3"/>
    </row>
    <row r="21" spans="1:9" ht="19.5" customHeight="1" x14ac:dyDescent="0.2">
      <c r="A21" s="3">
        <f>ROWS($B$15:B21)</f>
        <v>7</v>
      </c>
      <c r="B21" s="3" t="str">
        <f>IF('הזנת נתונים כספיים'!B12=0,"",'הזנת נתונים כספיים'!B12)</f>
        <v>מס</v>
      </c>
      <c r="C21" s="31">
        <f ca="1">IF(B21="",NA(),IFERROR(INDEX('הזנת נתונים כספיים'!$B$6:$I$30,$A21,C$6),NA()))</f>
        <v>23920.54</v>
      </c>
      <c r="D21" s="31">
        <f ca="1">IF(B21="",NA(),IFERROR(INDEX('הזנת נתונים כספיים'!$B$6:$I$30,$A21,D$6),NA()))</f>
        <v>25576.74</v>
      </c>
      <c r="E21" s="31">
        <f ca="1">IF(B21="",NA(),IFERROR(INDEX('הזנת נתונים כספיים'!$B$6:$I$30,$A21,E$6),NA()))</f>
        <v>27498.86</v>
      </c>
      <c r="F21" s="31">
        <f ca="1">IF(B21="",NA(),IFERROR(INDEX('הזנת נתונים כספיים'!$B$6:$I$30,$A21,F$6),NA()))</f>
        <v>28335.67</v>
      </c>
      <c r="G21" s="31">
        <f ca="1">IF(B21="",NA(),IFERROR(INDEX('הזנת נתונים כספיים'!$B$6:$I$30,$A21,G$6),NA()))</f>
        <v>29424.53</v>
      </c>
      <c r="H21" s="3"/>
      <c r="I21" s="3"/>
    </row>
    <row r="22" spans="1:9" ht="19.5" customHeight="1" x14ac:dyDescent="0.2">
      <c r="A22" s="3">
        <f>ROWS($B$15:B22)</f>
        <v>8</v>
      </c>
      <c r="B22" s="3" t="str">
        <f>IF('הזנת נתונים כספיים'!B13=0,"",'הזנת נתונים כספיים'!B13)</f>
        <v>רווח בניכוי מס</v>
      </c>
      <c r="C22" s="31">
        <f ca="1">IF(B22="",NA(),IFERROR(INDEX('הזנת נתונים כספיים'!$B$6:$I$30,$A22,C$6),NA()))</f>
        <v>34943.49</v>
      </c>
      <c r="D22" s="31">
        <f ca="1">IF(B22="",NA(),IFERROR(INDEX('הזנת נתונים כספיים'!$B$6:$I$30,$A22,D$6),NA()))</f>
        <v>38418.53</v>
      </c>
      <c r="E22" s="31">
        <f ca="1">IF(B22="",NA(),IFERROR(INDEX('הזנת נתונים כספיים'!$B$6:$I$30,$A22,E$6),NA()))</f>
        <v>39895.050000000003</v>
      </c>
      <c r="F22" s="31">
        <f ca="1">IF(B22="",NA(),IFERROR(INDEX('הזנת נתונים כספיים'!$B$6:$I$30,$A22,F$6),NA()))</f>
        <v>40607.730000000003</v>
      </c>
      <c r="G22" s="31">
        <f ca="1">IF(B22="",NA(),IFERROR(INDEX('הזנת נתונים כספיים'!$B$6:$I$30,$A22,G$6),NA()))</f>
        <v>42438.2</v>
      </c>
      <c r="H22" s="3"/>
      <c r="I22" s="3"/>
    </row>
    <row r="23" spans="1:9" ht="19.5" customHeight="1" x14ac:dyDescent="0.2">
      <c r="A23" s="3">
        <f>ROWS($B$15:B23)</f>
        <v>9</v>
      </c>
      <c r="B23" s="3" t="str">
        <f>IF('הזנת נתונים כספיים'!B14=0,"",'הזנת נתונים כספיים'!B14)</f>
        <v>מדד 1</v>
      </c>
      <c r="C23" s="31">
        <f ca="1">IF(B23="",NA(),IFERROR(INDEX('הזנת נתונים כספיים'!$B$6:$I$30,$A23,C$6),NA()))</f>
        <v>12.81</v>
      </c>
      <c r="D23" s="31">
        <f ca="1">IF(B23="",NA(),IFERROR(INDEX('הזנת נתונים כספיים'!$B$6:$I$30,$A23,D$6),NA()))</f>
        <v>13.78</v>
      </c>
      <c r="E23" s="31">
        <f ca="1">IF(B23="",NA(),IFERROR(INDEX('הזנת נתונים כספיים'!$B$6:$I$30,$A23,E$6),NA()))</f>
        <v>14.29</v>
      </c>
      <c r="F23" s="31">
        <f ca="1">IF(B23="",NA(),IFERROR(INDEX('הזנת נתונים כספיים'!$B$6:$I$30,$A23,F$6),NA()))</f>
        <v>15.57</v>
      </c>
      <c r="G23" s="31">
        <f ca="1">IF(B23="",NA(),IFERROR(INDEX('הזנת נתונים כספיים'!$B$6:$I$30,$A23,G$6),NA()))</f>
        <v>16.78</v>
      </c>
      <c r="H23" s="3"/>
      <c r="I23" s="3"/>
    </row>
    <row r="24" spans="1:9" ht="19.5" customHeight="1" x14ac:dyDescent="0.2">
      <c r="A24" s="3">
        <f>ROWS($B$15:B24)</f>
        <v>10</v>
      </c>
      <c r="B24" s="3" t="str">
        <f>IF('הזנת נתונים כספיים'!B15=0,"",'הזנת נתונים כספיים'!B15)</f>
        <v>מדד 2</v>
      </c>
      <c r="C24" s="31">
        <f ca="1">IF(B24="",NA(),IFERROR(INDEX('הזנת נתונים כספיים'!$B$6:$I$30,$A24,C$6),NA()))</f>
        <v>18.59</v>
      </c>
      <c r="D24" s="31">
        <f ca="1">IF(B24="",NA(),IFERROR(INDEX('הזנת נתונים כספיים'!$B$6:$I$30,$A24,D$6),NA()))</f>
        <v>19.22</v>
      </c>
      <c r="E24" s="31">
        <f ca="1">IF(B24="",NA(),IFERROR(INDEX('הזנת נתונים כספיים'!$B$6:$I$30,$A24,E$6),NA()))</f>
        <v>20.170000000000002</v>
      </c>
      <c r="F24" s="31">
        <f ca="1">IF(B24="",NA(),IFERROR(INDEX('הזנת נתונים כספיים'!$B$6:$I$30,$A24,F$6),NA()))</f>
        <v>20.48</v>
      </c>
      <c r="G24" s="31">
        <f ca="1">IF(B24="",NA(),IFERROR(INDEX('הזנת נתונים כספיים'!$B$6:$I$30,$A24,G$6),NA()))</f>
        <v>21.84</v>
      </c>
      <c r="H24" s="3"/>
      <c r="I24" s="3"/>
    </row>
    <row r="25" spans="1:9" ht="19.5" customHeight="1" x14ac:dyDescent="0.2">
      <c r="A25" s="3">
        <f>ROWS($B$15:B25)</f>
        <v>11</v>
      </c>
      <c r="B25" s="3" t="str">
        <f>IF('הזנת נתונים כספיים'!B16=0,"",'הזנת נתונים כספיים'!B16)</f>
        <v>מדד 3</v>
      </c>
      <c r="C25" s="31">
        <f ca="1">IF(B25="",NA(),IFERROR(INDEX('הזנת נתונים כספיים'!$B$6:$I$30,$A25,C$6),NA()))</f>
        <v>20.55</v>
      </c>
      <c r="D25" s="31">
        <f ca="1">IF(B25="",NA(),IFERROR(INDEX('הזנת נתונים כספיים'!$B$6:$I$30,$A25,D$6),NA()))</f>
        <v>21.87</v>
      </c>
      <c r="E25" s="31">
        <f ca="1">IF(B25="",NA(),IFERROR(INDEX('הזנת נתונים כספיים'!$B$6:$I$30,$A25,E$6),NA()))</f>
        <v>23.19</v>
      </c>
      <c r="F25" s="31">
        <f ca="1">IF(B25="",NA(),IFERROR(INDEX('הזנת נתונים כספיים'!$B$6:$I$30,$A25,F$6),NA()))</f>
        <v>24.67</v>
      </c>
      <c r="G25" s="31">
        <f ca="1">IF(B25="",NA(),IFERROR(INDEX('הזנת נתונים כספיים'!$B$6:$I$30,$A25,G$6),NA()))</f>
        <v>26.39</v>
      </c>
      <c r="H25" s="3"/>
      <c r="I25" s="3"/>
    </row>
    <row r="26" spans="1:9" ht="19.5" customHeight="1" x14ac:dyDescent="0.2">
      <c r="A26" s="3">
        <f>ROWS($B$15:B26)</f>
        <v>12</v>
      </c>
      <c r="B26" s="3" t="str">
        <f>IF('הזנת נתונים כספיים'!B17=0,"",'הזנת נתונים כספיים'!B17)</f>
        <v>מדד 4</v>
      </c>
      <c r="C26" s="31">
        <f ca="1">IF(B26="",NA(),IFERROR(INDEX('הזנת נתונים כספיים'!$B$6:$I$30,$A26,C$6),NA()))</f>
        <v>12.21</v>
      </c>
      <c r="D26" s="31">
        <f ca="1">IF(B26="",NA(),IFERROR(INDEX('הזנת נתונים כספיים'!$B$6:$I$30,$A26,D$6),NA()))</f>
        <v>12.59</v>
      </c>
      <c r="E26" s="31">
        <f ca="1">IF(B26="",NA(),IFERROR(INDEX('הזנת נתונים כספיים'!$B$6:$I$30,$A26,E$6),NA()))</f>
        <v>13.7</v>
      </c>
      <c r="F26" s="31">
        <f ca="1">IF(B26="",NA(),IFERROR(INDEX('הזנת נתונים כספיים'!$B$6:$I$30,$A26,F$6),NA()))</f>
        <v>13.76</v>
      </c>
      <c r="G26" s="31">
        <f ca="1">IF(B26="",NA(),IFERROR(INDEX('הזנת נתונים כספיים'!$B$6:$I$30,$A26,G$6),NA()))</f>
        <v>14.59</v>
      </c>
      <c r="H26" s="3"/>
      <c r="I26" s="3"/>
    </row>
    <row r="27" spans="1:9" ht="19.5" customHeight="1" x14ac:dyDescent="0.2">
      <c r="A27" s="3">
        <f>ROWS($B$15:B27)</f>
        <v>13</v>
      </c>
      <c r="B27" s="3" t="str">
        <f>IF('הזנת נתונים כספיים'!B18=0,"",'הזנת נתונים כספיים'!B18)</f>
        <v>מדד 5</v>
      </c>
      <c r="C27" s="31">
        <f ca="1">IF(B27="",NA(),IFERROR(INDEX('הזנת נתונים כספיים'!$B$6:$I$30,$A27,C$6),NA()))</f>
        <v>0.79</v>
      </c>
      <c r="D27" s="31">
        <f ca="1">IF(B27="",NA(),IFERROR(INDEX('הזנת נתונים כספיים'!$B$6:$I$30,$A27,D$6),NA()))</f>
        <v>0.85</v>
      </c>
      <c r="E27" s="31">
        <f ca="1">IF(B27="",NA(),IFERROR(INDEX('הזנת נתונים כספיים'!$B$6:$I$30,$A27,E$6),NA()))</f>
        <v>0.89</v>
      </c>
      <c r="F27" s="31">
        <f ca="1">IF(B27="",NA(),IFERROR(INDEX('הזנת נתונים כספיים'!$B$6:$I$30,$A27,F$6),NA()))</f>
        <v>0.91</v>
      </c>
      <c r="G27" s="31">
        <f ca="1">IF(B27="",NA(),IFERROR(INDEX('הזנת נתונים כספיים'!$B$6:$I$30,$A27,G$6),NA()))</f>
        <v>1</v>
      </c>
      <c r="H27" s="3"/>
      <c r="I27" s="3"/>
    </row>
    <row r="28" spans="1:9" ht="19.5" customHeight="1" x14ac:dyDescent="0.2">
      <c r="A28" s="3">
        <f>ROWS($B$15:B28)</f>
        <v>14</v>
      </c>
      <c r="B28" s="3" t="str">
        <f>IF('הזנת נתונים כספיים'!B19=0,"",'הזנת נתונים כספיים'!B19)</f>
        <v>מדד 6</v>
      </c>
      <c r="C28" s="31">
        <f ca="1">IF(B28="",NA(),IFERROR(INDEX('הזנת נתונים כספיים'!$B$6:$I$30,$A28,C$6),NA()))</f>
        <v>0.25</v>
      </c>
      <c r="D28" s="31">
        <f ca="1">IF(B28="",NA(),IFERROR(INDEX('הזנת נתונים כספיים'!$B$6:$I$30,$A28,D$6),NA()))</f>
        <v>0.27</v>
      </c>
      <c r="E28" s="31">
        <f ca="1">IF(B28="",NA(),IFERROR(INDEX('הזנת נתונים כספיים'!$B$6:$I$30,$A28,E$6),NA()))</f>
        <v>0.28000000000000003</v>
      </c>
      <c r="F28" s="31">
        <f ca="1">IF(B28="",NA(),IFERROR(INDEX('הזנת נתונים כספיים'!$B$6:$I$30,$A28,F$6),NA()))</f>
        <v>0.28999999999999998</v>
      </c>
      <c r="G28" s="31">
        <f ca="1">IF(B28="",NA(),IFERROR(INDEX('הזנת נתונים כספיים'!$B$6:$I$30,$A28,G$6),NA()))</f>
        <v>0.3</v>
      </c>
      <c r="H28" s="3"/>
      <c r="I28" s="3"/>
    </row>
    <row r="29" spans="1:9" ht="19.5" customHeight="1" x14ac:dyDescent="0.2">
      <c r="A29" s="3">
        <f>ROWS($B$15:B29)</f>
        <v>15</v>
      </c>
      <c r="B29" s="3" t="str">
        <f>IF('הזנת נתונים כספיים'!B20=0,"",'הזנת נתונים כספיים'!B20)</f>
        <v/>
      </c>
      <c r="C29" s="31" t="e">
        <f>IF(B29="",NA(),IFERROR(INDEX('הזנת נתונים כספיים'!$B$6:$I$30,$A29,C$6),NA()))</f>
        <v>#N/A</v>
      </c>
      <c r="D29" s="31" t="e">
        <f>IF(B29="",NA(),IFERROR(INDEX('הזנת נתונים כספיים'!$B$6:$I$30,$A29,D$6),NA()))</f>
        <v>#N/A</v>
      </c>
      <c r="E29" s="31" t="e">
        <f>IF(B29="",NA(),IFERROR(INDEX('הזנת נתונים כספיים'!$B$6:$I$30,$A29,E$6),NA()))</f>
        <v>#N/A</v>
      </c>
      <c r="F29" s="31" t="e">
        <f>IF(B29="",NA(),IFERROR(INDEX('הזנת נתונים כספיים'!$B$6:$I$30,$A29,F$6),NA()))</f>
        <v>#N/A</v>
      </c>
      <c r="G29" s="31" t="e">
        <f>IF(B29="",NA(),IFERROR(INDEX('הזנת נתונים כספיים'!$B$6:$I$30,$A29,G$6),NA()))</f>
        <v>#N/A</v>
      </c>
      <c r="H29" s="3"/>
      <c r="I29" s="3"/>
    </row>
    <row r="30" spans="1:9" ht="19.5" customHeight="1" x14ac:dyDescent="0.2">
      <c r="A30" s="3">
        <f>ROWS($B$15:B30)</f>
        <v>16</v>
      </c>
      <c r="B30" s="3" t="str">
        <f>IF('הזנת נתונים כספיים'!B21=0,"",'הזנת נתונים כספיים'!B21)</f>
        <v/>
      </c>
      <c r="C30" s="31" t="e">
        <f>IF(B30="",NA(),IFERROR(INDEX('הזנת נתונים כספיים'!$B$6:$I$30,$A30,C$6),NA()))</f>
        <v>#N/A</v>
      </c>
      <c r="D30" s="31" t="e">
        <f>IF(B30="",NA(),IFERROR(INDEX('הזנת נתונים כספיים'!$B$6:$I$30,$A30,D$6),NA()))</f>
        <v>#N/A</v>
      </c>
      <c r="E30" s="31" t="e">
        <f>IF(B30="",NA(),IFERROR(INDEX('הזנת נתונים כספיים'!$B$6:$I$30,$A30,E$6),NA()))</f>
        <v>#N/A</v>
      </c>
      <c r="F30" s="31" t="e">
        <f>IF(B30="",NA(),IFERROR(INDEX('הזנת נתונים כספיים'!$B$6:$I$30,$A30,F$6),NA()))</f>
        <v>#N/A</v>
      </c>
      <c r="G30" s="31" t="e">
        <f>IF(B30="",NA(),IFERROR(INDEX('הזנת נתונים כספיים'!$B$6:$I$30,$A30,G$6),NA()))</f>
        <v>#N/A</v>
      </c>
      <c r="H30" s="3"/>
      <c r="I30" s="3"/>
    </row>
    <row r="31" spans="1:9" ht="19.5" customHeight="1" x14ac:dyDescent="0.2">
      <c r="A31" s="3">
        <f>ROWS($B$15:B31)</f>
        <v>17</v>
      </c>
      <c r="B31" s="3" t="str">
        <f>IF('הזנת נתונים כספיים'!B22=0,"",'הזנת נתונים כספיים'!B22)</f>
        <v/>
      </c>
      <c r="C31" s="31" t="e">
        <f>IF(B31="",NA(),IFERROR(INDEX('הזנת נתונים כספיים'!$B$6:$I$30,$A31,C$6),NA()))</f>
        <v>#N/A</v>
      </c>
      <c r="D31" s="31" t="e">
        <f>IF(B31="",NA(),IFERROR(INDEX('הזנת נתונים כספיים'!$B$6:$I$30,$A31,D$6),NA()))</f>
        <v>#N/A</v>
      </c>
      <c r="E31" s="31" t="e">
        <f>IF(B31="",NA(),IFERROR(INDEX('הזנת נתונים כספיים'!$B$6:$I$30,$A31,E$6),NA()))</f>
        <v>#N/A</v>
      </c>
      <c r="F31" s="31" t="e">
        <f>IF(B31="",NA(),IFERROR(INDEX('הזנת נתונים כספיים'!$B$6:$I$30,$A31,F$6),NA()))</f>
        <v>#N/A</v>
      </c>
      <c r="G31" s="31" t="e">
        <f>IF(B31="",NA(),IFERROR(INDEX('הזנת נתונים כספיים'!$B$6:$I$30,$A31,G$6),NA()))</f>
        <v>#N/A</v>
      </c>
      <c r="H31" s="3"/>
      <c r="I31" s="3"/>
    </row>
    <row r="32" spans="1:9" ht="19.5" customHeight="1" x14ac:dyDescent="0.2">
      <c r="A32" s="3">
        <f>ROWS($B$15:B32)</f>
        <v>18</v>
      </c>
      <c r="B32" s="3" t="str">
        <f>IF('הזנת נתונים כספיים'!B23=0,"",'הזנת נתונים כספיים'!B23)</f>
        <v/>
      </c>
      <c r="C32" s="31" t="e">
        <f>IF(B32="",NA(),IFERROR(INDEX('הזנת נתונים כספיים'!$B$6:$I$30,$A32,C$6),NA()))</f>
        <v>#N/A</v>
      </c>
      <c r="D32" s="31" t="e">
        <f>IF(B32="",NA(),IFERROR(INDEX('הזנת נתונים כספיים'!$B$6:$I$30,$A32,D$6),NA()))</f>
        <v>#N/A</v>
      </c>
      <c r="E32" s="31" t="e">
        <f>IF(B32="",NA(),IFERROR(INDEX('הזנת נתונים כספיים'!$B$6:$I$30,$A32,E$6),NA()))</f>
        <v>#N/A</v>
      </c>
      <c r="F32" s="31" t="e">
        <f>IF(B32="",NA(),IFERROR(INDEX('הזנת נתונים כספיים'!$B$6:$I$30,$A32,F$6),NA()))</f>
        <v>#N/A</v>
      </c>
      <c r="G32" s="31" t="e">
        <f>IF(B32="",NA(),IFERROR(INDEX('הזנת נתונים כספיים'!$B$6:$I$30,$A32,G$6),NA()))</f>
        <v>#N/A</v>
      </c>
      <c r="H32" s="3"/>
      <c r="I32" s="3"/>
    </row>
    <row r="33" spans="1:9" ht="19.5" customHeight="1" x14ac:dyDescent="0.2">
      <c r="A33" s="3">
        <f>ROWS($B$15:B33)</f>
        <v>19</v>
      </c>
      <c r="B33" s="3" t="str">
        <f>IF('הזנת נתונים כספיים'!B24=0,"",'הזנת נתונים כספיים'!B24)</f>
        <v/>
      </c>
      <c r="C33" s="31" t="e">
        <f>IF(B33="",NA(),IFERROR(INDEX('הזנת נתונים כספיים'!$B$6:$I$30,$A33,C$6),NA()))</f>
        <v>#N/A</v>
      </c>
      <c r="D33" s="31" t="e">
        <f>IF(B33="",NA(),IFERROR(INDEX('הזנת נתונים כספיים'!$B$6:$I$30,$A33,D$6),NA()))</f>
        <v>#N/A</v>
      </c>
      <c r="E33" s="31" t="e">
        <f>IF(B33="",NA(),IFERROR(INDEX('הזנת נתונים כספיים'!$B$6:$I$30,$A33,E$6),NA()))</f>
        <v>#N/A</v>
      </c>
      <c r="F33" s="31" t="e">
        <f>IF(B33="",NA(),IFERROR(INDEX('הזנת נתונים כספיים'!$B$6:$I$30,$A33,F$6),NA()))</f>
        <v>#N/A</v>
      </c>
      <c r="G33" s="31" t="e">
        <f>IF(B33="",NA(),IFERROR(INDEX('הזנת נתונים כספיים'!$B$6:$I$30,$A33,G$6),NA()))</f>
        <v>#N/A</v>
      </c>
      <c r="H33" s="3"/>
      <c r="I33" s="3"/>
    </row>
    <row r="34" spans="1:9" ht="19.5" customHeight="1" x14ac:dyDescent="0.2">
      <c r="A34" s="3">
        <f>ROWS($B$15:B34)</f>
        <v>20</v>
      </c>
      <c r="B34" s="3" t="str">
        <f>IF('הזנת נתונים כספיים'!B25=0,"",'הזנת נתונים כספיים'!B25)</f>
        <v/>
      </c>
      <c r="C34" s="31" t="e">
        <f>IF(B34="",NA(),IFERROR(INDEX('הזנת נתונים כספיים'!$B$6:$I$30,$A34,C$6),NA()))</f>
        <v>#N/A</v>
      </c>
      <c r="D34" s="31" t="e">
        <f>IF(B34="",NA(),IFERROR(INDEX('הזנת נתונים כספיים'!$B$6:$I$30,$A34,D$6),NA()))</f>
        <v>#N/A</v>
      </c>
      <c r="E34" s="31" t="e">
        <f>IF(B34="",NA(),IFERROR(INDEX('הזנת נתונים כספיים'!$B$6:$I$30,$A34,E$6),NA()))</f>
        <v>#N/A</v>
      </c>
      <c r="F34" s="31" t="e">
        <f>IF(B34="",NA(),IFERROR(INDEX('הזנת נתונים כספיים'!$B$6:$I$30,$A34,F$6),NA()))</f>
        <v>#N/A</v>
      </c>
      <c r="G34" s="31" t="e">
        <f>IF(B34="",NA(),IFERROR(INDEX('הזנת נתונים כספיים'!$B$6:$I$30,$A34,G$6),NA()))</f>
        <v>#N/A</v>
      </c>
      <c r="H34" s="3"/>
      <c r="I34" s="3"/>
    </row>
    <row r="35" spans="1:9" ht="19.5" customHeight="1" x14ac:dyDescent="0.2">
      <c r="A35" s="3">
        <f>ROWS($B$15:B35)</f>
        <v>21</v>
      </c>
      <c r="B35" s="3" t="str">
        <f>IF('הזנת נתונים כספיים'!B26=0,"",'הזנת נתונים כספיים'!B26)</f>
        <v/>
      </c>
      <c r="C35" s="31" t="e">
        <f>IF(B35="",NA(),IFERROR(INDEX('הזנת נתונים כספיים'!$B$6:$I$30,$A35,C$6),NA()))</f>
        <v>#N/A</v>
      </c>
      <c r="D35" s="31" t="e">
        <f>IF(B35="",NA(),IFERROR(INDEX('הזנת נתונים כספיים'!$B$6:$I$30,$A35,D$6),NA()))</f>
        <v>#N/A</v>
      </c>
      <c r="E35" s="31" t="e">
        <f>IF(B35="",NA(),IFERROR(INDEX('הזנת נתונים כספיים'!$B$6:$I$30,$A35,E$6),NA()))</f>
        <v>#N/A</v>
      </c>
      <c r="F35" s="31" t="e">
        <f>IF(B35="",NA(),IFERROR(INDEX('הזנת נתונים כספיים'!$B$6:$I$30,$A35,F$6),NA()))</f>
        <v>#N/A</v>
      </c>
      <c r="G35" s="31" t="e">
        <f>IF(B35="",NA(),IFERROR(INDEX('הזנת נתונים כספיים'!$B$6:$I$30,$A35,G$6),NA()))</f>
        <v>#N/A</v>
      </c>
      <c r="H35" s="3"/>
      <c r="I35" s="3"/>
    </row>
    <row r="36" spans="1:9" ht="19.5" customHeight="1" x14ac:dyDescent="0.2">
      <c r="A36" s="3">
        <f>ROWS($B$15:B36)</f>
        <v>22</v>
      </c>
      <c r="B36" s="3" t="str">
        <f>IF('הזנת נתונים כספיים'!B27=0,"",'הזנת נתונים כספיים'!B27)</f>
        <v/>
      </c>
      <c r="C36" s="31" t="e">
        <f>IF(B36="",NA(),IFERROR(INDEX('הזנת נתונים כספיים'!$B$6:$I$30,$A36,C$6),NA()))</f>
        <v>#N/A</v>
      </c>
      <c r="D36" s="31" t="e">
        <f>IF(B36="",NA(),IFERROR(INDEX('הזנת נתונים כספיים'!$B$6:$I$30,$A36,D$6),NA()))</f>
        <v>#N/A</v>
      </c>
      <c r="E36" s="31" t="e">
        <f>IF(B36="",NA(),IFERROR(INDEX('הזנת נתונים כספיים'!$B$6:$I$30,$A36,E$6),NA()))</f>
        <v>#N/A</v>
      </c>
      <c r="F36" s="31" t="e">
        <f>IF(B36="",NA(),IFERROR(INDEX('הזנת נתונים כספיים'!$B$6:$I$30,$A36,F$6),NA()))</f>
        <v>#N/A</v>
      </c>
      <c r="G36" s="31" t="e">
        <f>IF(B36="",NA(),IFERROR(INDEX('הזנת נתונים כספיים'!$B$6:$I$30,$A36,G$6),NA()))</f>
        <v>#N/A</v>
      </c>
      <c r="H36" s="3"/>
      <c r="I36" s="3"/>
    </row>
    <row r="37" spans="1:9" ht="19.5" customHeight="1" x14ac:dyDescent="0.2">
      <c r="A37" s="3">
        <f>ROWS($B$15:B37)</f>
        <v>23</v>
      </c>
      <c r="B37" s="3" t="str">
        <f>IF('הזנת נתונים כספיים'!B28=0,"",'הזנת נתונים כספיים'!B28)</f>
        <v/>
      </c>
      <c r="C37" s="31" t="e">
        <f>IF(B37="",NA(),IFERROR(INDEX('הזנת נתונים כספיים'!$B$6:$I$30,$A37,C$6),NA()))</f>
        <v>#N/A</v>
      </c>
      <c r="D37" s="31" t="e">
        <f>IF(B37="",NA(),IFERROR(INDEX('הזנת נתונים כספיים'!$B$6:$I$30,$A37,D$6),NA()))</f>
        <v>#N/A</v>
      </c>
      <c r="E37" s="31" t="e">
        <f>IF(B37="",NA(),IFERROR(INDEX('הזנת נתונים כספיים'!$B$6:$I$30,$A37,E$6),NA()))</f>
        <v>#N/A</v>
      </c>
      <c r="F37" s="31" t="e">
        <f>IF(B37="",NA(),IFERROR(INDEX('הזנת נתונים כספיים'!$B$6:$I$30,$A37,F$6),NA()))</f>
        <v>#N/A</v>
      </c>
      <c r="G37" s="31" t="e">
        <f>IF(B37="",NA(),IFERROR(INDEX('הזנת נתונים כספיים'!$B$6:$I$30,$A37,G$6),NA()))</f>
        <v>#N/A</v>
      </c>
      <c r="H37" s="3"/>
      <c r="I37" s="3"/>
    </row>
    <row r="38" spans="1:9" ht="19.5" customHeight="1" x14ac:dyDescent="0.2">
      <c r="A38" s="3">
        <f>ROWS($B$15:B38)</f>
        <v>24</v>
      </c>
      <c r="B38" s="3" t="str">
        <f>IF('הזנת נתונים כספיים'!B29=0,"",'הזנת נתונים כספיים'!B29)</f>
        <v/>
      </c>
      <c r="C38" s="31" t="e">
        <f>IF(B38="",NA(),IFERROR(INDEX('הזנת נתונים כספיים'!$B$6:$I$30,$A38,C$6),NA()))</f>
        <v>#N/A</v>
      </c>
      <c r="D38" s="31" t="e">
        <f>IF(B38="",NA(),IFERROR(INDEX('הזנת נתונים כספיים'!$B$6:$I$30,$A38,D$6),NA()))</f>
        <v>#N/A</v>
      </c>
      <c r="E38" s="31" t="e">
        <f>IF(B38="",NA(),IFERROR(INDEX('הזנת נתונים כספיים'!$B$6:$I$30,$A38,E$6),NA()))</f>
        <v>#N/A</v>
      </c>
      <c r="F38" s="31" t="e">
        <f>IF(B38="",NA(),IFERROR(INDEX('הזנת נתונים כספיים'!$B$6:$I$30,$A38,F$6),NA()))</f>
        <v>#N/A</v>
      </c>
      <c r="G38" s="31" t="e">
        <f>IF(B38="",NA(),IFERROR(INDEX('הזנת נתונים כספיים'!$B$6:$I$30,$A38,G$6),NA()))</f>
        <v>#N/A</v>
      </c>
      <c r="H38" s="3"/>
      <c r="I38" s="3"/>
    </row>
    <row r="39" spans="1:9" ht="19.5" customHeight="1" x14ac:dyDescent="0.2">
      <c r="A39" s="3">
        <f>ROWS($B$15:B39)</f>
        <v>25</v>
      </c>
      <c r="B39" s="3" t="str">
        <f>IF('הזנת נתונים כספיים'!B30=0,"",'הזנת נתונים כספיים'!B30)</f>
        <v/>
      </c>
      <c r="C39" s="31" t="e">
        <f>IF(B39="",NA(),IFERROR(INDEX('הזנת נתונים כספיים'!$B$6:$I$30,$A39,C$6),NA()))</f>
        <v>#N/A</v>
      </c>
      <c r="D39" s="31" t="e">
        <f>IF(B39="",NA(),IFERROR(INDEX('הזנת נתונים כספיים'!$B$6:$I$30,$A39,D$6),NA()))</f>
        <v>#N/A</v>
      </c>
      <c r="E39" s="31" t="e">
        <f>IF(B39="",NA(),IFERROR(INDEX('הזנת נתונים כספיים'!$B$6:$I$30,$A39,E$6),NA()))</f>
        <v>#N/A</v>
      </c>
      <c r="F39" s="31" t="e">
        <f>IF(B39="",NA(),IFERROR(INDEX('הזנת נתונים כספיים'!$B$6:$I$30,$A39,F$6),NA()))</f>
        <v>#N/A</v>
      </c>
      <c r="G39" s="31" t="e">
        <f>IF(B39="",NA(),IFERROR(INDEX('הזנת נתונים כספיים'!$B$6:$I$30,$A39,G$6),NA()))</f>
        <v>#N/A</v>
      </c>
      <c r="H39" s="3"/>
      <c r="I39"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גליונות עבודה</vt:lpstr>
      </vt:variant>
      <vt:variant>
        <vt:i4>4</vt:i4>
      </vt:variant>
      <vt:variant>
        <vt:lpstr>טווחים בעלי שם</vt:lpstr>
      </vt:variant>
      <vt:variant>
        <vt:i4>3</vt:i4>
      </vt:variant>
    </vt:vector>
  </HeadingPairs>
  <TitlesOfParts>
    <vt:vector size="7" baseType="lpstr">
      <vt:lpstr>דוח כספי</vt:lpstr>
      <vt:lpstr>הזנת נתונים כספיים</vt:lpstr>
      <vt:lpstr>הגדרות מדדים עיקריים</vt:lpstr>
      <vt:lpstr>חישובים</vt:lpstr>
      <vt:lpstr>SelectedYear</vt:lpstr>
      <vt:lpstr>'דוח כספי'!WPrint_Area_W</vt:lpstr>
      <vt:lpstr>שנים</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2018-03-21T12:46:39Z</dcterms:created>
  <dcterms:modified xsi:type="dcterms:W3CDTF">2019-05-24T04:21:45Z</dcterms:modified>
</cp:coreProperties>
</file>