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515"/>
  </bookViews>
  <sheets>
    <sheet name="תקציב משפחתי" sheetId="1" r:id="rId1"/>
  </sheets>
  <definedNames>
    <definedName name="_xlnm.Print_Titles" localSheetId="0">'תקציב משפחתי'!$B:$B,'תקציב משפחתי'!$17:$17</definedName>
  </definedNames>
  <calcPr calcId="152511"/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  <c r="J9" i="1"/>
  <c r="K9" i="1"/>
  <c r="L9" i="1"/>
  <c r="M9" i="1"/>
  <c r="P13" i="1"/>
  <c r="P14" i="1"/>
  <c r="P15" i="1"/>
  <c r="O35" i="1" l="1"/>
  <c r="P35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O23" i="1"/>
  <c r="O22" i="1"/>
  <c r="C9" i="1"/>
  <c r="C8" i="1"/>
  <c r="D8" i="1"/>
  <c r="D10" i="1" s="1"/>
  <c r="E8" i="1"/>
  <c r="E10" i="1" s="1"/>
  <c r="F8" i="1"/>
  <c r="F10" i="1" s="1"/>
  <c r="G8" i="1"/>
  <c r="G10" i="1" s="1"/>
  <c r="H8" i="1"/>
  <c r="H10" i="1" s="1"/>
  <c r="I8" i="1"/>
  <c r="I10" i="1" s="1"/>
  <c r="J8" i="1"/>
  <c r="J10" i="1" s="1"/>
  <c r="K8" i="1"/>
  <c r="K10" i="1" s="1"/>
  <c r="L8" i="1"/>
  <c r="L10" i="1" s="1"/>
  <c r="O21" i="1"/>
  <c r="N8" i="1"/>
  <c r="M8" i="1"/>
  <c r="M10" i="1" s="1"/>
  <c r="O20" i="1"/>
  <c r="O24" i="1"/>
  <c r="O25" i="1"/>
  <c r="O26" i="1"/>
  <c r="O27" i="1"/>
  <c r="O28" i="1"/>
  <c r="O29" i="1"/>
  <c r="O30" i="1"/>
  <c r="O31" i="1"/>
  <c r="O32" i="1"/>
  <c r="O33" i="1"/>
  <c r="O34" i="1"/>
  <c r="O13" i="1"/>
  <c r="O19" i="1"/>
  <c r="O14" i="1"/>
  <c r="O15" i="1"/>
  <c r="P8" i="1" l="1"/>
  <c r="O8" i="1"/>
  <c r="C10" i="1"/>
  <c r="P18" i="1"/>
  <c r="O18" i="1"/>
  <c r="N9" i="1"/>
  <c r="P9" i="1" s="1"/>
  <c r="N10" i="1" l="1"/>
  <c r="P10" i="1" s="1"/>
  <c r="O9" i="1"/>
  <c r="O10" i="1" l="1"/>
</calcChain>
</file>

<file path=xl/sharedStrings.xml><?xml version="1.0" encoding="utf-8"?>
<sst xmlns="http://schemas.openxmlformats.org/spreadsheetml/2006/main" count="73" uniqueCount="44">
  <si>
    <t xml:space="preserve"> </t>
  </si>
  <si>
    <t>[שנה]</t>
  </si>
  <si>
    <t>תקציב משפחתי</t>
  </si>
  <si>
    <t>מגמת מזומנים זמינים:</t>
  </si>
  <si>
    <t>הכנסות</t>
  </si>
  <si>
    <t>הוצאות</t>
  </si>
  <si>
    <t>מזומנים זמינים</t>
  </si>
  <si>
    <t>הכנסה 1</t>
  </si>
  <si>
    <t>הכנסה 2</t>
  </si>
  <si>
    <t>הכנסות נוספות</t>
  </si>
  <si>
    <t>דיור</t>
  </si>
  <si>
    <t>מצרכים</t>
  </si>
  <si>
    <t>תשלום ראשון על הרכב</t>
  </si>
  <si>
    <t>תשלום שני על הרכב</t>
  </si>
  <si>
    <t>כרטיס אשראי 1</t>
  </si>
  <si>
    <t>כרטיס אשראי 2</t>
  </si>
  <si>
    <t>ביטוח</t>
  </si>
  <si>
    <t>טלפון ביתי</t>
  </si>
  <si>
    <t>טלפון נייד</t>
  </si>
  <si>
    <t>טלוויזיה בכבלים</t>
  </si>
  <si>
    <t>אינטרנט</t>
  </si>
  <si>
    <t>חשמל</t>
  </si>
  <si>
    <t>מים</t>
  </si>
  <si>
    <t>דלק</t>
  </si>
  <si>
    <t>שכר לימוד</t>
  </si>
  <si>
    <t>חסכונות</t>
  </si>
  <si>
    <t>אחר</t>
  </si>
  <si>
    <t>ינו</t>
  </si>
  <si>
    <t>פבר</t>
  </si>
  <si>
    <t>מרץ</t>
  </si>
  <si>
    <t>אפר</t>
  </si>
  <si>
    <t>מאי</t>
  </si>
  <si>
    <t>יוני</t>
  </si>
  <si>
    <t>יולי</t>
  </si>
  <si>
    <t>אוג</t>
  </si>
  <si>
    <t>ספט</t>
  </si>
  <si>
    <t>אוק</t>
  </si>
  <si>
    <t>נוב</t>
  </si>
  <si>
    <t>דצמ</t>
  </si>
  <si>
    <t>סה"כ מתחילת השנה עד היום</t>
  </si>
  <si>
    <t>ממוצע חודשי</t>
  </si>
  <si>
    <t>סוג הכנסה</t>
  </si>
  <si>
    <t>סיכום</t>
  </si>
  <si>
    <t>בידור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</si>
</sst>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₪&quot;\ #,##0.00"/>
  </numFmts>
  <fonts count="20" x14ac:knownFonts="1">
    <font>
      <sz val="10"/>
      <color theme="3"/>
      <name val="Tahoma"/>
      <family val="2"/>
    </font>
    <font>
      <sz val="11"/>
      <color theme="1"/>
      <name val="Tahoma"/>
      <family val="2"/>
    </font>
    <font>
      <sz val="10"/>
      <color theme="3"/>
      <name val="Tahoma"/>
      <family val="2"/>
    </font>
    <font>
      <b/>
      <sz val="10"/>
      <color theme="2"/>
      <name val="Tahoma"/>
      <family val="2"/>
    </font>
    <font>
      <sz val="11"/>
      <color rgb="FF006100"/>
      <name val="Tahoma"/>
      <family val="2"/>
    </font>
    <font>
      <sz val="72"/>
      <color theme="2"/>
      <name val="Tahoma"/>
      <family val="2"/>
    </font>
    <font>
      <b/>
      <sz val="26"/>
      <color theme="2"/>
      <name val="Tahoma"/>
      <family val="2"/>
    </font>
    <font>
      <b/>
      <sz val="14"/>
      <color theme="2"/>
      <name val="Tahoma"/>
      <family val="2"/>
    </font>
    <font>
      <sz val="10"/>
      <color theme="0" tint="-0.34998626667073579"/>
      <name val="Tahoma"/>
      <family val="2"/>
    </font>
    <font>
      <b/>
      <sz val="11"/>
      <color theme="0" tint="-0.34998626667073579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sz val="85"/>
      <color theme="2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">
    <xf numFmtId="0" fontId="0" fillId="0" borderId="0">
      <alignment vertical="center"/>
    </xf>
    <xf numFmtId="0" fontId="6" fillId="4" borderId="0" applyNumberFormat="0" applyBorder="0" applyAlignment="0" applyProtection="0"/>
    <xf numFmtId="0" fontId="1" fillId="2" borderId="0" applyNumberFormat="0" applyBorder="0" applyAlignment="0" applyProtection="0"/>
    <xf numFmtId="0" fontId="5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4" fillId="9" borderId="0" applyNumberFormat="0" applyBorder="0" applyAlignment="0" applyProtection="0"/>
    <xf numFmtId="0" fontId="15" fillId="10" borderId="0" applyNumberFormat="0" applyBorder="0" applyAlignment="0" applyProtection="0"/>
    <xf numFmtId="0" fontId="14" fillId="11" borderId="0" applyNumberFormat="0" applyBorder="0" applyAlignment="0" applyProtection="0"/>
    <xf numFmtId="0" fontId="11" fillId="12" borderId="2" applyNumberFormat="0" applyAlignment="0" applyProtection="0"/>
    <xf numFmtId="0" fontId="10" fillId="13" borderId="3" applyNumberFormat="0" applyAlignment="0" applyProtection="0"/>
    <xf numFmtId="0" fontId="16" fillId="13" borderId="2" applyNumberFormat="0" applyAlignment="0" applyProtection="0"/>
    <xf numFmtId="0" fontId="13" fillId="0" borderId="4" applyNumberFormat="0" applyFill="0" applyAlignment="0" applyProtection="0"/>
    <xf numFmtId="0" fontId="12" fillId="14" borderId="5" applyNumberFormat="0" applyAlignment="0" applyProtection="0"/>
    <xf numFmtId="0" fontId="17" fillId="0" borderId="0" applyNumberFormat="0" applyFill="0" applyBorder="0" applyAlignment="0" applyProtection="0"/>
    <xf numFmtId="0" fontId="2" fillId="15" borderId="6" applyNumberFormat="0" applyAlignment="0" applyProtection="0"/>
    <xf numFmtId="0" fontId="18" fillId="0" borderId="0" applyNumberFormat="0" applyFill="0" applyBorder="0" applyAlignment="0" applyProtection="0"/>
    <xf numFmtId="0" fontId="1" fillId="16" borderId="0" applyNumberFormat="0" applyBorder="0" applyAlignment="0" applyProtection="0"/>
  </cellStyleXfs>
  <cellXfs count="48">
    <xf numFmtId="0" fontId="0" fillId="0" borderId="0" xfId="0">
      <alignment vertical="center"/>
    </xf>
    <xf numFmtId="0" fontId="0" fillId="3" borderId="0" xfId="0" applyFont="1" applyFill="1" applyAlignment="1">
      <alignment vertical="center" readingOrder="2"/>
    </xf>
    <xf numFmtId="0" fontId="0" fillId="3" borderId="0" xfId="0" applyNumberFormat="1" applyFont="1" applyFill="1" applyAlignment="1">
      <alignment vertical="center" readingOrder="2"/>
    </xf>
    <xf numFmtId="0" fontId="1" fillId="3" borderId="0" xfId="2" applyFont="1" applyFill="1" applyAlignment="1">
      <alignment readingOrder="2"/>
    </xf>
    <xf numFmtId="0" fontId="0" fillId="5" borderId="0" xfId="0" applyNumberFormat="1" applyFont="1" applyFill="1" applyAlignment="1">
      <alignment vertical="center" readingOrder="2"/>
    </xf>
    <xf numFmtId="0" fontId="1" fillId="5" borderId="0" xfId="2" applyNumberFormat="1" applyFont="1" applyFill="1" applyAlignment="1">
      <alignment readingOrder="2"/>
    </xf>
    <xf numFmtId="0" fontId="19" fillId="7" borderId="0" xfId="3" applyNumberFormat="1" applyFont="1" applyFill="1" applyAlignment="1">
      <alignment vertical="center" readingOrder="2"/>
    </xf>
    <xf numFmtId="0" fontId="6" fillId="7" borderId="0" xfId="1" applyNumberFormat="1" applyFont="1" applyFill="1" applyBorder="1" applyAlignment="1">
      <alignment vertical="center" wrapText="1" readingOrder="2"/>
    </xf>
    <xf numFmtId="0" fontId="1" fillId="7" borderId="0" xfId="2" applyNumberFormat="1" applyFont="1" applyFill="1" applyAlignment="1">
      <alignment readingOrder="2"/>
    </xf>
    <xf numFmtId="0" fontId="0" fillId="7" borderId="0" xfId="0" applyNumberFormat="1" applyFont="1" applyFill="1" applyAlignment="1">
      <alignment vertical="center" readingOrder="2"/>
    </xf>
    <xf numFmtId="0" fontId="7" fillId="7" borderId="0" xfId="4" applyNumberFormat="1" applyFont="1" applyFill="1" applyAlignment="1">
      <alignment horizontal="left" vertical="center" wrapText="1" readingOrder="2"/>
    </xf>
    <xf numFmtId="0" fontId="1" fillId="7" borderId="0" xfId="2" applyNumberFormat="1" applyFont="1" applyFill="1" applyAlignment="1">
      <alignment vertical="center" readingOrder="2"/>
    </xf>
    <xf numFmtId="0" fontId="1" fillId="7" borderId="0" xfId="2" applyNumberFormat="1" applyFont="1" applyFill="1" applyAlignment="1">
      <alignment horizontal="center" vertical="center" readingOrder="2"/>
    </xf>
    <xf numFmtId="0" fontId="7" fillId="5" borderId="0" xfId="4" applyNumberFormat="1" applyFont="1" applyFill="1" applyAlignment="1">
      <alignment horizontal="left" vertical="center" wrapText="1" readingOrder="2"/>
    </xf>
    <xf numFmtId="165" fontId="0" fillId="8" borderId="0" xfId="0" applyNumberFormat="1" applyFont="1" applyFill="1" applyAlignment="1">
      <alignment vertical="center" readingOrder="2"/>
    </xf>
    <xf numFmtId="164" fontId="1" fillId="8" borderId="0" xfId="2" applyNumberFormat="1" applyFont="1" applyFill="1" applyAlignment="1">
      <alignment readingOrder="2"/>
    </xf>
    <xf numFmtId="0" fontId="0" fillId="3" borderId="0" xfId="0" applyFont="1" applyFill="1" applyAlignment="1">
      <alignment horizontal="left" vertical="center" readingOrder="2"/>
    </xf>
    <xf numFmtId="0" fontId="1" fillId="3" borderId="0" xfId="2" applyFont="1" applyFill="1" applyAlignment="1">
      <alignment horizontal="left" vertical="center" readingOrder="2"/>
    </xf>
    <xf numFmtId="165" fontId="0" fillId="0" borderId="0" xfId="0" applyNumberFormat="1" applyFont="1" applyFill="1" applyBorder="1" applyAlignment="1">
      <alignment vertical="center" readingOrder="2"/>
    </xf>
    <xf numFmtId="164" fontId="0" fillId="8" borderId="0" xfId="0" applyNumberFormat="1" applyFont="1" applyFill="1" applyAlignment="1">
      <alignment readingOrder="2"/>
    </xf>
    <xf numFmtId="164" fontId="0" fillId="8" borderId="0" xfId="0" applyNumberFormat="1" applyFont="1" applyFill="1" applyAlignment="1">
      <alignment horizontal="right" vertical="center" readingOrder="2"/>
    </xf>
    <xf numFmtId="165" fontId="0" fillId="0" borderId="0" xfId="0" applyNumberFormat="1" applyFont="1" applyFill="1" applyAlignment="1">
      <alignment vertical="center" readingOrder="2"/>
    </xf>
    <xf numFmtId="0" fontId="0" fillId="8" borderId="0" xfId="0" applyFont="1" applyFill="1" applyAlignment="1">
      <alignment vertical="center" readingOrder="2"/>
    </xf>
    <xf numFmtId="164" fontId="0" fillId="8" borderId="0" xfId="0" applyNumberFormat="1" applyFont="1" applyFill="1" applyAlignment="1">
      <alignment vertical="center" readingOrder="2"/>
    </xf>
    <xf numFmtId="0" fontId="3" fillId="4" borderId="0" xfId="0" applyNumberFormat="1" applyFont="1" applyFill="1" applyAlignment="1">
      <alignment horizontal="left" vertical="center" readingOrder="2"/>
    </xf>
    <xf numFmtId="165" fontId="0" fillId="8" borderId="0" xfId="0" applyNumberFormat="1" applyFont="1" applyFill="1" applyAlignment="1">
      <alignment horizontal="left" vertical="center" readingOrder="2"/>
    </xf>
    <xf numFmtId="164" fontId="1" fillId="8" borderId="0" xfId="2" applyNumberFormat="1" applyFont="1" applyFill="1" applyAlignment="1">
      <alignment horizontal="left" readingOrder="2"/>
    </xf>
    <xf numFmtId="0" fontId="0" fillId="0" borderId="0" xfId="0" applyNumberFormat="1" applyFont="1" applyFill="1" applyAlignment="1">
      <alignment horizontal="left" vertical="center" readingOrder="2"/>
    </xf>
    <xf numFmtId="165" fontId="0" fillId="0" borderId="0" xfId="0" applyNumberFormat="1" applyFont="1" applyFill="1" applyBorder="1" applyAlignment="1">
      <alignment horizontal="left" vertical="center" readingOrder="2"/>
    </xf>
    <xf numFmtId="164" fontId="0" fillId="8" borderId="0" xfId="0" applyNumberFormat="1" applyFont="1" applyFill="1" applyAlignment="1">
      <alignment horizontal="left" readingOrder="2"/>
    </xf>
    <xf numFmtId="165" fontId="0" fillId="0" borderId="0" xfId="0" applyNumberFormat="1" applyFont="1" applyFill="1" applyAlignment="1">
      <alignment horizontal="left" vertical="center" readingOrder="2"/>
    </xf>
    <xf numFmtId="165" fontId="0" fillId="8" borderId="0" xfId="0" applyNumberFormat="1" applyFont="1" applyFill="1" applyAlignment="1">
      <alignment horizontal="left" vertical="center" indent="2" readingOrder="2"/>
    </xf>
    <xf numFmtId="164" fontId="1" fillId="8" borderId="0" xfId="2" applyNumberFormat="1" applyFont="1" applyFill="1" applyAlignment="1">
      <alignment horizontal="left" vertical="center" indent="2" readingOrder="2"/>
    </xf>
    <xf numFmtId="0" fontId="0" fillId="0" borderId="0" xfId="0" applyNumberFormat="1" applyFont="1" applyFill="1" applyAlignment="1">
      <alignment horizontal="left" vertical="center" indent="2" readingOrder="2"/>
    </xf>
    <xf numFmtId="165" fontId="0" fillId="0" borderId="0" xfId="0" applyNumberFormat="1" applyFont="1" applyFill="1" applyBorder="1" applyAlignment="1">
      <alignment horizontal="left" vertical="center" indent="2" readingOrder="2"/>
    </xf>
    <xf numFmtId="164" fontId="0" fillId="8" borderId="0" xfId="0" applyNumberFormat="1" applyFont="1" applyFill="1" applyAlignment="1">
      <alignment horizontal="left" vertical="center" indent="2" readingOrder="2"/>
    </xf>
    <xf numFmtId="165" fontId="0" fillId="0" borderId="0" xfId="0" applyNumberFormat="1" applyFont="1" applyFill="1" applyAlignment="1">
      <alignment horizontal="left" vertical="center" indent="2" readingOrder="2"/>
    </xf>
    <xf numFmtId="0" fontId="3" fillId="6" borderId="0" xfId="0" applyNumberFormat="1" applyFont="1" applyFill="1" applyAlignment="1">
      <alignment horizontal="right" vertical="top" indent="1" readingOrder="2"/>
    </xf>
    <xf numFmtId="0" fontId="0" fillId="8" borderId="0" xfId="0" applyFont="1" applyFill="1" applyAlignment="1">
      <alignment horizontal="right" vertical="center" indent="1" readingOrder="2"/>
    </xf>
    <xf numFmtId="0" fontId="1" fillId="5" borderId="0" xfId="2" applyFont="1" applyFill="1" applyAlignment="1">
      <alignment horizontal="right" indent="1" readingOrder="2"/>
    </xf>
    <xf numFmtId="0" fontId="0" fillId="0" borderId="0" xfId="0" applyNumberFormat="1" applyFont="1" applyFill="1" applyAlignment="1">
      <alignment horizontal="right" vertical="top" indent="1" readingOrder="2"/>
    </xf>
    <xf numFmtId="0" fontId="0" fillId="0" borderId="0" xfId="0" applyFont="1" applyFill="1" applyBorder="1" applyAlignment="1">
      <alignment horizontal="right" vertical="center" indent="1" readingOrder="2"/>
    </xf>
    <xf numFmtId="0" fontId="0" fillId="5" borderId="0" xfId="0" applyFont="1" applyFill="1" applyAlignment="1">
      <alignment horizontal="right" indent="1" readingOrder="2"/>
    </xf>
    <xf numFmtId="0" fontId="0" fillId="0" borderId="0" xfId="0" applyFont="1" applyFill="1" applyAlignment="1">
      <alignment horizontal="right" vertical="center" indent="1" readingOrder="2"/>
    </xf>
    <xf numFmtId="0" fontId="7" fillId="7" borderId="0" xfId="4" applyNumberFormat="1" applyFont="1" applyFill="1" applyAlignment="1">
      <alignment horizontal="right" vertical="center" wrapText="1" readingOrder="2"/>
    </xf>
    <xf numFmtId="165" fontId="0" fillId="8" borderId="0" xfId="0" applyNumberFormat="1" applyFont="1" applyFill="1" applyAlignment="1">
      <alignment horizontal="right" vertical="center" readingOrder="2"/>
    </xf>
    <xf numFmtId="0" fontId="5" fillId="4" borderId="0" xfId="3" applyNumberFormat="1" applyFont="1" applyAlignment="1">
      <alignment horizontal="left" vertical="center" readingOrder="2"/>
    </xf>
    <xf numFmtId="0" fontId="6" fillId="5" borderId="0" xfId="1" applyNumberFormat="1" applyFont="1" applyFill="1" applyBorder="1" applyAlignment="1">
      <alignment vertical="center" wrapText="1" readingOrder="2"/>
    </xf>
  </cellXfs>
  <cellStyles count="20">
    <cellStyle name="20% - הדגשה1" xfId="2" builtinId="30" customBuiltin="1"/>
    <cellStyle name="20% - הדגשה2" xfId="19" builtinId="34" customBuiltin="1"/>
    <cellStyle name="Normal" xfId="0" builtinId="0" customBuiltin="1"/>
    <cellStyle name="הערה" xfId="17" builtinId="10" customBuiltin="1"/>
    <cellStyle name="חישוב" xfId="13" builtinId="22" customBuiltin="1"/>
    <cellStyle name="טוב" xfId="8" builtinId="26" customBuiltin="1"/>
    <cellStyle name="טקסט אזהרה" xfId="16" builtinId="11" customBuiltin="1"/>
    <cellStyle name="טקסט הסברי" xfId="18" builtinId="53" customBuiltin="1"/>
    <cellStyle name="כותרת" xfId="3" builtinId="15" customBuiltin="1"/>
    <cellStyle name="כותרת 1" xfId="1" builtinId="16" customBuiltin="1"/>
    <cellStyle name="כותרת 2" xfId="4" builtinId="17" customBuiltin="1"/>
    <cellStyle name="כותרת 3" xfId="5" builtinId="18" customBuiltin="1"/>
    <cellStyle name="כותרת 4" xfId="6" builtinId="19" customBuiltin="1"/>
    <cellStyle name="ניטראלי" xfId="10" builtinId="28" customBuiltin="1"/>
    <cellStyle name="סה&quot;כ" xfId="7" builtinId="25" customBuiltin="1"/>
    <cellStyle name="פלט" xfId="12" builtinId="21" customBuiltin="1"/>
    <cellStyle name="קלט" xfId="11" builtinId="20" customBuiltin="1"/>
    <cellStyle name="רע" xfId="9" builtinId="27" customBuiltin="1"/>
    <cellStyle name="תא מסומן" xfId="15" builtinId="23" customBuiltin="1"/>
    <cellStyle name="תא מקושר" xfId="14" builtinId="24" customBuiltin="1"/>
  </cellStyles>
  <dxfs count="8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ahoma"/>
        <scheme val="none"/>
      </font>
      <numFmt numFmtId="165" formatCode="&quot;₪&quot;\ #,##0.00"/>
      <fill>
        <patternFill patternType="solid">
          <fgColor indexed="64"/>
          <bgColor theme="0"/>
        </patternFill>
      </fill>
      <alignment horizontal="left" vertical="center" textRotation="0" wrapText="0" indent="2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ahoma"/>
        <scheme val="none"/>
      </font>
      <numFmt numFmtId="165" formatCode="&quot;₪&quot;\ #,##0.00"/>
      <fill>
        <patternFill patternType="solid">
          <fgColor indexed="64"/>
          <bgColor theme="0"/>
        </patternFill>
      </fill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ahoma"/>
        <scheme val="none"/>
      </font>
      <numFmt numFmtId="165" formatCode="&quot;₪&quot;\ #,##0.00"/>
      <fill>
        <patternFill patternType="solid">
          <fgColor indexed="64"/>
          <bgColor theme="0"/>
        </patternFill>
      </fill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ahoma"/>
        <scheme val="none"/>
      </font>
      <numFmt numFmtId="165" formatCode="&quot;₪&quot;\ #,##0.00"/>
      <fill>
        <patternFill patternType="solid">
          <fgColor indexed="64"/>
          <bgColor theme="0"/>
        </patternFill>
      </fill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ahoma"/>
        <scheme val="none"/>
      </font>
      <numFmt numFmtId="165" formatCode="&quot;₪&quot;\ #,##0.00"/>
      <fill>
        <patternFill patternType="solid">
          <fgColor indexed="64"/>
          <bgColor theme="0"/>
        </patternFill>
      </fill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ahoma"/>
        <scheme val="none"/>
      </font>
      <numFmt numFmtId="165" formatCode="&quot;₪&quot;\ #,##0.00"/>
      <fill>
        <patternFill patternType="solid">
          <fgColor indexed="64"/>
          <bgColor theme="0"/>
        </patternFill>
      </fill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ahoma"/>
        <scheme val="none"/>
      </font>
      <numFmt numFmtId="165" formatCode="&quot;₪&quot;\ #,##0.00"/>
      <fill>
        <patternFill patternType="solid">
          <fgColor indexed="64"/>
          <bgColor theme="0"/>
        </patternFill>
      </fill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ahoma"/>
        <scheme val="none"/>
      </font>
      <numFmt numFmtId="165" formatCode="&quot;₪&quot;\ #,##0.00"/>
      <fill>
        <patternFill patternType="solid">
          <fgColor indexed="64"/>
          <bgColor theme="0"/>
        </patternFill>
      </fill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ahoma"/>
        <scheme val="none"/>
      </font>
      <numFmt numFmtId="165" formatCode="&quot;₪&quot;\ #,##0.00"/>
      <fill>
        <patternFill patternType="solid">
          <fgColor indexed="64"/>
          <bgColor theme="0"/>
        </patternFill>
      </fill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ahoma"/>
        <scheme val="none"/>
      </font>
      <numFmt numFmtId="165" formatCode="&quot;₪&quot;\ #,##0.00"/>
      <fill>
        <patternFill patternType="solid">
          <fgColor indexed="64"/>
          <bgColor theme="0"/>
        </patternFill>
      </fill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ahoma"/>
        <scheme val="none"/>
      </font>
      <numFmt numFmtId="165" formatCode="&quot;₪&quot;\ #,##0.00"/>
      <fill>
        <patternFill patternType="solid">
          <fgColor indexed="64"/>
          <bgColor theme="0"/>
        </patternFill>
      </fill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ahoma"/>
        <scheme val="none"/>
      </font>
      <numFmt numFmtId="165" formatCode="&quot;₪&quot;\ #,##0.00"/>
      <fill>
        <patternFill patternType="solid">
          <fgColor indexed="64"/>
          <bgColor theme="0"/>
        </patternFill>
      </fill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ahoma"/>
        <scheme val="none"/>
      </font>
      <numFmt numFmtId="165" formatCode="&quot;₪&quot;\ #,##0.00"/>
      <fill>
        <patternFill patternType="solid">
          <fgColor indexed="64"/>
          <bgColor theme="0"/>
        </patternFill>
      </fill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ahoma"/>
        <scheme val="none"/>
      </font>
      <numFmt numFmtId="165" formatCode="&quot;₪&quot;\ #,##0.00"/>
      <fill>
        <patternFill patternType="solid">
          <fgColor indexed="64"/>
          <bgColor theme="0"/>
        </patternFill>
      </fill>
      <alignment textRotation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ahoma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ahoma"/>
        <scheme val="none"/>
      </font>
      <numFmt numFmtId="0" formatCode="General"/>
      <fill>
        <patternFill patternType="solid">
          <fgColor indexed="64"/>
          <bgColor theme="0"/>
        </patternFill>
      </fill>
      <alignment textRotation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Tahoma"/>
        <scheme val="none"/>
      </font>
      <numFmt numFmtId="0" formatCode="General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&quot;₪&quot;\ #,##0.00"/>
      <alignment horizontal="left" vertical="center" textRotation="0" wrapText="0" indent="2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&quot;₪&quot;\ #,##0.00"/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&quot;₪&quot;\ #,##0.00"/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&quot;₪&quot;\ #,##0.00"/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&quot;₪&quot;\ #,##0.00"/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&quot;₪&quot;\ #,##0.00"/>
      <alignment horizontal="left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&quot;₪&quot;\ #,##0.00"/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&quot;₪&quot;\ #,##0.00"/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&quot;₪&quot;\ #,##0.00"/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&quot;₪&quot;\ #,##0.00"/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&quot;₪&quot;\ #,##0.00"/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&quot;₪&quot;\ #,##0.00"/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&quot;₪&quot;\ #,##0.00"/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&quot;₪&quot;\ #,##0.00"/>
      <alignment textRotation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0" formatCode="General"/>
      <fill>
        <patternFill patternType="solid">
          <fgColor indexed="64"/>
          <bgColor theme="0"/>
        </patternFill>
      </fill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0" formatCode="General"/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0" formatCode="General"/>
      <alignment textRotation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&quot;₪&quot;\ #,##0.00"/>
      <alignment horizontal="left" vertical="center" textRotation="0" wrapText="0" indent="2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&quot;₪&quot;\ #,##0.00"/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&quot;₪&quot;\ #,##0.00"/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&quot;₪&quot;\ #,##0.00"/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&quot;₪&quot;\ #,##0.00"/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&quot;₪&quot;\ #,##0.00"/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&quot;₪&quot;\ #,##0.00"/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&quot;₪&quot;\ #,##0.00"/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&quot;₪&quot;\ #,##0.00"/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&quot;₪&quot;\ #,##0.00"/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&quot;₪&quot;\ #,##0.00"/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&quot;₪&quot;\ #,##0.00"/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&quot;₪&quot;\ #,##0.00"/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&quot;₪&quot;\ #,##0.00"/>
      <alignment textRotation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0" formatCode="General"/>
      <fill>
        <patternFill patternType="solid">
          <fgColor indexed="64"/>
          <bgColor theme="0"/>
        </patternFill>
      </fill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0" formatCode="General"/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0" formatCode="General"/>
      <alignment textRotation="0" indent="0" justifyLastLine="0" shrinkToFit="0" readingOrder="2"/>
    </dxf>
    <dxf>
      <fill>
        <patternFill>
          <bgColor theme="3" tint="-0.24994659260841701"/>
        </patternFill>
      </fill>
    </dxf>
    <dxf>
      <font>
        <b/>
        <i val="0"/>
        <color theme="2"/>
      </font>
      <fill>
        <patternFill patternType="solid">
          <fgColor indexed="64"/>
          <bgColor theme="3"/>
        </patternFill>
      </fill>
    </dxf>
    <dxf>
      <fill>
        <patternFill>
          <bgColor theme="0"/>
        </patternFill>
      </fill>
    </dxf>
  </dxfs>
  <tableStyles count="1" defaultTableStyle="תקציב משפחתי" defaultPivotStyle="PivotStyleMedium4">
    <tableStyle name="תקציב משפחתי" pivot="0" count="3">
      <tableStyleElement type="wholeTable" dxfId="84"/>
      <tableStyleElement type="headerRow" dxfId="83"/>
      <tableStyleElement type="firstHeaderCell" dxfId="8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'תקציב משפחתי'!$B$10</c:f>
              <c:strCache>
                <c:ptCount val="1"/>
                <c:pt idx="0">
                  <c:v>מזומנים זמינים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38100">
                <a:noFill/>
              </a:ln>
              <a:effectLst/>
            </c:spPr>
          </c:marker>
          <c:cat>
            <c:strRef>
              <c:f>'תקציב משפחתי'!$C$7:$N$7</c:f>
              <c:strCache>
                <c:ptCount val="12"/>
                <c:pt idx="0">
                  <c:v>ינו</c:v>
                </c:pt>
                <c:pt idx="1">
                  <c:v>פבר</c:v>
                </c:pt>
                <c:pt idx="2">
                  <c:v>מרץ</c:v>
                </c:pt>
                <c:pt idx="3">
                  <c:v>אפר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</c:v>
                </c:pt>
                <c:pt idx="8">
                  <c:v>ספט</c:v>
                </c:pt>
                <c:pt idx="9">
                  <c:v>אוק</c:v>
                </c:pt>
                <c:pt idx="10">
                  <c:v>נוב</c:v>
                </c:pt>
                <c:pt idx="11">
                  <c:v>דצמ</c:v>
                </c:pt>
              </c:strCache>
            </c:strRef>
          </c:cat>
          <c:val>
            <c:numRef>
              <c:f>'תקציב משפחתי'!$C$10:$N$10</c:f>
              <c:numCache>
                <c:formatCode>"₪"\ #,##0.00</c:formatCode>
                <c:ptCount val="12"/>
                <c:pt idx="0">
                  <c:v>820</c:v>
                </c:pt>
                <c:pt idx="1">
                  <c:v>1177</c:v>
                </c:pt>
                <c:pt idx="2">
                  <c:v>774</c:v>
                </c:pt>
                <c:pt idx="3">
                  <c:v>1035</c:v>
                </c:pt>
                <c:pt idx="4">
                  <c:v>981</c:v>
                </c:pt>
                <c:pt idx="5">
                  <c:v>1034</c:v>
                </c:pt>
                <c:pt idx="6">
                  <c:v>675</c:v>
                </c:pt>
                <c:pt idx="7">
                  <c:v>781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41808"/>
        <c:axId val="104142368"/>
      </c:lineChart>
      <c:catAx>
        <c:axId val="104141808"/>
        <c:scaling>
          <c:orientation val="maxMin"/>
        </c:scaling>
        <c:delete val="1"/>
        <c:axPos val="b"/>
        <c:numFmt formatCode="General" sourceLinked="1"/>
        <c:majorTickMark val="out"/>
        <c:minorTickMark val="none"/>
        <c:tickLblPos val="nextTo"/>
        <c:crossAx val="104142368"/>
        <c:crosses val="autoZero"/>
        <c:auto val="1"/>
        <c:lblAlgn val="ctr"/>
        <c:lblOffset val="100"/>
        <c:noMultiLvlLbl val="0"/>
      </c:catAx>
      <c:valAx>
        <c:axId val="104142368"/>
        <c:scaling>
          <c:orientation val="minMax"/>
        </c:scaling>
        <c:delete val="1"/>
        <c:axPos val="r"/>
        <c:numFmt formatCode="&quot;₪&quot;\ #,##0.00" sourceLinked="1"/>
        <c:majorTickMark val="out"/>
        <c:minorTickMark val="none"/>
        <c:tickLblPos val="nextTo"/>
        <c:crossAx val="104141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5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1</xdr:row>
      <xdr:rowOff>0</xdr:rowOff>
    </xdr:from>
    <xdr:to>
      <xdr:col>15</xdr:col>
      <xdr:colOff>1200150</xdr:colOff>
      <xdr:row>2</xdr:row>
      <xdr:rowOff>0</xdr:rowOff>
    </xdr:to>
    <xdr:pic>
      <xdr:nvPicPr>
        <xdr:cNvPr id="4" name="תמונה  3" descr="ספל קפה, מחשבון, מחשב נישא ואדם רושם על-גבי נייר. תמונה חתוכה המציגה יד של אדם ואת החלק התחתון של הספל והמחשב הנישא." title="גרפיקת כותרת תבנית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375" y="171450"/>
          <a:ext cx="9105900" cy="1790700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14</xdr:col>
      <xdr:colOff>285750</xdr:colOff>
      <xdr:row>5</xdr:row>
      <xdr:rowOff>0</xdr:rowOff>
    </xdr:to>
    <xdr:graphicFrame macro="">
      <xdr:nvGraphicFramePr>
        <xdr:cNvPr id="5" name="תרשים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Income" displayName="tblIncome" ref="B12:P15" headerRowDxfId="81" dataDxfId="80" totalsRowDxfId="79">
  <tableColumns count="15">
    <tableColumn id="1" name="סוג הכנסה" totalsRowLabel="TOTAL INCOME" dataDxfId="78" totalsRowDxfId="77"/>
    <tableColumn id="2" name="ינו" totalsRowFunction="sum" dataDxfId="76" totalsRowDxfId="75"/>
    <tableColumn id="3" name="פבר" totalsRowFunction="sum" dataDxfId="74" totalsRowDxfId="73"/>
    <tableColumn id="4" name="מרץ" totalsRowFunction="sum" dataDxfId="72" totalsRowDxfId="71"/>
    <tableColumn id="5" name="אפר" totalsRowFunction="sum" dataDxfId="70" totalsRowDxfId="69"/>
    <tableColumn id="6" name="מאי" totalsRowFunction="sum" dataDxfId="68" totalsRowDxfId="67"/>
    <tableColumn id="7" name="יוני" totalsRowFunction="sum" dataDxfId="66" totalsRowDxfId="65"/>
    <tableColumn id="8" name="יולי" totalsRowFunction="sum" dataDxfId="64" totalsRowDxfId="63"/>
    <tableColumn id="9" name="אוג" totalsRowFunction="sum" dataDxfId="62" totalsRowDxfId="61"/>
    <tableColumn id="10" name="ספט" totalsRowFunction="sum" dataDxfId="60" totalsRowDxfId="59"/>
    <tableColumn id="11" name="אוק" totalsRowFunction="sum" dataDxfId="58" totalsRowDxfId="57"/>
    <tableColumn id="12" name="נוב" totalsRowFunction="sum" dataDxfId="56" totalsRowDxfId="55"/>
    <tableColumn id="13" name="דצמ" totalsRowFunction="sum" dataDxfId="54" totalsRowDxfId="53"/>
    <tableColumn id="14" name="סה&quot;כ מתחילת השנה עד היום" totalsRowFunction="sum" dataDxfId="52" totalsRowDxfId="51">
      <calculatedColumnFormula>SUM(tblIncome[[#This Row],[ינו]:[דצמ]])</calculatedColumnFormula>
    </tableColumn>
    <tableColumn id="15" name="ממוצע חודשי" dataDxfId="50" totalsRowDxfId="49">
      <calculatedColumnFormula>IFERROR(AVERAGE(tblIncome[[#This Row],[ינו]:[דצמ]]),"")</calculatedColumnFormula>
    </tableColumn>
  </tableColumns>
  <tableStyleInfo name="תקציב משפחתי" showFirstColumn="1" showLastColumn="0" showRowStripes="1" showColumnStripes="0"/>
  <extLst>
    <ext xmlns:x14="http://schemas.microsoft.com/office/spreadsheetml/2009/9/main" uri="{504A1905-F514-4f6f-8877-14C23A59335A}">
      <x14:table altText="הכנסות חודשיות" altTextSummary="סיכום הכנסות לפי סוג עבור כל חודש בלוח השנה."/>
    </ext>
  </extLst>
</table>
</file>

<file path=xl/tables/table2.xml><?xml version="1.0" encoding="utf-8"?>
<table xmlns="http://schemas.openxmlformats.org/spreadsheetml/2006/main" id="2" name="tblExpenses" displayName="tblExpenses" ref="B17:P35" headerRowDxfId="48" dataDxfId="47" totalsRowDxfId="46">
  <tableColumns count="15">
    <tableColumn id="1" name="הוצאות" totalsRowLabel="TOTAL EXPENSES" dataDxfId="45" totalsRowDxfId="44"/>
    <tableColumn id="2" name="ינו" totalsRowFunction="sum" dataDxfId="43" totalsRowDxfId="42"/>
    <tableColumn id="3" name="פבר" totalsRowFunction="sum" dataDxfId="41" totalsRowDxfId="40"/>
    <tableColumn id="4" name="מרץ" totalsRowFunction="sum" dataDxfId="39" totalsRowDxfId="38"/>
    <tableColumn id="5" name="אפר" totalsRowFunction="sum" dataDxfId="37" totalsRowDxfId="36"/>
    <tableColumn id="6" name="מאי" totalsRowFunction="sum" dataDxfId="35" totalsRowDxfId="34"/>
    <tableColumn id="7" name="יוני" totalsRowFunction="sum" dataDxfId="33" totalsRowDxfId="32"/>
    <tableColumn id="8" name="יולי" totalsRowFunction="sum" dataDxfId="31" totalsRowDxfId="30"/>
    <tableColumn id="9" name="אוג" totalsRowFunction="sum" dataDxfId="29"/>
    <tableColumn id="10" name="ספט" totalsRowFunction="sum" dataDxfId="28" totalsRowDxfId="27"/>
    <tableColumn id="11" name="אוק" totalsRowFunction="sum" dataDxfId="26" totalsRowDxfId="25"/>
    <tableColumn id="12" name="נוב" totalsRowFunction="sum" dataDxfId="24" totalsRowDxfId="23"/>
    <tableColumn id="13" name="דצמ" totalsRowFunction="sum" dataDxfId="22" totalsRowDxfId="21"/>
    <tableColumn id="14" name="סה&quot;כ מתחילת השנה עד היום" totalsRowFunction="sum" dataDxfId="20" totalsRowDxfId="19">
      <calculatedColumnFormula>SUM(tblExpenses[[#This Row],[ינו]:[דצמ]])</calculatedColumnFormula>
    </tableColumn>
    <tableColumn id="15" name="ממוצע חודשי" totalsRowFunction="sum" dataDxfId="18" totalsRowDxfId="17">
      <calculatedColumnFormula>IFERROR(AVERAGE(tblExpenses[[#This Row],[ינו]:[דצמ]]),"")</calculatedColumnFormula>
    </tableColumn>
  </tableColumns>
  <tableStyleInfo name="תקציב משפחתי" showFirstColumn="1" showLastColumn="0" showRowStripes="1" showColumnStripes="0"/>
  <extLst>
    <ext xmlns:x14="http://schemas.microsoft.com/office/spreadsheetml/2009/9/main" uri="{504A1905-F514-4f6f-8877-14C23A59335A}">
      <x14:table altText="הוצאות חודשיות" altTextSummary="סיכום הוצאות עבור כל חודש בלוח השנה."/>
    </ext>
  </extLst>
</table>
</file>

<file path=xl/tables/table3.xml><?xml version="1.0" encoding="utf-8"?>
<table xmlns="http://schemas.openxmlformats.org/spreadsheetml/2006/main" id="3" name="טבלה3" displayName="טבלה3" ref="B7:P10" totalsRowShown="0" headerRowDxfId="16" dataDxfId="15">
  <autoFilter ref="B7:P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סיכום" dataDxfId="14"/>
    <tableColumn id="2" name="ינו" dataDxfId="13"/>
    <tableColumn id="3" name="פבר" dataDxfId="12"/>
    <tableColumn id="4" name="מרץ" dataDxfId="11"/>
    <tableColumn id="5" name="אפר" dataDxfId="10"/>
    <tableColumn id="6" name="מאי" dataDxfId="9"/>
    <tableColumn id="7" name="יוני" dataDxfId="8"/>
    <tableColumn id="8" name="יולי" dataDxfId="7"/>
    <tableColumn id="9" name="אוג" dataDxfId="6"/>
    <tableColumn id="10" name="ספט" dataDxfId="5"/>
    <tableColumn id="11" name="אוק" dataDxfId="4"/>
    <tableColumn id="12" name="נוב" dataDxfId="3"/>
    <tableColumn id="13" name="דצמ" dataDxfId="2"/>
    <tableColumn id="14" name="סה&quot;כ מתחילת השנה עד היום" dataDxfId="1">
      <calculatedColumnFormula>SUM(C8:N8)</calculatedColumnFormula>
    </tableColumn>
    <tableColumn id="15" name="ממוצע חודשי" dataDxfId="0">
      <calculatedColumnFormula>IFERROR(AVERAGE(C8:N8),"")</calculatedColumnFormula>
    </tableColumn>
  </tableColumns>
  <tableStyleInfo name="תקציב משפחתי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737480"/>
      </a:dk2>
      <a:lt2>
        <a:srgbClr val="F0F0F0"/>
      </a:lt2>
      <a:accent1>
        <a:srgbClr val="5B98D7"/>
      </a:accent1>
      <a:accent2>
        <a:srgbClr val="7DAE4B"/>
      </a:accent2>
      <a:accent3>
        <a:srgbClr val="F05B35"/>
      </a:accent3>
      <a:accent4>
        <a:srgbClr val="5F6371"/>
      </a:accent4>
      <a:accent5>
        <a:srgbClr val="7B62FA"/>
      </a:accent5>
      <a:accent6>
        <a:srgbClr val="5B7799"/>
      </a:accent6>
      <a:hlink>
        <a:srgbClr val="7DAE4B"/>
      </a:hlink>
      <a:folHlink>
        <a:srgbClr val="7B62FA"/>
      </a:folHlink>
    </a:clrScheme>
    <a:fontScheme name="Family Budge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Q97"/>
  <sheetViews>
    <sheetView showGridLines="0" rightToLeft="1" tabSelected="1" zoomScaleNormal="100" workbookViewId="0"/>
  </sheetViews>
  <sheetFormatPr defaultRowHeight="21" customHeight="1" x14ac:dyDescent="0.2"/>
  <cols>
    <col min="1" max="1" width="2.5703125" style="1" customWidth="1"/>
    <col min="2" max="2" width="24.5703125" style="22" customWidth="1"/>
    <col min="3" max="3" width="11.85546875" style="23" customWidth="1"/>
    <col min="4" max="4" width="10.28515625" style="23" bestFit="1" customWidth="1"/>
    <col min="5" max="14" width="11.85546875" style="23" customWidth="1"/>
    <col min="15" max="15" width="28.28515625" style="23" customWidth="1"/>
    <col min="16" max="16" width="21.140625" style="20" customWidth="1"/>
    <col min="17" max="17" width="2.5703125" style="1" customWidth="1"/>
    <col min="18" max="16384" width="9.140625" style="1"/>
  </cols>
  <sheetData>
    <row r="1" spans="1:17" ht="13.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141" customHeight="1" x14ac:dyDescent="0.2">
      <c r="A2" s="3"/>
      <c r="B2" s="46" t="s">
        <v>1</v>
      </c>
      <c r="C2" s="46"/>
      <c r="D2" s="46"/>
      <c r="E2" s="47" t="s">
        <v>2</v>
      </c>
      <c r="F2" s="47"/>
      <c r="G2" s="4"/>
      <c r="H2" s="5"/>
      <c r="I2" s="5"/>
      <c r="J2" s="5"/>
      <c r="K2" s="4"/>
      <c r="L2" s="4"/>
      <c r="M2" s="5"/>
      <c r="N2" s="4"/>
      <c r="O2" s="4"/>
      <c r="P2" s="4"/>
      <c r="Q2" s="1" t="s">
        <v>0</v>
      </c>
    </row>
    <row r="3" spans="1:17" ht="15.75" customHeight="1" x14ac:dyDescent="0.2">
      <c r="A3" s="3"/>
      <c r="B3" s="6"/>
      <c r="C3" s="6"/>
      <c r="D3" s="7"/>
      <c r="E3" s="7"/>
      <c r="F3" s="8"/>
      <c r="G3" s="9"/>
      <c r="H3" s="8"/>
      <c r="I3" s="8"/>
      <c r="J3" s="8"/>
      <c r="K3" s="9"/>
      <c r="L3" s="9"/>
      <c r="M3" s="8"/>
      <c r="N3" s="9"/>
      <c r="O3" s="9"/>
      <c r="P3" s="9"/>
    </row>
    <row r="4" spans="1:17" ht="67.5" customHeight="1" x14ac:dyDescent="0.2">
      <c r="A4" s="3"/>
      <c r="B4" s="44" t="s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8"/>
      <c r="P4" s="11"/>
    </row>
    <row r="5" spans="1:17" ht="16.5" customHeight="1" x14ac:dyDescent="0.2">
      <c r="A5" s="3"/>
      <c r="B5" s="10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8"/>
      <c r="P5" s="11"/>
    </row>
    <row r="6" spans="1:17" ht="9" customHeight="1" x14ac:dyDescent="0.2">
      <c r="A6" s="3"/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8"/>
      <c r="P6" s="11"/>
    </row>
    <row r="7" spans="1:17" ht="21" customHeight="1" x14ac:dyDescent="0.2">
      <c r="A7" s="3"/>
      <c r="B7" s="37" t="s">
        <v>42</v>
      </c>
      <c r="C7" s="24" t="s">
        <v>27</v>
      </c>
      <c r="D7" s="24" t="s">
        <v>28</v>
      </c>
      <c r="E7" s="24" t="s">
        <v>29</v>
      </c>
      <c r="F7" s="24" t="s">
        <v>30</v>
      </c>
      <c r="G7" s="24" t="s">
        <v>31</v>
      </c>
      <c r="H7" s="24" t="s">
        <v>32</v>
      </c>
      <c r="I7" s="24" t="s">
        <v>33</v>
      </c>
      <c r="J7" s="24" t="s">
        <v>34</v>
      </c>
      <c r="K7" s="24" t="s">
        <v>35</v>
      </c>
      <c r="L7" s="24" t="s">
        <v>36</v>
      </c>
      <c r="M7" s="24" t="s">
        <v>37</v>
      </c>
      <c r="N7" s="24" t="s">
        <v>38</v>
      </c>
      <c r="O7" s="24" t="s">
        <v>39</v>
      </c>
      <c r="P7" s="33" t="s">
        <v>40</v>
      </c>
    </row>
    <row r="8" spans="1:17" ht="21" customHeight="1" x14ac:dyDescent="0.2">
      <c r="A8" s="3"/>
      <c r="B8" s="38" t="s">
        <v>4</v>
      </c>
      <c r="C8" s="14">
        <f>IF(COUNT(tblIncome[ינו])=0,"",SUM(tblIncome[ינו]))</f>
        <v>4775</v>
      </c>
      <c r="D8" s="25">
        <f>IF(COUNT(tblIncome[פבר])=0,"",SUM(tblIncome[פבר]))</f>
        <v>5213</v>
      </c>
      <c r="E8" s="25">
        <f>IF(COUNT(tblIncome[מרץ])=0,"",SUM(tblIncome[מרץ]))</f>
        <v>4821</v>
      </c>
      <c r="F8" s="25">
        <f>IF(COUNT(tblIncome[אפר])=0,"",SUM(tblIncome[אפר]))</f>
        <v>5088</v>
      </c>
      <c r="G8" s="25">
        <f>IF(COUNT(tblIncome[מאי])=0,"",SUM(tblIncome[מאי]))</f>
        <v>4963</v>
      </c>
      <c r="H8" s="25">
        <f>IF(COUNT(tblIncome[יוני])=0,"",SUM(tblIncome[יוני]))</f>
        <v>5094</v>
      </c>
      <c r="I8" s="25">
        <f>IF(COUNT(tblIncome[יולי])=0,"",SUM(tblIncome[יולי]))</f>
        <v>4957</v>
      </c>
      <c r="J8" s="25">
        <f>IF(COUNT(tblIncome[אוג])=0,"",SUM(tblIncome[אוג]))</f>
        <v>5008</v>
      </c>
      <c r="K8" s="25" t="str">
        <f>IF(COUNT(tblIncome[ספט])=0,"",SUM(tblIncome[ספט]))</f>
        <v/>
      </c>
      <c r="L8" s="25" t="str">
        <f>IF(COUNT(tblIncome[אוק])=0,"",SUM(tblIncome[אוק]))</f>
        <v/>
      </c>
      <c r="M8" s="25" t="str">
        <f>IF(COUNT(tblIncome[נוב])=0,"",SUM(tblIncome[נוב]))</f>
        <v/>
      </c>
      <c r="N8" s="25" t="str">
        <f>IF(COUNT(tblIncome[דצמ])=0,"",SUM(tblIncome[דצמ]))</f>
        <v/>
      </c>
      <c r="O8" s="25">
        <f>SUM(C8:N8)</f>
        <v>39919</v>
      </c>
      <c r="P8" s="31">
        <f>IFERROR(AVERAGE(C8:N8),"")</f>
        <v>4989.875</v>
      </c>
    </row>
    <row r="9" spans="1:17" ht="21" customHeight="1" x14ac:dyDescent="0.2">
      <c r="A9" s="3"/>
      <c r="B9" s="38" t="s">
        <v>5</v>
      </c>
      <c r="C9" s="14">
        <f>IF(COUNT(tblExpenses[ינו])=0,"",SUM(tblExpenses[ינו]))</f>
        <v>3955</v>
      </c>
      <c r="D9" s="25">
        <f>IF(COUNT(tblExpenses[פבר])=0,"",SUM(tblExpenses[פבר]))</f>
        <v>4036</v>
      </c>
      <c r="E9" s="25">
        <f>IF(COUNT(tblExpenses[מרץ])=0,"",SUM(tblExpenses[מרץ]))</f>
        <v>4047</v>
      </c>
      <c r="F9" s="25">
        <f>IF(COUNT(tblExpenses[אפר])=0,"",SUM(tblExpenses[אפר]))</f>
        <v>4053</v>
      </c>
      <c r="G9" s="25">
        <f>IF(COUNT(tblExpenses[מאי])=0,"",SUM(tblExpenses[מאי]))</f>
        <v>3982</v>
      </c>
      <c r="H9" s="25">
        <f>IF(COUNT(tblExpenses[יוני])=0,"",SUM(tblExpenses[יוני]))</f>
        <v>4060</v>
      </c>
      <c r="I9" s="25">
        <f>IF(COUNT(tblExpenses[יולי])=0,"",SUM(tblExpenses[יולי]))</f>
        <v>4282</v>
      </c>
      <c r="J9" s="25">
        <f>IF(COUNT(tblExpenses[אוג])=0,"",SUM(tblExpenses[אוג]))</f>
        <v>4227</v>
      </c>
      <c r="K9" s="25" t="str">
        <f>IF(COUNT(tblExpenses[ספט])=0,"",SUM(tblExpenses[ספט]))</f>
        <v/>
      </c>
      <c r="L9" s="25" t="str">
        <f>IF(COUNT(tblExpenses[אוק])=0,"",SUM(tblExpenses[אוק]))</f>
        <v/>
      </c>
      <c r="M9" s="25" t="str">
        <f>IF(COUNT(tblExpenses[נוב])=0,"",SUM(tblExpenses[נוב]))</f>
        <v/>
      </c>
      <c r="N9" s="25" t="str">
        <f>IF(COUNT(tblExpenses[דצמ])=0,"",SUM(tblExpenses[דצמ]))</f>
        <v/>
      </c>
      <c r="O9" s="25">
        <f t="shared" ref="O9:O10" si="0">SUM(C9:N9)</f>
        <v>32642</v>
      </c>
      <c r="P9" s="31">
        <f t="shared" ref="P9:P10" si="1">IFERROR(AVERAGE(C9:N9),"")</f>
        <v>4080.25</v>
      </c>
    </row>
    <row r="10" spans="1:17" ht="21" customHeight="1" x14ac:dyDescent="0.2">
      <c r="A10" s="3"/>
      <c r="B10" s="38" t="s">
        <v>6</v>
      </c>
      <c r="C10" s="14">
        <f>IFERROR(IF(COUNT(tblIncome[ינו])=0,"",C8-C9),"")</f>
        <v>820</v>
      </c>
      <c r="D10" s="25">
        <f>IFERROR(IF(COUNT(tblIncome[פבר])=0,"",D8-D9),"")</f>
        <v>1177</v>
      </c>
      <c r="E10" s="25">
        <f>IFERROR(IF(COUNT(tblIncome[מרץ])=0,"",E8-E9),"")</f>
        <v>774</v>
      </c>
      <c r="F10" s="25">
        <f>IFERROR(IF(COUNT(tblIncome[אפר])=0,"",F8-F9),"")</f>
        <v>1035</v>
      </c>
      <c r="G10" s="25">
        <f>IFERROR(IF(COUNT(tblIncome[מאי])=0,"",G8-G9),"")</f>
        <v>981</v>
      </c>
      <c r="H10" s="25">
        <f>IFERROR(IF(COUNT(tblIncome[יוני])=0,"",H8-H9),"")</f>
        <v>1034</v>
      </c>
      <c r="I10" s="25">
        <f>IFERROR(IF(COUNT(tblIncome[יולי])=0,"",I8-I9),"")</f>
        <v>675</v>
      </c>
      <c r="J10" s="25">
        <f>IFERROR(IF(COUNT(tblIncome[אוג])=0,"",J8-J9),"")</f>
        <v>781</v>
      </c>
      <c r="K10" s="25" t="str">
        <f>IFERROR(IF(COUNT(tblIncome[ספט])=0,"",K8-K9),"")</f>
        <v/>
      </c>
      <c r="L10" s="25" t="str">
        <f>IFERROR(IF(COUNT(tblIncome[אוק])=0,"",L8-L9),"")</f>
        <v/>
      </c>
      <c r="M10" s="25" t="str">
        <f>IFERROR(IF(COUNT(tblIncome[נוב])=0,"",M8-M9),"")</f>
        <v/>
      </c>
      <c r="N10" s="25" t="str">
        <f>IFERROR(IF(COUNT(tblIncome[דצמ])=0,"",N8-N9),"")</f>
        <v/>
      </c>
      <c r="O10" s="25">
        <f t="shared" si="0"/>
        <v>7277</v>
      </c>
      <c r="P10" s="31">
        <f t="shared" si="1"/>
        <v>909.625</v>
      </c>
    </row>
    <row r="11" spans="1:17" ht="9" customHeight="1" x14ac:dyDescent="0.2">
      <c r="A11" s="3"/>
      <c r="B11" s="39"/>
      <c r="C11" s="1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32"/>
    </row>
    <row r="12" spans="1:17" s="16" customFormat="1" ht="21" customHeight="1" x14ac:dyDescent="0.2">
      <c r="B12" s="40" t="s">
        <v>41</v>
      </c>
      <c r="C12" s="27" t="s">
        <v>27</v>
      </c>
      <c r="D12" s="27" t="s">
        <v>28</v>
      </c>
      <c r="E12" s="27" t="s">
        <v>29</v>
      </c>
      <c r="F12" s="27" t="s">
        <v>30</v>
      </c>
      <c r="G12" s="27" t="s">
        <v>31</v>
      </c>
      <c r="H12" s="27" t="s">
        <v>32</v>
      </c>
      <c r="I12" s="27" t="s">
        <v>33</v>
      </c>
      <c r="J12" s="27" t="s">
        <v>34</v>
      </c>
      <c r="K12" s="27" t="s">
        <v>35</v>
      </c>
      <c r="L12" s="27" t="s">
        <v>36</v>
      </c>
      <c r="M12" s="27" t="s">
        <v>37</v>
      </c>
      <c r="N12" s="27" t="s">
        <v>38</v>
      </c>
      <c r="O12" s="27" t="s">
        <v>39</v>
      </c>
      <c r="P12" s="33" t="s">
        <v>40</v>
      </c>
    </row>
    <row r="13" spans="1:17" s="16" customFormat="1" ht="21" customHeight="1" x14ac:dyDescent="0.2">
      <c r="A13" s="17"/>
      <c r="B13" s="41" t="s">
        <v>7</v>
      </c>
      <c r="C13" s="18">
        <v>4000</v>
      </c>
      <c r="D13" s="28">
        <v>4410</v>
      </c>
      <c r="E13" s="28">
        <v>4019</v>
      </c>
      <c r="F13" s="28">
        <v>4263</v>
      </c>
      <c r="G13" s="28">
        <v>4123</v>
      </c>
      <c r="H13" s="28">
        <v>4308</v>
      </c>
      <c r="I13" s="28">
        <v>4162</v>
      </c>
      <c r="J13" s="28">
        <v>4165</v>
      </c>
      <c r="K13" s="28"/>
      <c r="L13" s="28"/>
      <c r="M13" s="28"/>
      <c r="N13" s="28"/>
      <c r="O13" s="28">
        <f>SUM(tblIncome[[#This Row],[ינו]:[דצמ]])</f>
        <v>33450</v>
      </c>
      <c r="P13" s="34">
        <f>IFERROR(AVERAGE(tblIncome[[#This Row],[ינו]:[דצמ]]),"")</f>
        <v>4181.25</v>
      </c>
    </row>
    <row r="14" spans="1:17" ht="21" customHeight="1" x14ac:dyDescent="0.2">
      <c r="A14" s="3"/>
      <c r="B14" s="41" t="s">
        <v>8</v>
      </c>
      <c r="C14" s="18">
        <v>275</v>
      </c>
      <c r="D14" s="28">
        <v>296</v>
      </c>
      <c r="E14" s="28">
        <v>251</v>
      </c>
      <c r="F14" s="28">
        <v>269</v>
      </c>
      <c r="G14" s="28">
        <v>252</v>
      </c>
      <c r="H14" s="28">
        <v>252</v>
      </c>
      <c r="I14" s="28">
        <v>262</v>
      </c>
      <c r="J14" s="28">
        <v>258</v>
      </c>
      <c r="K14" s="28"/>
      <c r="L14" s="28"/>
      <c r="M14" s="28"/>
      <c r="N14" s="28"/>
      <c r="O14" s="28">
        <f>SUM(tblIncome[[#This Row],[ינו]:[דצמ]])</f>
        <v>2115</v>
      </c>
      <c r="P14" s="34">
        <f>IFERROR(AVERAGE(tblIncome[[#This Row],[ינו]:[דצמ]]),"")</f>
        <v>264.375</v>
      </c>
    </row>
    <row r="15" spans="1:17" ht="21" customHeight="1" x14ac:dyDescent="0.2">
      <c r="A15" s="3"/>
      <c r="B15" s="41" t="s">
        <v>9</v>
      </c>
      <c r="C15" s="18">
        <v>500</v>
      </c>
      <c r="D15" s="28">
        <v>507</v>
      </c>
      <c r="E15" s="28">
        <v>551</v>
      </c>
      <c r="F15" s="28">
        <v>556</v>
      </c>
      <c r="G15" s="28">
        <v>588</v>
      </c>
      <c r="H15" s="28">
        <v>534</v>
      </c>
      <c r="I15" s="28">
        <v>533</v>
      </c>
      <c r="J15" s="28">
        <v>585</v>
      </c>
      <c r="K15" s="28"/>
      <c r="L15" s="28"/>
      <c r="M15" s="28"/>
      <c r="N15" s="28"/>
      <c r="O15" s="28">
        <f>SUM(tblIncome[[#This Row],[ינו]:[דצמ]])</f>
        <v>4354</v>
      </c>
      <c r="P15" s="34">
        <f>IFERROR(AVERAGE(tblIncome[[#This Row],[ינו]:[דצמ]]),"")</f>
        <v>544.25</v>
      </c>
    </row>
    <row r="16" spans="1:17" ht="9" customHeight="1" x14ac:dyDescent="0.2">
      <c r="A16" s="3"/>
      <c r="B16" s="42"/>
      <c r="C16" s="1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5"/>
    </row>
    <row r="17" spans="1:16" ht="21" customHeight="1" x14ac:dyDescent="0.2">
      <c r="A17" s="3"/>
      <c r="B17" s="40" t="s">
        <v>5</v>
      </c>
      <c r="C17" s="27" t="s">
        <v>27</v>
      </c>
      <c r="D17" s="27" t="s">
        <v>28</v>
      </c>
      <c r="E17" s="27" t="s">
        <v>29</v>
      </c>
      <c r="F17" s="27" t="s">
        <v>30</v>
      </c>
      <c r="G17" s="27" t="s">
        <v>31</v>
      </c>
      <c r="H17" s="27" t="s">
        <v>32</v>
      </c>
      <c r="I17" s="27" t="s">
        <v>33</v>
      </c>
      <c r="J17" s="27" t="s">
        <v>34</v>
      </c>
      <c r="K17" s="27" t="s">
        <v>35</v>
      </c>
      <c r="L17" s="27" t="s">
        <v>36</v>
      </c>
      <c r="M17" s="27" t="s">
        <v>37</v>
      </c>
      <c r="N17" s="27" t="s">
        <v>38</v>
      </c>
      <c r="O17" s="27" t="s">
        <v>39</v>
      </c>
      <c r="P17" s="33" t="s">
        <v>40</v>
      </c>
    </row>
    <row r="18" spans="1:16" ht="21" customHeight="1" x14ac:dyDescent="0.2">
      <c r="A18" s="3"/>
      <c r="B18" s="41" t="s">
        <v>10</v>
      </c>
      <c r="C18" s="18">
        <v>1500</v>
      </c>
      <c r="D18" s="28">
        <v>1500</v>
      </c>
      <c r="E18" s="28">
        <v>1500</v>
      </c>
      <c r="F18" s="28">
        <v>1500</v>
      </c>
      <c r="G18" s="28">
        <v>1500</v>
      </c>
      <c r="H18" s="28">
        <v>1500</v>
      </c>
      <c r="I18" s="28">
        <v>1500</v>
      </c>
      <c r="J18" s="28">
        <v>1500</v>
      </c>
      <c r="K18" s="28"/>
      <c r="L18" s="28"/>
      <c r="M18" s="28"/>
      <c r="N18" s="28"/>
      <c r="O18" s="28">
        <f>SUM(tblExpenses[[#This Row],[ינו]:[דצמ]])</f>
        <v>12000</v>
      </c>
      <c r="P18" s="34">
        <f>IFERROR(AVERAGE(tblExpenses[[#This Row],[ינו]:[דצמ]]),"")</f>
        <v>1500</v>
      </c>
    </row>
    <row r="19" spans="1:16" ht="21" customHeight="1" x14ac:dyDescent="0.2">
      <c r="A19" s="3"/>
      <c r="B19" s="41" t="s">
        <v>11</v>
      </c>
      <c r="C19" s="18">
        <v>250</v>
      </c>
      <c r="D19" s="28">
        <v>331</v>
      </c>
      <c r="E19" s="28">
        <v>299</v>
      </c>
      <c r="F19" s="28">
        <v>333</v>
      </c>
      <c r="G19" s="28">
        <v>324</v>
      </c>
      <c r="H19" s="28">
        <v>313</v>
      </c>
      <c r="I19" s="28">
        <v>338</v>
      </c>
      <c r="J19" s="28">
        <v>225</v>
      </c>
      <c r="K19" s="28"/>
      <c r="L19" s="28"/>
      <c r="M19" s="28"/>
      <c r="N19" s="28"/>
      <c r="O19" s="28">
        <f>SUM(tblExpenses[[#This Row],[ינו]:[דצמ]])</f>
        <v>2413</v>
      </c>
      <c r="P19" s="34">
        <f>IFERROR(AVERAGE(tblExpenses[[#This Row],[ינו]:[דצמ]]),"")</f>
        <v>301.625</v>
      </c>
    </row>
    <row r="20" spans="1:16" ht="21" customHeight="1" x14ac:dyDescent="0.2">
      <c r="A20" s="3"/>
      <c r="B20" s="41" t="s">
        <v>12</v>
      </c>
      <c r="C20" s="18">
        <v>345</v>
      </c>
      <c r="D20" s="28">
        <v>345</v>
      </c>
      <c r="E20" s="28">
        <v>345</v>
      </c>
      <c r="F20" s="28">
        <v>345</v>
      </c>
      <c r="G20" s="28">
        <v>345</v>
      </c>
      <c r="H20" s="28">
        <v>345</v>
      </c>
      <c r="I20" s="28">
        <v>345</v>
      </c>
      <c r="J20" s="28">
        <v>345</v>
      </c>
      <c r="K20" s="28"/>
      <c r="L20" s="28"/>
      <c r="M20" s="28"/>
      <c r="N20" s="28"/>
      <c r="O20" s="28">
        <f>SUM(tblExpenses[[#This Row],[ינו]:[דצמ]])</f>
        <v>2760</v>
      </c>
      <c r="P20" s="34">
        <f>IFERROR(AVERAGE(tblExpenses[[#This Row],[ינו]:[דצמ]]),"")</f>
        <v>345</v>
      </c>
    </row>
    <row r="21" spans="1:16" ht="21" customHeight="1" x14ac:dyDescent="0.2">
      <c r="A21" s="3"/>
      <c r="B21" s="41" t="s">
        <v>13</v>
      </c>
      <c r="C21" s="18">
        <v>285</v>
      </c>
      <c r="D21" s="28">
        <v>285</v>
      </c>
      <c r="E21" s="28">
        <v>285</v>
      </c>
      <c r="F21" s="28">
        <v>285</v>
      </c>
      <c r="G21" s="28">
        <v>285</v>
      </c>
      <c r="H21" s="28">
        <v>285</v>
      </c>
      <c r="I21" s="28">
        <v>285</v>
      </c>
      <c r="J21" s="28">
        <v>285</v>
      </c>
      <c r="K21" s="28"/>
      <c r="L21" s="28"/>
      <c r="M21" s="28"/>
      <c r="N21" s="28"/>
      <c r="O21" s="28">
        <f>SUM(tblExpenses[[#This Row],[ינו]:[דצמ]])</f>
        <v>2280</v>
      </c>
      <c r="P21" s="34">
        <f>IFERROR(AVERAGE(tblExpenses[[#This Row],[ינו]:[דצמ]]),"")</f>
        <v>285</v>
      </c>
    </row>
    <row r="22" spans="1:16" ht="21" customHeight="1" x14ac:dyDescent="0.2">
      <c r="A22" s="3"/>
      <c r="B22" s="41" t="s">
        <v>14</v>
      </c>
      <c r="C22" s="18">
        <v>45</v>
      </c>
      <c r="D22" s="28">
        <v>45</v>
      </c>
      <c r="E22" s="28">
        <v>45</v>
      </c>
      <c r="F22" s="28">
        <v>45</v>
      </c>
      <c r="G22" s="28">
        <v>45</v>
      </c>
      <c r="H22" s="28">
        <v>45</v>
      </c>
      <c r="I22" s="28">
        <v>45</v>
      </c>
      <c r="J22" s="28">
        <v>45</v>
      </c>
      <c r="K22" s="28"/>
      <c r="L22" s="28"/>
      <c r="M22" s="28"/>
      <c r="N22" s="28"/>
      <c r="O22" s="28">
        <f>SUM(tblExpenses[[#This Row],[ינו]:[דצמ]])</f>
        <v>360</v>
      </c>
      <c r="P22" s="34">
        <f>IFERROR(AVERAGE(tblExpenses[[#This Row],[ינו]:[דצמ]]),"")</f>
        <v>45</v>
      </c>
    </row>
    <row r="23" spans="1:16" ht="21" customHeight="1" x14ac:dyDescent="0.2">
      <c r="A23" s="3"/>
      <c r="B23" s="41" t="s">
        <v>15</v>
      </c>
      <c r="C23" s="18">
        <v>50</v>
      </c>
      <c r="D23" s="28">
        <v>50</v>
      </c>
      <c r="E23" s="28">
        <v>50</v>
      </c>
      <c r="F23" s="28">
        <v>50</v>
      </c>
      <c r="G23" s="28">
        <v>50</v>
      </c>
      <c r="H23" s="28">
        <v>50</v>
      </c>
      <c r="I23" s="28">
        <v>50</v>
      </c>
      <c r="J23" s="28">
        <v>50</v>
      </c>
      <c r="K23" s="28"/>
      <c r="L23" s="28"/>
      <c r="M23" s="28"/>
      <c r="N23" s="28"/>
      <c r="O23" s="28">
        <f>SUM(tblExpenses[[#This Row],[ינו]:[דצמ]])</f>
        <v>400</v>
      </c>
      <c r="P23" s="34">
        <f>IFERROR(AVERAGE(tblExpenses[[#This Row],[ינו]:[דצמ]]),"")</f>
        <v>50</v>
      </c>
    </row>
    <row r="24" spans="1:16" ht="21" customHeight="1" x14ac:dyDescent="0.2">
      <c r="A24" s="3"/>
      <c r="B24" s="41" t="s">
        <v>16</v>
      </c>
      <c r="C24" s="18">
        <v>120</v>
      </c>
      <c r="D24" s="28">
        <v>120</v>
      </c>
      <c r="E24" s="28">
        <v>120</v>
      </c>
      <c r="F24" s="28">
        <v>120</v>
      </c>
      <c r="G24" s="28">
        <v>120</v>
      </c>
      <c r="H24" s="28">
        <v>120</v>
      </c>
      <c r="I24" s="28">
        <v>120</v>
      </c>
      <c r="J24" s="28">
        <v>120</v>
      </c>
      <c r="K24" s="28"/>
      <c r="L24" s="28"/>
      <c r="M24" s="28"/>
      <c r="N24" s="28"/>
      <c r="O24" s="28">
        <f>SUM(tblExpenses[[#This Row],[ינו]:[דצמ]])</f>
        <v>960</v>
      </c>
      <c r="P24" s="34">
        <f>IFERROR(AVERAGE(tblExpenses[[#This Row],[ינו]:[דצמ]]),"")</f>
        <v>120</v>
      </c>
    </row>
    <row r="25" spans="1:16" ht="21" customHeight="1" x14ac:dyDescent="0.2">
      <c r="A25" s="3"/>
      <c r="B25" s="41" t="s">
        <v>17</v>
      </c>
      <c r="C25" s="18">
        <v>50</v>
      </c>
      <c r="D25" s="28">
        <v>50</v>
      </c>
      <c r="E25" s="28">
        <v>50</v>
      </c>
      <c r="F25" s="28">
        <v>50</v>
      </c>
      <c r="G25" s="28">
        <v>50</v>
      </c>
      <c r="H25" s="28">
        <v>50</v>
      </c>
      <c r="I25" s="28">
        <v>50</v>
      </c>
      <c r="J25" s="28">
        <v>50</v>
      </c>
      <c r="K25" s="28"/>
      <c r="L25" s="28"/>
      <c r="M25" s="28"/>
      <c r="N25" s="28"/>
      <c r="O25" s="28">
        <f>SUM(tblExpenses[[#This Row],[ינו]:[דצמ]])</f>
        <v>400</v>
      </c>
      <c r="P25" s="34">
        <f>IFERROR(AVERAGE(tblExpenses[[#This Row],[ינו]:[דצמ]]),"")</f>
        <v>50</v>
      </c>
    </row>
    <row r="26" spans="1:16" ht="21" customHeight="1" x14ac:dyDescent="0.2">
      <c r="A26" s="3"/>
      <c r="B26" s="41" t="s">
        <v>18</v>
      </c>
      <c r="C26" s="18">
        <v>72</v>
      </c>
      <c r="D26" s="28">
        <v>70</v>
      </c>
      <c r="E26" s="28">
        <v>80</v>
      </c>
      <c r="F26" s="28">
        <v>70</v>
      </c>
      <c r="G26" s="28">
        <v>75</v>
      </c>
      <c r="H26" s="28">
        <v>80</v>
      </c>
      <c r="I26" s="28">
        <v>90</v>
      </c>
      <c r="J26" s="28">
        <v>73</v>
      </c>
      <c r="K26" s="28"/>
      <c r="L26" s="28"/>
      <c r="M26" s="28"/>
      <c r="N26" s="28"/>
      <c r="O26" s="28">
        <f>SUM(tblExpenses[[#This Row],[ינו]:[דצמ]])</f>
        <v>610</v>
      </c>
      <c r="P26" s="34">
        <f>IFERROR(AVERAGE(tblExpenses[[#This Row],[ינו]:[דצמ]]),"")</f>
        <v>76.25</v>
      </c>
    </row>
    <row r="27" spans="1:16" ht="21" customHeight="1" x14ac:dyDescent="0.2">
      <c r="A27" s="3"/>
      <c r="B27" s="41" t="s">
        <v>19</v>
      </c>
      <c r="C27" s="18">
        <v>60</v>
      </c>
      <c r="D27" s="28">
        <v>63</v>
      </c>
      <c r="E27" s="28">
        <v>65</v>
      </c>
      <c r="F27" s="28">
        <v>60</v>
      </c>
      <c r="G27" s="28">
        <v>65</v>
      </c>
      <c r="H27" s="28">
        <v>60</v>
      </c>
      <c r="I27" s="28">
        <v>63</v>
      </c>
      <c r="J27" s="28">
        <v>60</v>
      </c>
      <c r="K27" s="28"/>
      <c r="L27" s="28"/>
      <c r="M27" s="28"/>
      <c r="N27" s="28"/>
      <c r="O27" s="28">
        <f>SUM(tblExpenses[[#This Row],[ינו]:[דצמ]])</f>
        <v>496</v>
      </c>
      <c r="P27" s="34">
        <f>IFERROR(AVERAGE(tblExpenses[[#This Row],[ינו]:[דצמ]]),"")</f>
        <v>62</v>
      </c>
    </row>
    <row r="28" spans="1:16" ht="21" customHeight="1" x14ac:dyDescent="0.2">
      <c r="A28" s="3"/>
      <c r="B28" s="41" t="s">
        <v>20</v>
      </c>
      <c r="C28" s="18">
        <v>45</v>
      </c>
      <c r="D28" s="28">
        <v>45</v>
      </c>
      <c r="E28" s="28">
        <v>45</v>
      </c>
      <c r="F28" s="28">
        <v>45</v>
      </c>
      <c r="G28" s="28">
        <v>45</v>
      </c>
      <c r="H28" s="28">
        <v>45</v>
      </c>
      <c r="I28" s="28">
        <v>45</v>
      </c>
      <c r="J28" s="28">
        <v>45</v>
      </c>
      <c r="K28" s="28"/>
      <c r="L28" s="28"/>
      <c r="M28" s="28"/>
      <c r="N28" s="28"/>
      <c r="O28" s="28">
        <f>SUM(tblExpenses[[#This Row],[ינו]:[דצמ]])</f>
        <v>360</v>
      </c>
      <c r="P28" s="34">
        <f>IFERROR(AVERAGE(tblExpenses[[#This Row],[ינו]:[דצמ]]),"")</f>
        <v>45</v>
      </c>
    </row>
    <row r="29" spans="1:16" ht="21" customHeight="1" x14ac:dyDescent="0.2">
      <c r="A29" s="3"/>
      <c r="B29" s="41" t="s">
        <v>21</v>
      </c>
      <c r="C29" s="18">
        <v>155</v>
      </c>
      <c r="D29" s="28">
        <v>155</v>
      </c>
      <c r="E29" s="28">
        <v>158</v>
      </c>
      <c r="F29" s="28">
        <v>160</v>
      </c>
      <c r="G29" s="28">
        <v>165</v>
      </c>
      <c r="H29" s="28">
        <v>200</v>
      </c>
      <c r="I29" s="28">
        <v>340</v>
      </c>
      <c r="J29" s="28">
        <v>350</v>
      </c>
      <c r="K29" s="28"/>
      <c r="L29" s="28"/>
      <c r="M29" s="28"/>
      <c r="N29" s="28"/>
      <c r="O29" s="28">
        <f>SUM(tblExpenses[[#This Row],[ינו]:[דצמ]])</f>
        <v>1683</v>
      </c>
      <c r="P29" s="34">
        <f>IFERROR(AVERAGE(tblExpenses[[#This Row],[ינו]:[דצמ]]),"")</f>
        <v>210.375</v>
      </c>
    </row>
    <row r="30" spans="1:16" ht="21" customHeight="1" x14ac:dyDescent="0.2">
      <c r="B30" s="41" t="s">
        <v>22</v>
      </c>
      <c r="C30" s="18">
        <v>35</v>
      </c>
      <c r="D30" s="28">
        <v>35</v>
      </c>
      <c r="E30" s="28">
        <v>37</v>
      </c>
      <c r="F30" s="28">
        <v>39</v>
      </c>
      <c r="G30" s="28">
        <v>45</v>
      </c>
      <c r="H30" s="28">
        <v>42</v>
      </c>
      <c r="I30" s="28">
        <v>42</v>
      </c>
      <c r="J30" s="28">
        <v>36</v>
      </c>
      <c r="K30" s="28"/>
      <c r="L30" s="28"/>
      <c r="M30" s="28"/>
      <c r="N30" s="28"/>
      <c r="O30" s="28">
        <f>SUM(tblExpenses[[#This Row],[ינו]:[דצמ]])</f>
        <v>311</v>
      </c>
      <c r="P30" s="34">
        <f>IFERROR(AVERAGE(tblExpenses[[#This Row],[ינו]:[דצמ]]),"")</f>
        <v>38.875</v>
      </c>
    </row>
    <row r="31" spans="1:16" ht="21" customHeight="1" x14ac:dyDescent="0.2">
      <c r="A31" s="3"/>
      <c r="B31" s="41" t="s">
        <v>23</v>
      </c>
      <c r="C31" s="18">
        <v>50</v>
      </c>
      <c r="D31" s="28">
        <v>45</v>
      </c>
      <c r="E31" s="28">
        <v>40</v>
      </c>
      <c r="F31" s="28">
        <v>40</v>
      </c>
      <c r="G31" s="28">
        <v>42</v>
      </c>
      <c r="H31" s="28">
        <v>50</v>
      </c>
      <c r="I31" s="28">
        <v>55</v>
      </c>
      <c r="J31" s="28">
        <v>40</v>
      </c>
      <c r="K31" s="28"/>
      <c r="L31" s="28"/>
      <c r="M31" s="28"/>
      <c r="N31" s="28"/>
      <c r="O31" s="28">
        <f>SUM(tblExpenses[[#This Row],[ינו]:[דצמ]])</f>
        <v>362</v>
      </c>
      <c r="P31" s="34">
        <f>IFERROR(AVERAGE(tblExpenses[[#This Row],[ינו]:[דצמ]]),"")</f>
        <v>45.25</v>
      </c>
    </row>
    <row r="32" spans="1:16" ht="21" customHeight="1" x14ac:dyDescent="0.2">
      <c r="B32" s="41" t="s">
        <v>43</v>
      </c>
      <c r="C32" s="18">
        <v>123</v>
      </c>
      <c r="D32" s="28">
        <v>92</v>
      </c>
      <c r="E32" s="28">
        <v>58</v>
      </c>
      <c r="F32" s="28">
        <v>131</v>
      </c>
      <c r="G32" s="28">
        <v>46</v>
      </c>
      <c r="H32" s="28">
        <v>105</v>
      </c>
      <c r="I32" s="28">
        <v>84</v>
      </c>
      <c r="J32" s="28">
        <v>108</v>
      </c>
      <c r="K32" s="28"/>
      <c r="L32" s="28"/>
      <c r="M32" s="28"/>
      <c r="N32" s="28"/>
      <c r="O32" s="28">
        <f>SUM(tblExpenses[[#This Row],[ינו]:[דצמ]])</f>
        <v>747</v>
      </c>
      <c r="P32" s="34">
        <f>IFERROR(AVERAGE(tblExpenses[[#This Row],[ינו]:[דצמ]]),"")</f>
        <v>93.375</v>
      </c>
    </row>
    <row r="33" spans="2:16" ht="21" customHeight="1" x14ac:dyDescent="0.2">
      <c r="B33" s="41" t="s">
        <v>24</v>
      </c>
      <c r="C33" s="18">
        <v>550</v>
      </c>
      <c r="D33" s="28">
        <v>550</v>
      </c>
      <c r="E33" s="28">
        <v>550</v>
      </c>
      <c r="F33" s="28">
        <v>550</v>
      </c>
      <c r="G33" s="28">
        <v>550</v>
      </c>
      <c r="H33" s="28">
        <v>550</v>
      </c>
      <c r="I33" s="28">
        <v>550</v>
      </c>
      <c r="J33" s="28">
        <v>550</v>
      </c>
      <c r="K33" s="28"/>
      <c r="L33" s="28"/>
      <c r="M33" s="28"/>
      <c r="N33" s="28"/>
      <c r="O33" s="28">
        <f>SUM(tblExpenses[[#This Row],[ינו]:[דצמ]])</f>
        <v>4400</v>
      </c>
      <c r="P33" s="34">
        <f>IFERROR(AVERAGE(tblExpenses[[#This Row],[ינו]:[דצמ]]),"")</f>
        <v>550</v>
      </c>
    </row>
    <row r="34" spans="2:16" ht="21" customHeight="1" x14ac:dyDescent="0.2">
      <c r="B34" s="41" t="s">
        <v>25</v>
      </c>
      <c r="C34" s="18">
        <v>200</v>
      </c>
      <c r="D34" s="28">
        <v>225</v>
      </c>
      <c r="E34" s="28">
        <v>300</v>
      </c>
      <c r="F34" s="28">
        <v>200</v>
      </c>
      <c r="G34" s="28">
        <v>200</v>
      </c>
      <c r="H34" s="28">
        <v>200</v>
      </c>
      <c r="I34" s="28">
        <v>250</v>
      </c>
      <c r="J34" s="28">
        <v>325</v>
      </c>
      <c r="K34" s="28"/>
      <c r="L34" s="28"/>
      <c r="M34" s="28"/>
      <c r="N34" s="28"/>
      <c r="O34" s="28">
        <f>SUM(tblExpenses[[#This Row],[ינו]:[דצמ]])</f>
        <v>1900</v>
      </c>
      <c r="P34" s="34">
        <f>IFERROR(AVERAGE(tblExpenses[[#This Row],[ינו]:[דצמ]]),"")</f>
        <v>237.5</v>
      </c>
    </row>
    <row r="35" spans="2:16" ht="21" customHeight="1" x14ac:dyDescent="0.2">
      <c r="B35" s="43" t="s">
        <v>26</v>
      </c>
      <c r="C35" s="21">
        <v>20</v>
      </c>
      <c r="D35" s="30">
        <v>30</v>
      </c>
      <c r="E35" s="30">
        <v>20</v>
      </c>
      <c r="F35" s="30">
        <v>30</v>
      </c>
      <c r="G35" s="30">
        <v>30</v>
      </c>
      <c r="H35" s="30">
        <v>20</v>
      </c>
      <c r="I35" s="30">
        <v>30</v>
      </c>
      <c r="J35" s="30">
        <v>20</v>
      </c>
      <c r="K35" s="30"/>
      <c r="L35" s="30"/>
      <c r="M35" s="30"/>
      <c r="N35" s="30"/>
      <c r="O35" s="30">
        <f>SUM(tblExpenses[[#This Row],[ינו]:[דצמ]])</f>
        <v>200</v>
      </c>
      <c r="P35" s="36">
        <f>IFERROR(AVERAGE(tblExpenses[[#This Row],[ינו]:[דצמ]]),"")</f>
        <v>25</v>
      </c>
    </row>
    <row r="36" spans="2:16" ht="21" customHeight="1" x14ac:dyDescent="0.2">
      <c r="B36" s="4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45"/>
    </row>
    <row r="37" spans="2:16" ht="21" customHeight="1" x14ac:dyDescent="0.2">
      <c r="B37" s="4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45"/>
    </row>
    <row r="38" spans="2:16" ht="21" customHeight="1" x14ac:dyDescent="0.2">
      <c r="B38" s="4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45"/>
    </row>
    <row r="39" spans="2:16" ht="21" customHeight="1" x14ac:dyDescent="0.2">
      <c r="B39" s="4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45"/>
    </row>
    <row r="40" spans="2:16" ht="21" customHeight="1" x14ac:dyDescent="0.2">
      <c r="B40" s="4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45"/>
    </row>
    <row r="41" spans="2:16" ht="21" customHeight="1" x14ac:dyDescent="0.2">
      <c r="B41" s="4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45"/>
    </row>
    <row r="42" spans="2:16" ht="21" customHeight="1" x14ac:dyDescent="0.2">
      <c r="B42" s="4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45"/>
    </row>
    <row r="43" spans="2:16" ht="21" customHeight="1" x14ac:dyDescent="0.2">
      <c r="B43" s="4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45"/>
    </row>
    <row r="44" spans="2:16" ht="21" customHeight="1" x14ac:dyDescent="0.2">
      <c r="B44" s="4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45"/>
    </row>
    <row r="45" spans="2:16" ht="21" customHeight="1" x14ac:dyDescent="0.2">
      <c r="B45" s="4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45"/>
    </row>
    <row r="46" spans="2:16" ht="21" customHeight="1" x14ac:dyDescent="0.2">
      <c r="B46" s="4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45"/>
    </row>
    <row r="47" spans="2:16" ht="21" customHeight="1" x14ac:dyDescent="0.2">
      <c r="B47" s="4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45"/>
    </row>
    <row r="48" spans="2:16" ht="21" customHeight="1" x14ac:dyDescent="0.2">
      <c r="B48" s="4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45"/>
    </row>
    <row r="49" spans="2:16" ht="21" customHeight="1" x14ac:dyDescent="0.2">
      <c r="B49" s="4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45"/>
    </row>
    <row r="50" spans="2:16" ht="21" customHeight="1" x14ac:dyDescent="0.2">
      <c r="B50" s="4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45"/>
    </row>
    <row r="51" spans="2:16" ht="21" customHeight="1" x14ac:dyDescent="0.2">
      <c r="B51" s="4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45"/>
    </row>
    <row r="52" spans="2:16" ht="21" customHeight="1" x14ac:dyDescent="0.2">
      <c r="B52" s="4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45"/>
    </row>
    <row r="53" spans="2:16" ht="21" customHeight="1" x14ac:dyDescent="0.2">
      <c r="B53" s="4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45"/>
    </row>
    <row r="54" spans="2:16" ht="21" customHeight="1" x14ac:dyDescent="0.2">
      <c r="B54" s="4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45"/>
    </row>
    <row r="55" spans="2:16" ht="21" customHeight="1" x14ac:dyDescent="0.2">
      <c r="B55" s="4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45"/>
    </row>
    <row r="56" spans="2:16" ht="21" customHeight="1" x14ac:dyDescent="0.2">
      <c r="B56" s="4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45"/>
    </row>
    <row r="57" spans="2:16" ht="21" customHeight="1" x14ac:dyDescent="0.2">
      <c r="B57" s="4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45"/>
    </row>
    <row r="58" spans="2:16" ht="21" customHeight="1" x14ac:dyDescent="0.2">
      <c r="B58" s="4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45"/>
    </row>
    <row r="59" spans="2:16" ht="21" customHeight="1" x14ac:dyDescent="0.2">
      <c r="B59" s="4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45"/>
    </row>
    <row r="60" spans="2:16" ht="21" customHeight="1" x14ac:dyDescent="0.2">
      <c r="B60" s="4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45"/>
    </row>
    <row r="61" spans="2:16" ht="21" customHeight="1" x14ac:dyDescent="0.2">
      <c r="B61" s="4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45"/>
    </row>
    <row r="62" spans="2:16" ht="21" customHeight="1" x14ac:dyDescent="0.2">
      <c r="B62" s="4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45"/>
    </row>
    <row r="63" spans="2:16" ht="21" customHeight="1" x14ac:dyDescent="0.2">
      <c r="B63" s="4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45"/>
    </row>
    <row r="64" spans="2:16" ht="21" customHeight="1" x14ac:dyDescent="0.2">
      <c r="B64" s="4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45"/>
    </row>
    <row r="65" spans="2:16" ht="21" customHeight="1" x14ac:dyDescent="0.2">
      <c r="B65" s="4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45"/>
    </row>
    <row r="66" spans="2:16" ht="21" customHeight="1" x14ac:dyDescent="0.2">
      <c r="B66" s="4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45"/>
    </row>
    <row r="67" spans="2:16" ht="21" customHeight="1" x14ac:dyDescent="0.2">
      <c r="B67" s="4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45"/>
    </row>
    <row r="68" spans="2:16" ht="21" customHeight="1" x14ac:dyDescent="0.2">
      <c r="B68" s="4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45"/>
    </row>
    <row r="69" spans="2:16" ht="21" customHeight="1" x14ac:dyDescent="0.2">
      <c r="B69" s="43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45"/>
    </row>
    <row r="70" spans="2:16" ht="21" customHeight="1" x14ac:dyDescent="0.2">
      <c r="B70" s="4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45"/>
    </row>
    <row r="71" spans="2:16" ht="21" customHeight="1" x14ac:dyDescent="0.2">
      <c r="B71" s="43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45"/>
    </row>
    <row r="72" spans="2:16" ht="21" customHeight="1" x14ac:dyDescent="0.2">
      <c r="B72" s="43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45"/>
    </row>
    <row r="73" spans="2:16" ht="21" customHeight="1" x14ac:dyDescent="0.2">
      <c r="B73" s="43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45"/>
    </row>
    <row r="74" spans="2:16" ht="21" customHeight="1" x14ac:dyDescent="0.2">
      <c r="B74" s="43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45"/>
    </row>
    <row r="75" spans="2:16" ht="21" customHeight="1" x14ac:dyDescent="0.2">
      <c r="B75" s="43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45"/>
    </row>
    <row r="76" spans="2:16" ht="21" customHeight="1" x14ac:dyDescent="0.2">
      <c r="B76" s="43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45"/>
    </row>
    <row r="77" spans="2:16" ht="21" customHeight="1" x14ac:dyDescent="0.2">
      <c r="B77" s="43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45"/>
    </row>
    <row r="78" spans="2:16" ht="21" customHeight="1" x14ac:dyDescent="0.2">
      <c r="B78" s="43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45"/>
    </row>
    <row r="79" spans="2:16" ht="21" customHeight="1" x14ac:dyDescent="0.2">
      <c r="B79" s="4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45"/>
    </row>
    <row r="80" spans="2:16" ht="21" customHeight="1" x14ac:dyDescent="0.2">
      <c r="B80" s="43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45"/>
    </row>
    <row r="81" spans="2:16" ht="21" customHeight="1" x14ac:dyDescent="0.2">
      <c r="B81" s="4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45"/>
    </row>
    <row r="82" spans="2:16" ht="21" customHeight="1" x14ac:dyDescent="0.2">
      <c r="B82" s="4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45"/>
    </row>
    <row r="83" spans="2:16" ht="21" customHeight="1" x14ac:dyDescent="0.2">
      <c r="B83" s="4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45"/>
    </row>
    <row r="84" spans="2:16" ht="21" customHeight="1" x14ac:dyDescent="0.2">
      <c r="B84" s="4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45"/>
    </row>
    <row r="85" spans="2:16" ht="21" customHeight="1" x14ac:dyDescent="0.2">
      <c r="B85" s="4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45"/>
    </row>
    <row r="86" spans="2:16" ht="21" customHeight="1" x14ac:dyDescent="0.2">
      <c r="B86" s="4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45"/>
    </row>
    <row r="87" spans="2:16" ht="21" customHeight="1" x14ac:dyDescent="0.2">
      <c r="B87" s="4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45"/>
    </row>
    <row r="88" spans="2:16" ht="21" customHeight="1" x14ac:dyDescent="0.2">
      <c r="B88" s="4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45"/>
    </row>
    <row r="89" spans="2:16" ht="21" customHeight="1" x14ac:dyDescent="0.2">
      <c r="B89" s="4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45"/>
    </row>
    <row r="90" spans="2:16" ht="21" customHeight="1" x14ac:dyDescent="0.2">
      <c r="B90" s="43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45"/>
    </row>
    <row r="91" spans="2:16" ht="21" customHeight="1" x14ac:dyDescent="0.2">
      <c r="B91" s="4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45"/>
    </row>
    <row r="92" spans="2:16" ht="21" customHeight="1" x14ac:dyDescent="0.2">
      <c r="B92" s="43"/>
    </row>
    <row r="93" spans="2:16" ht="21" customHeight="1" x14ac:dyDescent="0.2">
      <c r="B93" s="43"/>
    </row>
    <row r="94" spans="2:16" ht="21" customHeight="1" x14ac:dyDescent="0.2">
      <c r="B94" s="43"/>
    </row>
    <row r="95" spans="2:16" ht="21" customHeight="1" x14ac:dyDescent="0.2">
      <c r="B95" s="43"/>
    </row>
    <row r="96" spans="2:16" ht="21" customHeight="1" x14ac:dyDescent="0.2">
      <c r="B96" s="43"/>
    </row>
    <row r="97" spans="2:2" ht="21" customHeight="1" x14ac:dyDescent="0.2">
      <c r="B97" s="43"/>
    </row>
  </sheetData>
  <mergeCells count="2">
    <mergeCell ref="B2:D2"/>
    <mergeCell ref="E2:F2"/>
  </mergeCells>
  <printOptions horizontalCentered="1"/>
  <pageMargins left="0.25" right="0.25" top="0.5" bottom="0.75" header="0.3" footer="0.3"/>
  <pageSetup fitToHeight="0" orientation="portrait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תקציב משפחתי</vt:lpstr>
      <vt:lpstr>'תקציב משפחתי'!WPrint_TitlesW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2014-02-12T03:49:57Z</dcterms:created>
  <dcterms:modified xsi:type="dcterms:W3CDTF">2014-02-26T04:57:06Z</dcterms:modified>
</cp:coreProperties>
</file>