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hidePivotFieldList="1"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00" windowHeight="16140" xr2:uid="{00000000-000D-0000-FFFF-FFFF00000000}"/>
  </bookViews>
  <sheets>
    <sheet name="DÉBUT" sheetId="4" r:id="rId1"/>
    <sheet name="PARAMÈTRES DU PROJET" sheetId="1" r:id="rId2"/>
    <sheet name="DÉTAILS DU PROJET" sheetId="2" r:id="rId3"/>
    <sheet name="TOTAUX DU PROJET" sheetId="3" r:id="rId4"/>
  </sheets>
  <definedNames>
    <definedName name="_xlnm.Print_Titles" localSheetId="2">'DÉTAILS DU PROJET'!$4:$4</definedName>
    <definedName name="_xlnm.Print_Titles" localSheetId="3">'TOTAUX DU PROJET'!$4:$4</definedName>
    <definedName name="TypeProjet">Paramètres[TYPE DE PROJET]</definedName>
  </definedNames>
  <calcPr calcId="191029"/>
  <pivotCaches>
    <pivotCache cacheId="35"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F7" i="2" l="1"/>
  <c r="G7" i="2"/>
  <c r="B3" i="3" l="1"/>
  <c r="B3" i="2" l="1"/>
  <c r="G9" i="2"/>
  <c r="F9" i="2"/>
  <c r="E9" i="2"/>
  <c r="D9" i="2"/>
  <c r="G8" i="2"/>
  <c r="F8" i="2"/>
  <c r="E8" i="2"/>
  <c r="D8" i="2"/>
  <c r="E7" i="2"/>
  <c r="D7" i="2"/>
  <c r="G6" i="2"/>
  <c r="F6" i="2"/>
  <c r="D6" i="2"/>
  <c r="E6" i="2"/>
  <c r="G5" i="2"/>
  <c r="F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<sst xmlns="http://schemas.openxmlformats.org/spreadsheetml/2006/main" count="107" uniqueCount="77">
  <si>
    <t>À PROPOS DE CE MODÈLE</t>
  </si>
  <si>
    <t>Effectuez le suivi des paramètres, des détails et des totaux d’un projet dans ce classeur Suivi de planification d’événement.</t>
  </si>
  <si>
    <t>Entrez des informations dans la feuille de calcul Paramètres du projet pour mettre à jour les histogrammes, et dans la feuille de calcul Détails du projet. Le tableau croisé dynamique de la feuille de calcul Totaux du projet est automatiquement mis à jour.</t>
  </si>
  <si>
    <t xml:space="preserve">Remarque :  </t>
  </si>
  <si>
    <t>Des instructions supplémentaires sont disponibles dans la colonne A de chaque feuille de calcul du classeur SUIVI DE PLANIFICATION D’ÉVÉNEMENT. Ce texte a été intentionnellement masqué. Pour supprimer le texte, sélectionnez la colonne A et choisissez SUPPRIMER. Pour afficher le texte, sélectionnez la colonne A et changez la couleur de la police.</t>
  </si>
  <si>
    <t>Le titre de cette feuille de calcul figure dans la cellule de droite.</t>
  </si>
  <si>
    <t>Le message de confidentialité figure dans la cellule de droite.</t>
  </si>
  <si>
    <t>Un conseil figure dans la cellule de droite.</t>
  </si>
  <si>
    <t>Entrez les détails dans le tableau Paramètres, à partir de la cellule de droite. L’instruction suivante figure dans la cellule A12.</t>
  </si>
  <si>
    <t>Entrez les prix combinés dans les cellules de droite, de C12 à H12. L’instruction suivante figure dans la cellule A14.</t>
  </si>
  <si>
    <t>Un histogramme comparant les coûts prévus et réels figure dans la cellule de droite, et un histogramme comparant les heures prévues et réelles figure dans la cellule F14.</t>
  </si>
  <si>
    <t>Nom de la société</t>
  </si>
  <si>
    <t>Suivi de projet de gestion d’événement</t>
  </si>
  <si>
    <t>Les cellules ombrées sont calculées automatiquement. Vous n’avez pas besoin d’y entrer des valeurs.</t>
  </si>
  <si>
    <t>TYPE DE PROJET</t>
  </si>
  <si>
    <t>Développement de stratégie d’événement</t>
  </si>
  <si>
    <t>Planification d’événement</t>
  </si>
  <si>
    <t>Conception de l’événement</t>
  </si>
  <si>
    <t>Logistique d’événement</t>
  </si>
  <si>
    <t>Personnel de l’événement</t>
  </si>
  <si>
    <t>Évaluation de l’événement</t>
  </si>
  <si>
    <t>Prix combinés</t>
  </si>
  <si>
    <t>COÛT PRÉVU</t>
  </si>
  <si>
    <t>COÛT RÉEL</t>
  </si>
  <si>
    <t>HEURES PRÉVUES</t>
  </si>
  <si>
    <t>HEURES RÉELLES</t>
  </si>
  <si>
    <t>Un histogramme comparant les coûts prévus et réels figure dans cette cellule.</t>
  </si>
  <si>
    <t>GESTIONNAIRE DE COMPTE</t>
  </si>
  <si>
    <t>RESPONSABLE DE PROJET</t>
  </si>
  <si>
    <t>RESPONSABLE DE STRATÉGIE</t>
  </si>
  <si>
    <t>SPÉCIALISTE DE LA CONCEPTION</t>
  </si>
  <si>
    <t>Un histogramme comparant les heures prévues et réelles figure dans cette cellule.</t>
  </si>
  <si>
    <t>PERSONNEL DE L’ÉVÉNEMENT</t>
  </si>
  <si>
    <t>PERSONNEL ADMINISTRATIF</t>
  </si>
  <si>
    <t>Total</t>
  </si>
  <si>
    <t>NOM DU PROJET</t>
  </si>
  <si>
    <t>Projet 1</t>
  </si>
  <si>
    <t>Projet 2</t>
  </si>
  <si>
    <t>Projet 3</t>
  </si>
  <si>
    <t>Projet 4</t>
  </si>
  <si>
    <t>Projet 5</t>
  </si>
  <si>
    <t>TOTAL</t>
  </si>
  <si>
    <t>DATE DE DÉBUT ESTIMÉE</t>
  </si>
  <si>
    <t>DATE DE FIN ESTIMÉE</t>
  </si>
  <si>
    <t>DATE DE DÉBUT RÉELLE</t>
  </si>
  <si>
    <t>DATE DE FIN RÉELLE</t>
  </si>
  <si>
    <t>HEURES DE TRAVAIL (ESTIMÉES)</t>
  </si>
  <si>
    <t>HEURES DE TRAVAIL (RÉELLES)</t>
  </si>
  <si>
    <t>DURÉE ESTIMÉE</t>
  </si>
  <si>
    <t>DURÉE RÉELLE</t>
  </si>
  <si>
    <t xml:space="preserve">GESTIONNAIRE DE COMPTE </t>
  </si>
  <si>
    <t xml:space="preserve">RESPONSABLE DE PROJET </t>
  </si>
  <si>
    <t xml:space="preserve">RESPONSABLE DE STRATÉGIE </t>
  </si>
  <si>
    <t xml:space="preserve">SPÉCIALISTE DE LA CONCEPTION </t>
  </si>
  <si>
    <t xml:space="preserve">PERSONNEL DE L’ÉVÉNEMENT </t>
  </si>
  <si>
    <t xml:space="preserve">PERSONNEL ADMINISTRATIF </t>
  </si>
  <si>
    <t>Le tableau croisé dynamique qui commence dans la cellule de droite est automatiquement mis à jour.
INFORMATIONS
Pour actualiser le tableau croisé dynamique situé à droite, cliquez dans l’une de ses cellules, puis dans l’onglet OUTILS DE TABLEAU CROISÉ DYNAMIQUE | ANALYSE, sélectionnez Actualiser. Vous pouvez également appuyer sur Maj+F10 dans n’importe quelle cellule du tableau croisé dynamique, puis sélectionner Actualiser.</t>
  </si>
  <si>
    <t>Total général</t>
  </si>
  <si>
    <t>GESTIONNAIRE DE COMPTE (ESTIMATION)</t>
  </si>
  <si>
    <t>RESPONSABLE DE PROJET (ESTIMATION)</t>
  </si>
  <si>
    <t>RESPONSABLE DE STRATÉGIE (ESTIMATION)</t>
  </si>
  <si>
    <t>SPÉCIALISTE DE LA CONCEPTION (ESTIMATION)</t>
  </si>
  <si>
    <t>RECRUTEMENT DE PERSONNEL (ESTIMATION)</t>
  </si>
  <si>
    <t>PERSONNEL ADMINISTRATIF (ESTIMATION)</t>
  </si>
  <si>
    <t>GESTIONNAIRE DE COMPTE (RÉEL)</t>
  </si>
  <si>
    <t>RESPONSABLE DE PROJET (RÉEL)</t>
  </si>
  <si>
    <t>RESPONSABLE DE STRATÉGIE (RÉEL)</t>
  </si>
  <si>
    <t>SPÉCIALISTE DE LA CONCEPTION (RÉEL)</t>
  </si>
  <si>
    <t>PERSONNEL ADMINISTRATIF (RÉEL)</t>
  </si>
  <si>
    <t>RECRUTEMENT DE PERSONNEL (RÉEL)</t>
  </si>
  <si>
    <t>Entrez le nom de la société dans la feuille de calcul Paramètres. Les autres feuilles de calcul seront automatiquement mises à jour.</t>
  </si>
  <si>
    <t>Pour en savoir plus sur les tableaux des feuilles de calcul, appuyez sur Maj puis sur F10 au sein d’un tableau, et sélectionnez les options TABLE et TEXTE DE REMPLACEMENT.</t>
  </si>
  <si>
    <t>Créez des paramètres du projet dans cette feuille de calcul. Entrez le nom de la société dans la cellule de droite. Des instructions utiles sont disponibles dans les cellules de cette colonne. Appuyez sur la flèche Bas pour commencer.</t>
  </si>
  <si>
    <t>Créez des détails du projet dans cette feuille de calcul. Le nom de la société est automatiquement mis à jour dans la cellule de droite. Des instructions utiles sont disponibles dans les cellules de cette colonne. Appuyez sur la flèche Bas pour commencer.</t>
  </si>
  <si>
    <t>Obtenez les totaux du projet dans cette feuille de calcul. Le nom de la société est automatiquement mis à jour dans la cellule de droite. Des instructions utiles sont disponibles dans les cellules de cette colonne. Appuyez sur la flèche Bas pour commencer.</t>
  </si>
  <si>
    <t>Entrez des informations dans le tableau Détails du projet, à partir de la cellule de droite.
INFORMATIONS
Pour ajouter une ligne au tableau de droite, cliquez dans la cellule située le plus en bas à droite dans le corps du tableau (au-dessus de la ligne de total) et appuyez sur Tab, ou appuyez sur Maj+F10 là où vous voulez insérer la ligne et sélectionnez Insertion | Lignes de tableau en haut/en dessous.
Veillez à supprimer toutes les lignes non utilisées, sans quoi le tableau croisé dynamique TOTAUX DU PROJET, qui utilise l’ensemble des cellules des tableaux, produirait des résultats erronés.</t>
  </si>
  <si>
    <t>Nom Confidentiel de la Société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</si>
</sst>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28"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
      <sz val="10"/>
      <color theme="1" tint="0.24994659260841701"/>
      <name val="Cambria"/>
      <family val="2"/>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
      <sz val="11"/>
      <color rgb="FFFF0000"/>
      <name val="Cambria"/>
      <family val="1"/>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12" fillId="11" borderId="6" applyNumberFormat="0" applyFont="0" applyAlignment="0" applyProtection="0"/>
    <xf numFmtId="0" fontId="24" fillId="0" borderId="0" applyNumberFormat="0" applyFill="0" applyBorder="0" applyAlignment="0" applyProtection="0"/>
    <xf numFmtId="0" fontId="25" fillId="0" borderId="7" applyNumberFormat="0" applyFill="0" applyAlignment="0" applyProtection="0"/>
    <xf numFmtId="0" fontId="2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0">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0" fillId="3" borderId="0" xfId="0" applyFill="1" applyAlignment="1">
      <alignment wrapText="1"/>
    </xf>
    <xf numFmtId="14" fontId="0" fillId="0" borderId="0" xfId="0" applyNumberFormat="1"/>
    <xf numFmtId="0" fontId="2" fillId="0" borderId="0" xfId="0" applyFont="1" applyAlignment="1">
      <alignment vertical="center"/>
    </xf>
    <xf numFmtId="0" fontId="5" fillId="0" borderId="0" xfId="3" applyAlignment="1">
      <alignment vertical="center"/>
    </xf>
    <xf numFmtId="0" fontId="9" fillId="4" borderId="0" xfId="2" applyFont="1" applyFill="1" applyAlignment="1">
      <alignment horizontal="center"/>
    </xf>
    <xf numFmtId="0" fontId="8" fillId="0" borderId="0" xfId="0" applyFont="1" applyAlignment="1">
      <alignment vertical="center"/>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wrapText="1"/>
    </xf>
    <xf numFmtId="0" fontId="8" fillId="0" borderId="0" xfId="0" applyFont="1" applyAlignment="1">
      <alignment wrapText="1"/>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xf>
    <xf numFmtId="0" fontId="27" fillId="0" borderId="0" xfId="0" applyFont="1"/>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4" builtinId="3" customBuiltin="1"/>
    <cellStyle name="Milliers [0]" xfId="5" builtinId="6" customBuiltin="1"/>
    <cellStyle name="Monétaire" xfId="6" builtinId="4" customBuiltin="1"/>
    <cellStyle name="Monétaire [0]" xfId="7" builtinId="7" customBuiltin="1"/>
    <cellStyle name="Neutre" xfId="13" builtinId="28" customBuiltin="1"/>
    <cellStyle name="Normal" xfId="0" builtinId="0" customBuiltin="1"/>
    <cellStyle name="Note" xfId="20" builtinId="10" customBuiltin="1"/>
    <cellStyle name="Pourcentage" xfId="8" builtinId="5" customBuiltin="1"/>
    <cellStyle name="Satisfaisant" xfId="11" builtinId="26" customBuiltin="1"/>
    <cellStyle name="Sortie" xfId="15" builtinId="21" customBuiltin="1"/>
    <cellStyle name="Texte explicatif" xfId="21" builtinId="53" customBuiltin="1"/>
    <cellStyle name="Titre" xfId="9" builtinId="15" customBuiltin="1"/>
    <cellStyle name="Titre 1" xfId="1" builtinId="16" customBuiltin="1"/>
    <cellStyle name="Titre 2" xfId="2" builtinId="17" customBuiltin="1"/>
    <cellStyle name="Titre 3" xfId="3" builtinId="18" customBuiltin="1"/>
    <cellStyle name="Titre 4" xfId="10" builtinId="19" customBuiltin="1"/>
    <cellStyle name="Total" xfId="22" builtinId="25" customBuiltin="1"/>
    <cellStyle name="Vérification" xfId="18" builtinId="23" customBuiltin="1"/>
  </cellStyles>
  <dxfs count="1390">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alignment wrapText="1"/>
    </dxf>
    <dxf>
      <alignment wrapText="1"/>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COÛT PRÉVU et RÉEL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fr-FR"/>
        </a:p>
      </c:txPr>
    </c:title>
    <c:autoTitleDeleted val="0"/>
    <c:plotArea>
      <c:layout/>
      <c:barChart>
        <c:barDir val="col"/>
        <c:grouping val="clustered"/>
        <c:varyColors val="0"/>
        <c:ser>
          <c:idx val="0"/>
          <c:order val="0"/>
          <c:tx>
            <c:strRef>
              <c:f>'PARAMÈTRES DU PROJET'!$B$16</c:f>
              <c:strCache>
                <c:ptCount val="1"/>
                <c:pt idx="0">
                  <c:v>COÛT PRÉVU</c:v>
                </c:pt>
              </c:strCache>
            </c:strRef>
          </c:tx>
          <c:spPr>
            <a:solidFill>
              <a:schemeClr val="accent1"/>
            </a:solidFill>
            <a:ln>
              <a:noFill/>
            </a:ln>
            <a:effectLst/>
          </c:spPr>
          <c:invertIfNegative val="0"/>
          <c:cat>
            <c:strRef>
              <c:f>'PARAMÈTRES DU PROJET'!$C$15:$H$15</c:f>
              <c:strCache>
                <c:ptCount val="6"/>
                <c:pt idx="0">
                  <c:v>GESTIONNAIRE DE COMPTE</c:v>
                </c:pt>
                <c:pt idx="1">
                  <c:v>RESPONSABLE DE PROJET</c:v>
                </c:pt>
                <c:pt idx="2">
                  <c:v>RESPONSABLE DE STRATÉGIE</c:v>
                </c:pt>
                <c:pt idx="3">
                  <c:v>SPÉCIALISTE DE LA CONCEPTION</c:v>
                </c:pt>
                <c:pt idx="4">
                  <c:v>PERSONNEL DE L’ÉVÉNEMENT</c:v>
                </c:pt>
                <c:pt idx="5">
                  <c:v>PERSONNEL ADMINISTRATIF</c:v>
                </c:pt>
              </c:strCache>
            </c:strRef>
          </c:cat>
          <c:val>
            <c:numRef>
              <c:f>'PARAMÈTRES DU PROJET'!$C$16:$H$16</c:f>
              <c:numCache>
                <c:formatCode>#\ ##0.00\ "€"</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'PARAMÈTRES DU PROJET'!$B$17</c:f>
              <c:strCache>
                <c:ptCount val="1"/>
                <c:pt idx="0">
                  <c:v>COÛT RÉEL</c:v>
                </c:pt>
              </c:strCache>
            </c:strRef>
          </c:tx>
          <c:spPr>
            <a:solidFill>
              <a:schemeClr val="accent2"/>
            </a:solidFill>
            <a:ln>
              <a:noFill/>
            </a:ln>
            <a:effectLst/>
          </c:spPr>
          <c:invertIfNegative val="0"/>
          <c:cat>
            <c:strRef>
              <c:f>'PARAMÈTRES DU PROJET'!$C$15:$H$15</c:f>
              <c:strCache>
                <c:ptCount val="6"/>
                <c:pt idx="0">
                  <c:v>GESTIONNAIRE DE COMPTE</c:v>
                </c:pt>
                <c:pt idx="1">
                  <c:v>RESPONSABLE DE PROJET</c:v>
                </c:pt>
                <c:pt idx="2">
                  <c:v>RESPONSABLE DE STRATÉGIE</c:v>
                </c:pt>
                <c:pt idx="3">
                  <c:v>SPÉCIALISTE DE LA CONCEPTION</c:v>
                </c:pt>
                <c:pt idx="4">
                  <c:v>PERSONNEL DE L’ÉVÉNEMENT</c:v>
                </c:pt>
                <c:pt idx="5">
                  <c:v>PERSONNEL ADMINISTRATIF</c:v>
                </c:pt>
              </c:strCache>
            </c:strRef>
          </c:cat>
          <c:val>
            <c:numRef>
              <c:f>'PARAMÈTRES DU PROJET'!$C$17:$H$17</c:f>
              <c:numCache>
                <c:formatCode>#\ ##0.00\ "€"</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HEURES PRÉVUES et RÉELLES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fr-FR"/>
        </a:p>
      </c:txPr>
    </c:title>
    <c:autoTitleDeleted val="0"/>
    <c:plotArea>
      <c:layout/>
      <c:barChart>
        <c:barDir val="col"/>
        <c:grouping val="clustered"/>
        <c:varyColors val="0"/>
        <c:ser>
          <c:idx val="0"/>
          <c:order val="0"/>
          <c:tx>
            <c:strRef>
              <c:f>'PARAMÈTRES DU PROJET'!$B$18</c:f>
              <c:strCache>
                <c:ptCount val="1"/>
                <c:pt idx="0">
                  <c:v>HEURES PRÉVUES</c:v>
                </c:pt>
              </c:strCache>
            </c:strRef>
          </c:tx>
          <c:spPr>
            <a:solidFill>
              <a:schemeClr val="accent1"/>
            </a:solidFill>
            <a:ln>
              <a:noFill/>
            </a:ln>
            <a:effectLst/>
          </c:spPr>
          <c:invertIfNegative val="0"/>
          <c:cat>
            <c:strRef>
              <c:f>'PARAMÈTRES DU PROJET'!$C$15:$H$15</c:f>
              <c:strCache>
                <c:ptCount val="6"/>
                <c:pt idx="0">
                  <c:v>GESTIONNAIRE DE COMPTE</c:v>
                </c:pt>
                <c:pt idx="1">
                  <c:v>RESPONSABLE DE PROJET</c:v>
                </c:pt>
                <c:pt idx="2">
                  <c:v>RESPONSABLE DE STRATÉGIE</c:v>
                </c:pt>
                <c:pt idx="3">
                  <c:v>SPÉCIALISTE DE LA CONCEPTION</c:v>
                </c:pt>
                <c:pt idx="4">
                  <c:v>PERSONNEL DE L’ÉVÉNEMENT</c:v>
                </c:pt>
                <c:pt idx="5">
                  <c:v>PERSONNEL ADMINISTRATIF</c:v>
                </c:pt>
              </c:strCache>
            </c:strRef>
          </c:cat>
          <c:val>
            <c:numRef>
              <c:f>'PARAMÈTRES DU PROJET'!$C$18:$H$18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'PARAMÈTRES DU PROJET'!$B$19</c:f>
              <c:strCache>
                <c:ptCount val="1"/>
                <c:pt idx="0">
                  <c:v>HEURES RÉELLES</c:v>
                </c:pt>
              </c:strCache>
            </c:strRef>
          </c:tx>
          <c:spPr>
            <a:solidFill>
              <a:schemeClr val="accent2"/>
            </a:solidFill>
            <a:ln>
              <a:noFill/>
            </a:ln>
            <a:effectLst/>
          </c:spPr>
          <c:invertIfNegative val="0"/>
          <c:cat>
            <c:strRef>
              <c:f>'PARAMÈTRES DU PROJET'!$C$15:$H$15</c:f>
              <c:strCache>
                <c:ptCount val="6"/>
                <c:pt idx="0">
                  <c:v>GESTIONNAIRE DE COMPTE</c:v>
                </c:pt>
                <c:pt idx="1">
                  <c:v>RESPONSABLE DE PROJET</c:v>
                </c:pt>
                <c:pt idx="2">
                  <c:v>RESPONSABLE DE STRATÉGIE</c:v>
                </c:pt>
                <c:pt idx="3">
                  <c:v>SPÉCIALISTE DE LA CONCEPTION</c:v>
                </c:pt>
                <c:pt idx="4">
                  <c:v>PERSONNEL DE L’ÉVÉNEMENT</c:v>
                </c:pt>
                <c:pt idx="5">
                  <c:v>PERSONNEL ADMINISTRATIF</c:v>
                </c:pt>
              </c:strCache>
            </c:strRef>
          </c:cat>
          <c:val>
            <c:numRef>
              <c:f>'PARAMÈTRES DU PROJET'!$C$19:$H$19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114298</xdr:colOff>
      <xdr:row>12</xdr:row>
      <xdr:rowOff>180974</xdr:rowOff>
    </xdr:from>
    <xdr:to>
      <xdr:col>4</xdr:col>
      <xdr:colOff>619273</xdr:colOff>
      <xdr:row>42</xdr:row>
      <xdr:rowOff>76200</xdr:rowOff>
    </xdr:to>
    <xdr:graphicFrame macro="">
      <xdr:nvGraphicFramePr>
        <xdr:cNvPr id="7" name="Graphique 6" descr="Histogramme présentant les coûts prévus et réel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752475</xdr:colOff>
      <xdr:row>12</xdr:row>
      <xdr:rowOff>180974</xdr:rowOff>
    </xdr:from>
    <xdr:to>
      <xdr:col>8</xdr:col>
      <xdr:colOff>542925</xdr:colOff>
      <xdr:row>42</xdr:row>
      <xdr:rowOff>76200</xdr:rowOff>
    </xdr:to>
    <xdr:graphicFrame macro="">
      <xdr:nvGraphicFramePr>
        <xdr:cNvPr id="8" name="Graphique 7" descr="Histogramme présentant les heures prévues et réelle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28</xdr:col>
      <xdr:colOff>590550</xdr:colOff>
      <xdr:row>20</xdr:row>
      <xdr:rowOff>95250</xdr:rowOff>
    </xdr:to>
    <xdr:sp macro="" textlink="">
      <xdr:nvSpPr>
        <xdr:cNvPr id="2" name="Rectangle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id="{00000000-0008-0000-0100-000002000000}"/>
            </a:ext>
          </a:extLst>
        </xdr:cNvPr>
        <xdr:cNvSpPr/>
      </xdr:nvSpPr>
      <xdr:spPr>
        <a:xfrm>
          <a:off x="11715750" y="1066800"/>
          <a:ext cx="3028950" cy="331470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fr" sz="1800">
              <a:solidFill>
                <a:schemeClr val="tx1">
                  <a:lumMod val="65000"/>
                  <a:lumOff val="35000"/>
                </a:schemeClr>
              </a:solidFill>
              <a:latin typeface="+mj-lt"/>
            </a:rPr>
            <a:t>INFORMATIONS</a:t>
          </a:r>
        </a:p>
        <a:p>
          <a:pPr algn="l" rtl="0"/>
          <a:endParaRPr lang="en-US" sz="1100">
            <a:solidFill>
              <a:schemeClr val="tx1">
                <a:lumMod val="65000"/>
                <a:lumOff val="35000"/>
              </a:schemeClr>
            </a:solidFill>
          </a:endParaRPr>
        </a:p>
        <a:p>
          <a:pPr algn="l" rtl="0"/>
          <a:r>
            <a:rPr lang="fr" sz="1100">
              <a:solidFill>
                <a:schemeClr val="tx1">
                  <a:lumMod val="65000"/>
                  <a:lumOff val="35000"/>
                </a:schemeClr>
              </a:solidFill>
            </a:rPr>
            <a:t>Pour ajouter une ligne, cliquez</a:t>
          </a:r>
          <a:r>
            <a:rPr lang="fr" sz="1100" baseline="0">
              <a:solidFill>
                <a:schemeClr val="tx1">
                  <a:lumMod val="65000"/>
                  <a:lumOff val="35000"/>
                </a:schemeClr>
              </a:solidFill>
            </a:rPr>
            <a:t> dans la cellule située le plus en bas à droite dans le corps du tableau (au-dessus de la ligne de total) et appuyez sur Tab, ou cliquez avec le bouton droit là où vous voulez insérer la ligne et sélectionnez Ins</a:t>
          </a:r>
          <a:r>
            <a:rPr lang="fr-FR" sz="1100" baseline="0">
              <a:solidFill>
                <a:schemeClr val="tx1">
                  <a:lumMod val="65000"/>
                  <a:lumOff val="35000"/>
                </a:schemeClr>
              </a:solidFill>
            </a:rPr>
            <a:t>ér</a:t>
          </a:r>
          <a:r>
            <a:rPr lang="fr" sz="1100" baseline="0">
              <a:solidFill>
                <a:schemeClr val="tx1">
                  <a:lumMod val="65000"/>
                  <a:lumOff val="35000"/>
                </a:schemeClr>
              </a:solidFill>
            </a:rPr>
            <a:t>er | Lignes de tableau en haut/en dessous.</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Veillez à supprimer toutes les lignes non utilisées, sans quoi le tableau croisé dynamique TOTAUX DU PROJET, qui utilise l’ensemble des cellules des tableaux, produirait des résultats erronés.</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Pour supprimer ce conseil, sélectionnez un bord et appuyez sur Supprimer.</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16</xdr:row>
      <xdr:rowOff>76200</xdr:rowOff>
    </xdr:to>
    <xdr:sp macro="" textlink="">
      <xdr:nvSpPr>
        <xdr:cNvPr id="2" name="Rectangle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fr" sz="1800">
              <a:solidFill>
                <a:schemeClr val="tx1">
                  <a:lumMod val="65000"/>
                  <a:lumOff val="35000"/>
                </a:schemeClr>
              </a:solidFill>
              <a:latin typeface="+mj-lt"/>
            </a:rPr>
            <a:t>INFORMATIONS</a:t>
          </a:r>
        </a:p>
        <a:p>
          <a:pPr algn="l" rtl="0"/>
          <a:endParaRPr lang="en-US" sz="1100">
            <a:solidFill>
              <a:schemeClr val="tx1">
                <a:lumMod val="65000"/>
                <a:lumOff val="35000"/>
              </a:schemeClr>
            </a:solidFill>
          </a:endParaRPr>
        </a:p>
        <a:p>
          <a:pPr algn="l" rtl="0"/>
          <a:r>
            <a:rPr lang="fr" sz="1100">
              <a:solidFill>
                <a:schemeClr val="tx1">
                  <a:lumMod val="65000"/>
                  <a:lumOff val="35000"/>
                </a:schemeClr>
              </a:solidFill>
            </a:rPr>
            <a:t>Ce tableau croisé dynamique n’est pas actualisé automatiquement.  Pour l’actualiser, cliquez dans</a:t>
          </a:r>
          <a:r>
            <a:rPr lang="fr" sz="1100" baseline="0">
              <a:solidFill>
                <a:schemeClr val="tx1">
                  <a:lumMod val="65000"/>
                  <a:lumOff val="35000"/>
                </a:schemeClr>
              </a:solidFill>
            </a:rPr>
            <a:t> l’une de ses cellules, puis dans l’onglet OUTILS DE TABLEAU CROISÉ DYNAMIQUE | ANALYSE, sélectionnez Actualiser.  Vous pouvez également cliquer avec le bouton droit sur une cellule du tableau croisé dynamique et sélectionner Actualiser.</a:t>
          </a:r>
        </a:p>
        <a:p>
          <a:pPr algn="l" rtl="0"/>
          <a:endParaRPr lang="en-US" sz="1100" baseline="0">
            <a:solidFill>
              <a:schemeClr val="tx1">
                <a:lumMod val="65000"/>
                <a:lumOff val="35000"/>
              </a:schemeClr>
            </a:solidFill>
          </a:endParaRPr>
        </a:p>
        <a:p>
          <a:pPr algn="l" rtl="0"/>
          <a:r>
            <a:rPr lang="fr" sz="1100" baseline="0">
              <a:solidFill>
                <a:schemeClr val="tx1">
                  <a:lumMod val="65000"/>
                  <a:lumOff val="35000"/>
                </a:schemeClr>
              </a:solidFill>
            </a:rPr>
            <a:t>Pour supprimer ce conseil, sélectionnez un bord et appuyez sur Supprimer.</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1.710445949073" createdVersion="5" refreshedVersion="6" minRefreshableVersion="3" recordCount="5" xr:uid="{00000000-000A-0000-FFFF-FFFF00000000}">
  <cacheSource type="worksheet">
    <worksheetSource name="DétailsDuProjet"/>
  </cacheSource>
  <cacheFields count="22">
    <cacheField name="NOM DU PROJET" numFmtId="0">
      <sharedItems count="5">
        <s v="Projet 1"/>
        <s v="Projet 2"/>
        <s v="Projet 3"/>
        <s v="Projet 4"/>
        <s v="Projet 5"/>
      </sharedItems>
    </cacheField>
    <cacheField name="TYPE DE PROJET" numFmtId="0">
      <sharedItems/>
    </cacheField>
    <cacheField name="DATE DE DÉBUT ESTIMÉE" numFmtId="14">
      <sharedItems containsSemiMixedTypes="0" containsNonDate="0" containsDate="1" containsString="0" minDate="2019-06-09T00:00:00" maxDate="2023-08-12T00:00:00"/>
    </cacheField>
    <cacheField name="DATE DE FIN ESTIMÉE" numFmtId="14">
      <sharedItems containsSemiMixedTypes="0" containsNonDate="0" containsDate="1" containsString="0" minDate="2019-08-07T00:00:00" maxDate="2023-08-22T00:00:00"/>
    </cacheField>
    <cacheField name="DATE DE DÉBUT RÉELLE" numFmtId="14">
      <sharedItems containsSemiMixedTypes="0" containsNonDate="0" containsDate="1" containsString="0" minDate="2019-06-29T00:00:00" maxDate="2025-08-08T00:00:00"/>
    </cacheField>
    <cacheField name="DATE DE FIN RÉELLE" numFmtId="14">
      <sharedItems containsSemiMixedTypes="0" containsNonDate="0" containsDate="1" containsString="0" minDate="2019-09-03T00:00:00" maxDate="2025-10-11T00:00:00"/>
    </cacheField>
    <cacheField name="HEURES DE TRAVAIL (ESTIMÉES)" numFmtId="0">
      <sharedItems containsSemiMixedTypes="0" containsString="0" containsNumber="1" containsInteger="1" minValue="150" maxValue="500"/>
    </cacheField>
    <cacheField name="HEURES DE TRAVAIL (RÉELLES)" numFmtId="0">
      <sharedItems containsSemiMixedTypes="0" containsString="0" containsNumber="1" containsInteger="1" minValue="145" maxValue="500"/>
    </cacheField>
    <cacheField name="DURÉE ESTIMÉE" numFmtId="0">
      <sharedItems containsSemiMixedTypes="0" containsString="0" containsNumber="1" containsInteger="1" minValue="10" maxValue="67"/>
    </cacheField>
    <cacheField name="DURÉE RÉELLE" numFmtId="0">
      <sharedItems containsSemiMixedTypes="0" containsString="0" containsNumber="1" containsInteger="1" minValue="11" maxValue="400"/>
    </cacheField>
    <cacheField name="GESTIONNAIRE DE COMPTE" numFmtId="166">
      <sharedItems containsSemiMixedTypes="0" containsString="0" containsNumber="1" containsInteger="1" minValue="5400" maxValue="18000" count="5">
        <n v="7200"/>
        <n v="14400"/>
        <n v="18000"/>
        <n v="5400"/>
        <n v="9000"/>
      </sharedItems>
    </cacheField>
    <cacheField name="RESPONSABLE DE PROJET" numFmtId="166">
      <sharedItems containsSemiMixedTypes="0" containsString="0" containsNumber="1" containsInteger="1" minValue="2400" maxValue="24000"/>
    </cacheField>
    <cacheField name="RESPONSABLE DE STRATÉGIE" numFmtId="166">
      <sharedItems containsSemiMixedTypes="0" containsString="0" containsNumber="1" containsInteger="1" minValue="0" maxValue="18000"/>
    </cacheField>
    <cacheField name="SPÉCIALISTE DE LA CONCEPTION" numFmtId="166">
      <sharedItems containsSemiMixedTypes="0" containsString="0" containsNumber="1" containsInteger="1" minValue="0" maxValue="25000"/>
    </cacheField>
    <cacheField name="PERSONNEL DE L’ÉVÉNEMENT" numFmtId="166">
      <sharedItems containsSemiMixedTypes="0" containsString="0" containsNumber="1" containsInteger="1" minValue="0" maxValue="12000"/>
    </cacheField>
    <cacheField name="PERSONNEL ADMINISTRATIF" numFmtId="166">
      <sharedItems containsSemiMixedTypes="0" containsString="0" containsNumber="1" containsInteger="1" minValue="900" maxValue="3000"/>
    </cacheField>
    <cacheField name="GESTIONNAIRE DE COMPTE " numFmtId="166">
      <sharedItems containsSemiMixedTypes="0" containsString="0" containsNumber="1" containsInteger="1" minValue="5220" maxValue="18000"/>
    </cacheField>
    <cacheField name="RESPONSABLE DE PROJET " numFmtId="166">
      <sharedItems containsSemiMixedTypes="0" containsString="0" containsNumber="1" containsInteger="1" minValue="2640" maxValue="23400"/>
    </cacheField>
    <cacheField name="RESPONSABLE DE STRATÉGIE " numFmtId="166">
      <sharedItems containsSemiMixedTypes="0" containsString="0" containsNumber="1" containsInteger="1" minValue="0" maxValue="19800"/>
    </cacheField>
    <cacheField name="SPÉCIALISTE DE LA CONCEPTION " numFmtId="166">
      <sharedItems containsSemiMixedTypes="0" containsString="0" containsNumber="1" containsInteger="1" minValue="0" maxValue="25000"/>
    </cacheField>
    <cacheField name="PERSONNEL DE L’ÉVÉNEMENT " numFmtId="166">
      <sharedItems containsSemiMixedTypes="0" containsString="0" containsNumber="1" containsInteger="1" minValue="0" maxValue="12240"/>
    </cacheField>
    <cacheField name="PERSONNEL ADMINISTRATIF " numFmtId="166">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Développement de stratégie d’événement"/>
    <d v="2019-06-09T00:00:00"/>
    <d v="2019-08-07T00:00:00"/>
    <d v="2019-06-29T00:00:00"/>
    <d v="2019-09-03T00:00:00"/>
    <n v="200"/>
    <n v="220"/>
    <n v="58"/>
    <n v="64"/>
    <x v="0"/>
    <n v="2400"/>
    <n v="18000"/>
    <n v="0"/>
    <n v="0"/>
    <n v="1200"/>
    <n v="7920"/>
    <n v="2640"/>
    <n v="19800"/>
    <n v="0"/>
    <n v="0"/>
    <n v="1320"/>
  </r>
  <r>
    <x v="1"/>
    <s v="Planification d’événement"/>
    <d v="2020-06-25T00:00:00"/>
    <d v="2020-07-27T00:00:00"/>
    <d v="2019-07-15T00:00:00"/>
    <d v="2020-08-25T00:00:00"/>
    <n v="400"/>
    <n v="390"/>
    <n v="32"/>
    <n v="400"/>
    <x v="1"/>
    <n v="24000"/>
    <n v="6000"/>
    <n v="4000"/>
    <n v="0"/>
    <n v="2400"/>
    <n v="14040"/>
    <n v="23400"/>
    <n v="5850"/>
    <n v="3900"/>
    <n v="0"/>
    <n v="2340"/>
  </r>
  <r>
    <x v="2"/>
    <s v="Conception de l’événement"/>
    <d v="2021-07-12T00:00:00"/>
    <d v="2021-09-19T00:00:00"/>
    <d v="2025-08-07T00:00:00"/>
    <d v="2025-10-10T00:00:00"/>
    <n v="500"/>
    <n v="500"/>
    <n v="67"/>
    <n v="63"/>
    <x v="2"/>
    <n v="12000"/>
    <n v="0"/>
    <n v="25000"/>
    <n v="0"/>
    <n v="3000"/>
    <n v="18000"/>
    <n v="12000"/>
    <n v="0"/>
    <n v="25000"/>
    <n v="0"/>
    <n v="3000"/>
  </r>
  <r>
    <x v="3"/>
    <s v="Logistique d’événement"/>
    <d v="2022-07-30T00:00:00"/>
    <d v="2022-09-28T00:00:00"/>
    <d v="2022-09-14T00:00:00"/>
    <d v="2022-11-13T00:00:00"/>
    <n v="150"/>
    <n v="145"/>
    <n v="58"/>
    <n v="59"/>
    <x v="3"/>
    <n v="10800"/>
    <n v="0"/>
    <n v="0"/>
    <n v="1200"/>
    <n v="900"/>
    <n v="5220"/>
    <n v="10440"/>
    <n v="0"/>
    <n v="0"/>
    <n v="1160"/>
    <n v="870"/>
  </r>
  <r>
    <x v="4"/>
    <s v="Personnel de l’événement"/>
    <d v="2023-08-11T00:00:00"/>
    <d v="2023-08-21T00:00:00"/>
    <d v="2023-09-14T00:00:00"/>
    <d v="2023-09-25T00:00:00"/>
    <n v="250"/>
    <n v="255"/>
    <n v="10"/>
    <n v="11"/>
    <x v="4"/>
    <n v="3000"/>
    <n v="0"/>
    <n v="0"/>
    <n v="12000"/>
    <n v="1500"/>
    <n v="9180"/>
    <n v="3060"/>
    <n v="0"/>
    <n v="0"/>
    <n v="12240"/>
    <n v="1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taux" cacheId="35" applyNumberFormats="0" applyBorderFormats="0" applyFontFormats="0" applyPatternFormats="0" applyAlignmentFormats="0" applyWidthHeightFormats="1" dataCaption="Valeurs" updatedVersion="6"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6">
        <item x="3"/>
        <item x="0"/>
        <item x="4"/>
        <item x="1"/>
        <item x="2"/>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GESTIONNAIRE DE COMPTE (ESTIMATION)" fld="10" baseField="0" baseItem="2" numFmtId="167"/>
    <dataField name="RESPONSABLE DE PROJET (ESTIMATION)" fld="11" baseField="0" baseItem="2" numFmtId="167"/>
    <dataField name="RESPONSABLE DE STRATÉGIE (ESTIMATION)" fld="12" baseField="0" baseItem="2" numFmtId="167"/>
    <dataField name="SPÉCIALISTE DE LA CONCEPTION (ESTIMATION)" fld="13" baseField="0" baseItem="2" numFmtId="167"/>
    <dataField name="RECRUTEMENT DE PERSONNEL (ESTIMATION)" fld="14" baseField="0" baseItem="2" numFmtId="167"/>
    <dataField name="PERSONNEL ADMINISTRATIF (ESTIMATION)" fld="15" baseField="0" baseItem="2" numFmtId="167"/>
    <dataField name="GESTIONNAIRE DE COMPTE (RÉEL)" fld="16" baseField="0" baseItem="2" numFmtId="167"/>
    <dataField name="RESPONSABLE DE PROJET (RÉEL)" fld="17" baseField="0" baseItem="2" numFmtId="167"/>
    <dataField name="RESPONSABLE DE STRATÉGIE (RÉEL)" fld="18" baseField="0" baseItem="2" numFmtId="167"/>
    <dataField name="SPÉCIALISTE DE LA CONCEPTION (RÉEL)" fld="19" baseField="0" baseItem="2" numFmtId="167"/>
    <dataField name="RECRUTEMENT DE PERSONNEL (RÉEL)" fld="20" baseField="0" baseItem="2" numFmtId="167"/>
    <dataField name="PERSONNEL ADMINISTRATIF (RÉEL)" fld="21" baseField="0" baseItem="0" numFmtId="167"/>
  </dataFields>
  <formats count="13">
    <format dxfId="102">
      <pivotArea dataOnly="0" labelOnly="1" outline="0" fieldPosition="0">
        <references count="1">
          <reference field="4294967294" count="12">
            <x v="0"/>
            <x v="1"/>
            <x v="2"/>
            <x v="3"/>
            <x v="4"/>
            <x v="5"/>
            <x v="6"/>
            <x v="7"/>
            <x v="8"/>
            <x v="9"/>
            <x v="10"/>
            <x v="11"/>
          </reference>
        </references>
      </pivotArea>
    </format>
    <format dxfId="100">
      <pivotArea outline="0" fieldPosition="0">
        <references count="1">
          <reference field="4294967294" count="1">
            <x v="0"/>
          </reference>
        </references>
      </pivotArea>
    </format>
    <format dxfId="97">
      <pivotArea outline="0" fieldPosition="0">
        <references count="1">
          <reference field="4294967294" count="1">
            <x v="1"/>
          </reference>
        </references>
      </pivotArea>
    </format>
    <format dxfId="93">
      <pivotArea outline="0" fieldPosition="0">
        <references count="1">
          <reference field="4294967294" count="1">
            <x v="2"/>
          </reference>
        </references>
      </pivotArea>
    </format>
    <format dxfId="88">
      <pivotArea outline="0" fieldPosition="0">
        <references count="1">
          <reference field="4294967294" count="1">
            <x v="3"/>
          </reference>
        </references>
      </pivotArea>
    </format>
    <format dxfId="82">
      <pivotArea outline="0" fieldPosition="0">
        <references count="1">
          <reference field="4294967294" count="1">
            <x v="4"/>
          </reference>
        </references>
      </pivotArea>
    </format>
    <format dxfId="75">
      <pivotArea outline="0" fieldPosition="0">
        <references count="1">
          <reference field="4294967294" count="1">
            <x v="5"/>
          </reference>
        </references>
      </pivotArea>
    </format>
    <format dxfId="67">
      <pivotArea outline="0" fieldPosition="0">
        <references count="1">
          <reference field="4294967294" count="1">
            <x v="6"/>
          </reference>
        </references>
      </pivotArea>
    </format>
    <format dxfId="58">
      <pivotArea outline="0" fieldPosition="0">
        <references count="1">
          <reference field="4294967294" count="1">
            <x v="7"/>
          </reference>
        </references>
      </pivotArea>
    </format>
    <format dxfId="48">
      <pivotArea outline="0" fieldPosition="0">
        <references count="1">
          <reference field="4294967294" count="1">
            <x v="8"/>
          </reference>
        </references>
      </pivotArea>
    </format>
    <format dxfId="37">
      <pivotArea outline="0" fieldPosition="0">
        <references count="1">
          <reference field="4294967294" count="1">
            <x v="9"/>
          </reference>
        </references>
      </pivotArea>
    </format>
    <format dxfId="25">
      <pivotArea outline="0" fieldPosition="0">
        <references count="1">
          <reference field="4294967294" count="1">
            <x v="10"/>
          </reference>
        </references>
      </pivotArea>
    </format>
    <format dxfId="0">
      <pivotArea outline="0" fieldPosition="0">
        <references count="1">
          <reference field="4294967294" count="1">
            <x v="11"/>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Summary="Ce tableau croisé dynamique répertorie des noms de projet, ainsi que des valeurs pour tous les éléments de la feuille de calcul PARAMÈTRES DU PROJET calculées en multipliant la durée en heures figurant sur la feuille DÉTAILS DU PROJE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ètres" displayName="Paramètres" ref="B5:I11" headerRowDxfId="1389" dataDxfId="1388">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E DE PROJET" totalsRowLabel="Total" dataDxfId="1387" totalsRowDxfId="1386"/>
    <tableColumn id="2" xr3:uid="{00000000-0010-0000-0000-000002000000}" name="GESTIONNAIRE DE COMPTE" dataDxfId="1385" totalsRowDxfId="1384"/>
    <tableColumn id="3" xr3:uid="{00000000-0010-0000-0000-000003000000}" name="RESPONSABLE DE PROJET" dataDxfId="1383" totalsRowDxfId="1382"/>
    <tableColumn id="4" xr3:uid="{00000000-0010-0000-0000-000004000000}" name="RESPONSABLE DE STRATÉGIE" dataDxfId="1381" totalsRowDxfId="1380"/>
    <tableColumn id="5" xr3:uid="{00000000-0010-0000-0000-000005000000}" name="SPÉCIALISTE DE LA CONCEPTION" dataDxfId="1379" totalsRowDxfId="1378"/>
    <tableColumn id="6" xr3:uid="{00000000-0010-0000-0000-000006000000}" name="PERSONNEL DE L’ÉVÉNEMENT" dataDxfId="1377" totalsRowDxfId="1376"/>
    <tableColumn id="7" xr3:uid="{00000000-0010-0000-0000-000007000000}" name="PERSONNEL ADMINISTRATIF" dataDxfId="1375" totalsRowDxfId="1374"/>
    <tableColumn id="8" xr3:uid="{00000000-0010-0000-0000-000008000000}" name="Total" totalsRowFunction="sum" dataDxfId="1373" totalsRowDxfId="1372">
      <calculatedColumnFormula>SUM(Paramètres[[#This Row],[GESTIONNAIRE DE COMPTE]:[PERSONNEL ADMINISTRATIF]])</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rez le type de projet, les pourcentages pour le responsable de compte, le responsable de projet, le responsable de stratégie, le spécialiste en conception, le personnel de l’événement et le personnel administratif.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tailsDuProjet" displayName="DétailsDuProjet" ref="B4:W10" totalsRowCount="1" headerRowDxfId="1371" dataCellStyle="Normal">
  <tableColumns count="22">
    <tableColumn id="1" xr3:uid="{00000000-0010-0000-0100-000001000000}" name="NOM DU PROJET" totalsRowLabel="TOTAL" totalsRowDxfId="1370" dataCellStyle="Normal"/>
    <tableColumn id="2" xr3:uid="{00000000-0010-0000-0100-000002000000}" name="TYPE DE PROJET" totalsRowDxfId="1369" dataCellStyle="Normal"/>
    <tableColumn id="3" xr3:uid="{00000000-0010-0000-0100-000003000000}" name="DATE DE DÉBUT ESTIMÉE" dataDxfId="1368" totalsRowDxfId="1367" dataCellStyle="Normal"/>
    <tableColumn id="4" xr3:uid="{00000000-0010-0000-0100-000004000000}" name="DATE DE FIN ESTIMÉE" dataDxfId="1366" totalsRowDxfId="1365" dataCellStyle="Normal"/>
    <tableColumn id="7" xr3:uid="{00000000-0010-0000-0100-000007000000}" name="DATE DE DÉBUT RÉELLE" dataDxfId="1364" totalsRowDxfId="1363" dataCellStyle="Normal"/>
    <tableColumn id="8" xr3:uid="{00000000-0010-0000-0100-000008000000}" name="DATE DE FIN RÉELLE" dataDxfId="1362" totalsRowDxfId="1361" dataCellStyle="Normal"/>
    <tableColumn id="5" xr3:uid="{00000000-0010-0000-0100-000005000000}" name="HEURES DE TRAVAIL (ESTIMÉES)" totalsRowFunction="sum" totalsRowDxfId="1360" dataCellStyle="Normal"/>
    <tableColumn id="9" xr3:uid="{00000000-0010-0000-0100-000009000000}" name="HEURES DE TRAVAIL (RÉELLES)" totalsRowFunction="sum" totalsRowDxfId="1359" dataCellStyle="Normal"/>
    <tableColumn id="6" xr3:uid="{00000000-0010-0000-0100-000006000000}" name="DURÉE ESTIMÉE" totalsRowFunction="sum" dataDxfId="1358" totalsRowDxfId="1357" dataCellStyle="Normal">
      <calculatedColumnFormula>DAYS360(DétailsDuProjet[[#This Row],[DATE DE DÉBUT ESTIMÉE]],DétailsDuProjet[[#This Row],[DATE DE FIN ESTIMÉE]],FALSE)</calculatedColumnFormula>
    </tableColumn>
    <tableColumn id="10" xr3:uid="{00000000-0010-0000-0100-00000A000000}" name="DURÉE RÉELLE" totalsRowFunction="sum" dataDxfId="1356" totalsRowDxfId="1355" dataCellStyle="Normal">
      <calculatedColumnFormula>DAYS360(DétailsDuProjet[[#This Row],[DATE DE DÉBUT RÉELLE]],DétailsDuProjet[[#This Row],[DATE DE FIN RÉELLE]],FALSE)</calculatedColumnFormula>
    </tableColumn>
    <tableColumn id="11" xr3:uid="{00000000-0010-0000-0100-00000B000000}" name="GESTIONNAIRE DE COMPTE" dataDxfId="1354" totalsRowDxfId="1353" dataCellStyle="Normal">
      <calculatedColumnFormula>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(ESTIMÉES)]]</calculatedColumnFormula>
    </tableColumn>
    <tableColumn id="12" xr3:uid="{00000000-0010-0000-0100-00000C000000}" name="RESPONSABLE DE PROJET" dataDxfId="1352" totalsRowDxfId="1351" dataCellStyle="Normal">
      <calculatedColumnFormula>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(ESTIMÉES)]]</calculatedColumnFormula>
    </tableColumn>
    <tableColumn id="13" xr3:uid="{00000000-0010-0000-0100-00000D000000}" name="RESPONSABLE DE STRATÉGIE" dataDxfId="1350" totalsRowDxfId="1349" dataCellStyle="Normal">
      <calculatedColumnFormula>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(ESTIMÉES)]]</calculatedColumnFormula>
    </tableColumn>
    <tableColumn id="14" xr3:uid="{00000000-0010-0000-0100-00000E000000}" name="SPÉCIALISTE DE LA CONCEPTION" dataDxfId="1348" totalsRowDxfId="1347" dataCellStyle="Normal">
      <calculatedColumnFormula>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(ESTIMÉES)]]</calculatedColumnFormula>
    </tableColumn>
    <tableColumn id="15" xr3:uid="{00000000-0010-0000-0100-00000F000000}" name="PERSONNEL DE L’ÉVÉNEMENT" dataDxfId="1346" totalsRowDxfId="1345" dataCellStyle="Normal">
      <calculatedColumnFormula>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(ESTIMÉES)]]</calculatedColumnFormula>
    </tableColumn>
    <tableColumn id="16" xr3:uid="{00000000-0010-0000-0100-000010000000}" name="PERSONNEL ADMINISTRATIF" dataDxfId="1344" totalsRowDxfId="1343" dataCellStyle="Normal">
      <calculatedColumnFormula>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(ESTIMÉES)]]</calculatedColumnFormula>
    </tableColumn>
    <tableColumn id="17" xr3:uid="{00000000-0010-0000-0100-000011000000}" name="GESTIONNAIRE DE COMPTE " dataDxfId="1342" totalsRowDxfId="1341" dataCellStyle="Normal">
      <calculatedColumnFormula>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(RÉELLES)]]</calculatedColumnFormula>
    </tableColumn>
    <tableColumn id="18" xr3:uid="{00000000-0010-0000-0100-000012000000}" name="RESPONSABLE DE PROJET " dataDxfId="1340" totalsRowDxfId="1339" dataCellStyle="Normal">
      <calculatedColumnFormula>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(RÉELLES)]]</calculatedColumnFormula>
    </tableColumn>
    <tableColumn id="19" xr3:uid="{00000000-0010-0000-0100-000013000000}" name="RESPONSABLE DE STRATÉGIE " dataDxfId="1338" totalsRowDxfId="1337" dataCellStyle="Normal">
      <calculatedColumnFormula>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(RÉELLES)]]</calculatedColumnFormula>
    </tableColumn>
    <tableColumn id="20" xr3:uid="{00000000-0010-0000-0100-000014000000}" name="SPÉCIALISTE DE LA CONCEPTION " dataDxfId="1336" totalsRowDxfId="1335" dataCellStyle="Normal">
      <calculatedColumnFormula>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(RÉELLES)]]</calculatedColumnFormula>
    </tableColumn>
    <tableColumn id="21" xr3:uid="{00000000-0010-0000-0100-000015000000}" name="PERSONNEL DE L’ÉVÉNEMENT " dataDxfId="1334" totalsRowDxfId="1333" dataCellStyle="Normal">
      <calculatedColumnFormula>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(RÉELLES)]]</calculatedColumnFormula>
    </tableColumn>
    <tableColumn id="22" xr3:uid="{00000000-0010-0000-0100-000016000000}" name="PERSONNEL ADMINISTRATIF " dataDxfId="1332" totalsRowDxfId="1331" dataCellStyle="Normal">
      <calculatedColumnFormula>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(RÉELLES)]]</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Entrez le nom du projet, les dates de début et de fin estimées, les dates de début et de fin réelles, les travaux estimés et réels, puis sélectionnez le Type de projet. Les durées estimée et réelle sont calculées automatiquement."/>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sheetPr>
  <dimension ref="B1:B7"/>
  <sheetViews>
    <sheetView showGridLines="0" tabSelected="1" workbookViewId="0"/>
  </sheetViews>
  <sheetFormatPr baseColWidth="10" defaultColWidth="9.140625" defaultRowHeight="12.75" x14ac:dyDescent="0.2"/>
  <cols>
    <col min="1" max="1" width="2.7109375" customWidth="1"/>
    <col min="2" max="2" width="93.28515625" customWidth="1"/>
    <col min="3" max="3" width="2.7109375" customWidth="1"/>
  </cols>
  <sheetData>
    <row r="1" spans="2:2" ht="19.5" x14ac:dyDescent="0.25">
      <c r="B1" s="17" t="s">
        <v>0</v>
      </c>
    </row>
    <row r="2" spans="2:2" ht="40.5" customHeight="1" x14ac:dyDescent="0.2">
      <c r="B2" s="19" t="s">
        <v>1</v>
      </c>
    </row>
    <row r="3" spans="2:2" ht="48.75" customHeight="1" x14ac:dyDescent="0.2">
      <c r="B3" s="19" t="s">
        <v>2</v>
      </c>
    </row>
    <row r="4" spans="2:2" ht="38.25" customHeight="1" x14ac:dyDescent="0.2">
      <c r="B4" s="19" t="s">
        <v>70</v>
      </c>
    </row>
    <row r="5" spans="2:2" ht="16.5" customHeight="1" x14ac:dyDescent="0.2">
      <c r="B5" s="21" t="s">
        <v>3</v>
      </c>
    </row>
    <row r="6" spans="2:2" ht="63.75" customHeight="1" x14ac:dyDescent="0.2">
      <c r="B6" s="20" t="s">
        <v>4</v>
      </c>
    </row>
    <row r="7" spans="2:2" ht="35.25" customHeight="1" x14ac:dyDescent="0.2">
      <c r="B7" s="20" t="s">
        <v>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workbookViewId="0"/>
  </sheetViews>
  <sheetFormatPr baseColWidth="10" defaultColWidth="9.140625" defaultRowHeight="14.25" x14ac:dyDescent="0.2"/>
  <cols>
    <col min="1" max="1" width="1.7109375" style="11" customWidth="1"/>
    <col min="2" max="2" width="39" style="5" customWidth="1"/>
    <col min="3" max="3" width="23.42578125" style="5" customWidth="1"/>
    <col min="4" max="4" width="22.28515625" style="5" customWidth="1"/>
    <col min="5" max="5" width="25" style="5" customWidth="1"/>
    <col min="6" max="6" width="25.42578125" style="5" customWidth="1"/>
    <col min="7" max="7" width="24.42578125" style="5" customWidth="1"/>
    <col min="8" max="8" width="22.28515625" style="5" customWidth="1"/>
    <col min="9" max="9" width="8.28515625" style="5" customWidth="1"/>
    <col min="10" max="10" width="2.7109375" style="5" customWidth="1"/>
    <col min="11" max="16384" width="9.140625" style="5"/>
  </cols>
  <sheetData>
    <row r="1" spans="1:9" ht="35.450000000000003" customHeight="1" x14ac:dyDescent="0.35">
      <c r="A1" s="11" t="s">
        <v>72</v>
      </c>
      <c r="B1" s="2" t="s">
        <v>11</v>
      </c>
      <c r="C1" s="2"/>
      <c r="D1" s="2"/>
      <c r="E1" s="2"/>
      <c r="F1" s="2"/>
      <c r="G1" s="2"/>
      <c r="H1" s="2"/>
      <c r="I1" s="2"/>
    </row>
    <row r="2" spans="1:9" ht="19.5" x14ac:dyDescent="0.25">
      <c r="A2" s="11" t="s">
        <v>5</v>
      </c>
      <c r="B2" s="3" t="s">
        <v>12</v>
      </c>
      <c r="C2" s="3"/>
      <c r="D2" s="3"/>
      <c r="E2" s="3"/>
      <c r="F2" s="3"/>
      <c r="G2" s="3"/>
      <c r="H2" s="3"/>
      <c r="I2" s="3"/>
    </row>
    <row r="3" spans="1:9" ht="15" x14ac:dyDescent="0.2">
      <c r="A3" s="11" t="s">
        <v>6</v>
      </c>
      <c r="B3" s="4" t="s">
        <v>76</v>
      </c>
      <c r="C3" s="4"/>
      <c r="D3" s="4"/>
      <c r="E3" s="4"/>
      <c r="F3" s="4"/>
      <c r="G3" s="4"/>
      <c r="H3" s="4"/>
      <c r="I3" s="4"/>
    </row>
    <row r="4" spans="1:9" ht="28.5" customHeight="1" x14ac:dyDescent="0.2">
      <c r="A4" s="11" t="s">
        <v>7</v>
      </c>
      <c r="B4" s="8" t="s">
        <v>13</v>
      </c>
    </row>
    <row r="5" spans="1:9" ht="25.5" x14ac:dyDescent="0.2">
      <c r="A5" s="11" t="s">
        <v>8</v>
      </c>
      <c r="B5" s="9" t="s">
        <v>14</v>
      </c>
      <c r="C5" s="9" t="s">
        <v>27</v>
      </c>
      <c r="D5" s="9" t="s">
        <v>28</v>
      </c>
      <c r="E5" s="9" t="s">
        <v>29</v>
      </c>
      <c r="F5" s="9" t="s">
        <v>30</v>
      </c>
      <c r="G5" s="9" t="s">
        <v>32</v>
      </c>
      <c r="H5" s="9" t="s">
        <v>33</v>
      </c>
      <c r="I5" s="9" t="s">
        <v>34</v>
      </c>
    </row>
    <row r="6" spans="1:9" x14ac:dyDescent="0.2">
      <c r="B6" s="5" t="s">
        <v>15</v>
      </c>
      <c r="C6" s="6">
        <v>0.2</v>
      </c>
      <c r="D6" s="6">
        <v>0.1</v>
      </c>
      <c r="E6" s="6">
        <v>0.6</v>
      </c>
      <c r="F6" s="6">
        <v>0</v>
      </c>
      <c r="G6" s="6">
        <v>0</v>
      </c>
      <c r="H6" s="6">
        <v>0.1</v>
      </c>
      <c r="I6" s="7">
        <f>SUM(Paramètres[[#This Row],[GESTIONNAIRE DE COMPTE]:[PERSONNEL ADMINISTRATIF]])</f>
        <v>1</v>
      </c>
    </row>
    <row r="7" spans="1:9" x14ac:dyDescent="0.2">
      <c r="B7" s="5" t="s">
        <v>16</v>
      </c>
      <c r="C7" s="6">
        <v>0.2</v>
      </c>
      <c r="D7" s="6">
        <v>0.5</v>
      </c>
      <c r="E7" s="6">
        <v>0.1</v>
      </c>
      <c r="F7" s="6">
        <v>0.1</v>
      </c>
      <c r="G7" s="6">
        <v>0</v>
      </c>
      <c r="H7" s="6">
        <v>0.1</v>
      </c>
      <c r="I7" s="7">
        <f>SUM(Paramètres[[#This Row],[GESTIONNAIRE DE COMPTE]:[PERSONNEL ADMINISTRATIF]])</f>
        <v>0.99999999999999989</v>
      </c>
    </row>
    <row r="8" spans="1:9" x14ac:dyDescent="0.2">
      <c r="B8" s="5" t="s">
        <v>17</v>
      </c>
      <c r="C8" s="6">
        <v>0.2</v>
      </c>
      <c r="D8" s="6">
        <v>0.2</v>
      </c>
      <c r="E8" s="6">
        <v>0</v>
      </c>
      <c r="F8" s="6">
        <v>0.5</v>
      </c>
      <c r="G8" s="6">
        <v>0</v>
      </c>
      <c r="H8" s="6">
        <v>0.1</v>
      </c>
      <c r="I8" s="7">
        <f>SUM(Paramètres[[#This Row],[GESTIONNAIRE DE COMPTE]:[PERSONNEL ADMINISTRATIF]])</f>
        <v>1</v>
      </c>
    </row>
    <row r="9" spans="1:9" x14ac:dyDescent="0.2">
      <c r="B9" s="5" t="s">
        <v>18</v>
      </c>
      <c r="C9" s="6">
        <v>0.2</v>
      </c>
      <c r="D9" s="6">
        <v>0.6</v>
      </c>
      <c r="E9" s="6">
        <v>0</v>
      </c>
      <c r="F9" s="6">
        <v>0</v>
      </c>
      <c r="G9" s="6">
        <v>0.1</v>
      </c>
      <c r="H9" s="6">
        <v>0.1</v>
      </c>
      <c r="I9" s="7">
        <f>SUM(Paramètres[[#This Row],[GESTIONNAIRE DE COMPTE]:[PERSONNEL ADMINISTRATIF]])</f>
        <v>1</v>
      </c>
    </row>
    <row r="10" spans="1:9" x14ac:dyDescent="0.2">
      <c r="B10" s="5" t="s">
        <v>19</v>
      </c>
      <c r="C10" s="6">
        <v>0.2</v>
      </c>
      <c r="D10" s="6">
        <v>0.1</v>
      </c>
      <c r="E10" s="6">
        <v>0</v>
      </c>
      <c r="F10" s="6">
        <v>0</v>
      </c>
      <c r="G10" s="6">
        <v>0.6</v>
      </c>
      <c r="H10" s="6">
        <v>0.1</v>
      </c>
      <c r="I10" s="7">
        <f>SUM(Paramètres[[#This Row],[GESTIONNAIRE DE COMPTE]:[PERSONNEL ADMINISTRATIF]])</f>
        <v>1</v>
      </c>
    </row>
    <row r="11" spans="1:9" x14ac:dyDescent="0.2">
      <c r="B11" s="5" t="s">
        <v>20</v>
      </c>
      <c r="C11" s="6">
        <v>0.2</v>
      </c>
      <c r="D11" s="6">
        <v>0.2</v>
      </c>
      <c r="E11" s="6">
        <v>0.2</v>
      </c>
      <c r="F11" s="6">
        <v>0.2</v>
      </c>
      <c r="G11" s="6">
        <v>0</v>
      </c>
      <c r="H11" s="6">
        <v>0.2</v>
      </c>
      <c r="I11" s="7">
        <f>SUM(Paramètres[[#This Row],[GESTIONNAIRE DE COMPTE]:[PERSONNEL ADMINISTRATIF]])</f>
        <v>1</v>
      </c>
    </row>
    <row r="12" spans="1:9" x14ac:dyDescent="0.2">
      <c r="A12" s="11" t="s">
        <v>9</v>
      </c>
      <c r="B12" s="5" t="s">
        <v>21</v>
      </c>
      <c r="C12" s="24">
        <v>180</v>
      </c>
      <c r="D12" s="24">
        <v>120</v>
      </c>
      <c r="E12" s="24">
        <v>150</v>
      </c>
      <c r="F12" s="24">
        <v>100</v>
      </c>
      <c r="G12" s="24">
        <v>80</v>
      </c>
      <c r="H12" s="24">
        <v>60</v>
      </c>
      <c r="I12" s="6"/>
    </row>
    <row r="14" spans="1:9" x14ac:dyDescent="0.2">
      <c r="A14" s="11" t="s">
        <v>10</v>
      </c>
      <c r="F14" s="1" t="s">
        <v>31</v>
      </c>
    </row>
    <row r="15" spans="1:9" x14ac:dyDescent="0.2">
      <c r="B15" s="11"/>
      <c r="C15" s="11" t="s">
        <v>27</v>
      </c>
      <c r="D15" s="11" t="s">
        <v>28</v>
      </c>
      <c r="E15" s="11" t="s">
        <v>29</v>
      </c>
      <c r="F15" s="11" t="s">
        <v>30</v>
      </c>
      <c r="G15" s="11" t="s">
        <v>32</v>
      </c>
      <c r="H15" s="11" t="s">
        <v>33</v>
      </c>
      <c r="I15" s="11"/>
    </row>
    <row r="16" spans="1:9" x14ac:dyDescent="0.2">
      <c r="B16" s="11" t="s">
        <v>22</v>
      </c>
      <c r="C16" s="25">
        <f>SUBTOTAL(109,DétailsDuProjet[GESTIONNAIRE DE COMPTE])</f>
        <v>54000</v>
      </c>
      <c r="D16" s="25">
        <f>SUBTOTAL(109,DétailsDuProjet[RESPONSABLE DE PROJET])</f>
        <v>52200</v>
      </c>
      <c r="E16" s="25">
        <f>SUBTOTAL(109,DétailsDuProjet[RESPONSABLE DE STRATÉGIE])</f>
        <v>24000</v>
      </c>
      <c r="F16" s="25">
        <f>SUBTOTAL(109,DétailsDuProjet[SPÉCIALISTE DE LA CONCEPTION])</f>
        <v>29000</v>
      </c>
      <c r="G16" s="25">
        <f>SUBTOTAL(109,DétailsDuProjet[PERSONNEL DE L’ÉVÉNEMENT])</f>
        <v>13200</v>
      </c>
      <c r="H16" s="25">
        <f>SUBTOTAL(109,DétailsDuProjet[PERSONNEL ADMINISTRATIF])</f>
        <v>9000</v>
      </c>
      <c r="I16" s="11"/>
    </row>
    <row r="17" spans="2:9" x14ac:dyDescent="0.2">
      <c r="B17" s="11" t="s">
        <v>23</v>
      </c>
      <c r="C17" s="25">
        <f>SUBTOTAL(109,DétailsDuProjet[[GESTIONNAIRE DE COMPTE ]])</f>
        <v>54360</v>
      </c>
      <c r="D17" s="25">
        <f>SUBTOTAL(109,DétailsDuProjet[[RESPONSABLE DE PROJET ]])</f>
        <v>51540</v>
      </c>
      <c r="E17" s="25">
        <f>SUBTOTAL(109,DétailsDuProjet[[RESPONSABLE DE STRATÉGIE ]])</f>
        <v>25650</v>
      </c>
      <c r="F17" s="25">
        <f>SUBTOTAL(109,DétailsDuProjet[[SPÉCIALISTE DE LA CONCEPTION ]])</f>
        <v>28900</v>
      </c>
      <c r="G17" s="25">
        <f>SUBTOTAL(109,DétailsDuProjet[[PERSONNEL DE L’ÉVÉNEMENT ]])</f>
        <v>13400</v>
      </c>
      <c r="H17" s="25">
        <f>SUBTOTAL(109,DétailsDuProjet[[PERSONNEL ADMINISTRATIF ]])</f>
        <v>9060</v>
      </c>
      <c r="I17" s="11"/>
    </row>
    <row r="18" spans="2:9" x14ac:dyDescent="0.2">
      <c r="B18" s="11" t="s">
        <v>24</v>
      </c>
      <c r="C18" s="12">
        <f>C16/$C$12</f>
        <v>300</v>
      </c>
      <c r="D18" s="12">
        <f t="shared" ref="D18:H18" si="0">D16/$C$12</f>
        <v>290</v>
      </c>
      <c r="E18" s="12">
        <f t="shared" si="0"/>
        <v>133.33333333333334</v>
      </c>
      <c r="F18" s="12">
        <f t="shared" si="0"/>
        <v>161.11111111111111</v>
      </c>
      <c r="G18" s="12">
        <f t="shared" si="0"/>
        <v>73.333333333333329</v>
      </c>
      <c r="H18" s="12">
        <f t="shared" si="0"/>
        <v>50</v>
      </c>
      <c r="I18" s="11"/>
    </row>
    <row r="19" spans="2:9" x14ac:dyDescent="0.2">
      <c r="B19" s="11" t="s">
        <v>25</v>
      </c>
      <c r="C19" s="12">
        <f>C17/$C$12</f>
        <v>302</v>
      </c>
      <c r="D19" s="12">
        <f>D17/$C$12</f>
        <v>286.33333333333331</v>
      </c>
      <c r="E19" s="12">
        <f>E17/$C$12</f>
        <v>142.5</v>
      </c>
      <c r="F19" s="12">
        <f>F17/$C$12</f>
        <v>160.55555555555554</v>
      </c>
      <c r="G19" s="12">
        <f>G17/$C$12</f>
        <v>74.444444444444443</v>
      </c>
      <c r="H19" s="12">
        <f>H17/$C$12</f>
        <v>50.333333333333336</v>
      </c>
      <c r="I19" s="11"/>
    </row>
    <row r="20" spans="2:9" x14ac:dyDescent="0.2">
      <c r="B20" s="29"/>
      <c r="C20" s="29"/>
      <c r="D20" s="29"/>
      <c r="E20" s="29"/>
      <c r="F20" s="29"/>
      <c r="G20" s="29"/>
      <c r="H20" s="29"/>
      <c r="I20" s="29"/>
    </row>
    <row r="21" spans="2:9" x14ac:dyDescent="0.2">
      <c r="F21" s="11"/>
      <c r="G21" s="11"/>
      <c r="H21" s="11"/>
      <c r="I21" s="11"/>
    </row>
    <row r="22" spans="2:9" x14ac:dyDescent="0.2">
      <c r="F22" s="11"/>
      <c r="G22" s="11"/>
      <c r="H22" s="11"/>
      <c r="I22" s="11"/>
    </row>
    <row r="23" spans="2:9" x14ac:dyDescent="0.2">
      <c r="F23" s="11"/>
      <c r="G23" s="11"/>
      <c r="H23" s="11"/>
      <c r="I23" s="11"/>
    </row>
    <row r="24" spans="2:9" x14ac:dyDescent="0.2">
      <c r="B24" s="28" t="s">
        <v>26</v>
      </c>
      <c r="C24" s="28"/>
      <c r="D24" s="28"/>
      <c r="F24" s="11"/>
      <c r="G24" s="11"/>
      <c r="H24" s="11"/>
      <c r="I24" s="11"/>
    </row>
    <row r="25" spans="2:9" x14ac:dyDescent="0.2">
      <c r="B25" s="28"/>
      <c r="C25" s="28"/>
      <c r="D25" s="28"/>
      <c r="F25" s="11"/>
      <c r="G25" s="11"/>
      <c r="H25" s="11"/>
      <c r="I25" s="11"/>
    </row>
    <row r="26" spans="2:9" x14ac:dyDescent="0.2">
      <c r="B26" s="28"/>
      <c r="C26" s="28"/>
      <c r="D26" s="28"/>
      <c r="F26" s="11"/>
      <c r="G26" s="11"/>
      <c r="H26" s="11"/>
      <c r="I26" s="11"/>
    </row>
    <row r="27" spans="2:9" x14ac:dyDescent="0.2">
      <c r="B27" s="28"/>
      <c r="C27" s="28"/>
      <c r="D27" s="28"/>
      <c r="F27" s="11"/>
      <c r="G27" s="11"/>
      <c r="H27" s="11"/>
      <c r="I27" s="11"/>
    </row>
    <row r="28" spans="2:9" x14ac:dyDescent="0.2">
      <c r="B28" s="28"/>
      <c r="C28" s="28"/>
      <c r="D28" s="28"/>
      <c r="F28" s="11"/>
      <c r="G28" s="11"/>
      <c r="H28" s="11"/>
      <c r="I28" s="11"/>
    </row>
    <row r="29" spans="2:9" x14ac:dyDescent="0.2">
      <c r="B29" s="28"/>
      <c r="C29" s="28"/>
      <c r="D29" s="28"/>
      <c r="F29" s="11"/>
      <c r="G29" s="11"/>
      <c r="H29" s="11"/>
      <c r="I29" s="11"/>
    </row>
    <row r="30" spans="2:9" x14ac:dyDescent="0.2">
      <c r="B30" s="28"/>
      <c r="C30" s="28"/>
      <c r="D30" s="28"/>
      <c r="F30" s="11"/>
      <c r="G30" s="11"/>
      <c r="H30" s="11"/>
      <c r="I30" s="11"/>
    </row>
    <row r="31" spans="2:9" x14ac:dyDescent="0.2">
      <c r="B31" s="28"/>
      <c r="C31" s="28"/>
      <c r="D31" s="28"/>
      <c r="F31" s="11"/>
      <c r="G31" s="11"/>
      <c r="H31" s="11"/>
      <c r="I31" s="11"/>
    </row>
    <row r="32" spans="2:9" x14ac:dyDescent="0.2">
      <c r="B32" s="28"/>
      <c r="C32" s="28"/>
      <c r="D32" s="28"/>
      <c r="F32" s="11"/>
      <c r="G32" s="11"/>
      <c r="H32" s="11"/>
      <c r="I32" s="11"/>
    </row>
    <row r="33" spans="2:9" x14ac:dyDescent="0.2">
      <c r="B33" s="28"/>
      <c r="C33" s="28"/>
      <c r="D33" s="28"/>
      <c r="F33" s="11"/>
      <c r="G33" s="11"/>
      <c r="H33" s="11"/>
      <c r="I33" s="11"/>
    </row>
    <row r="34" spans="2:9" x14ac:dyDescent="0.2">
      <c r="B34" s="28"/>
      <c r="C34" s="28"/>
      <c r="D34" s="28"/>
      <c r="F34" s="11"/>
      <c r="G34" s="11"/>
      <c r="H34" s="11"/>
      <c r="I34" s="11"/>
    </row>
    <row r="35" spans="2:9" x14ac:dyDescent="0.2">
      <c r="B35" s="28"/>
      <c r="C35" s="28"/>
      <c r="D35" s="28"/>
      <c r="F35" s="11"/>
      <c r="G35" s="11"/>
      <c r="H35" s="11"/>
      <c r="I35" s="11"/>
    </row>
    <row r="36" spans="2:9" x14ac:dyDescent="0.2">
      <c r="B36" s="28"/>
      <c r="C36" s="28"/>
      <c r="D36" s="28"/>
      <c r="F36" s="11"/>
      <c r="G36" s="11"/>
      <c r="H36" s="11"/>
      <c r="I36" s="11"/>
    </row>
    <row r="37" spans="2:9" x14ac:dyDescent="0.2">
      <c r="B37" s="28"/>
      <c r="C37" s="28"/>
      <c r="D37" s="28"/>
      <c r="F37" s="11"/>
      <c r="G37" s="11"/>
      <c r="H37" s="11"/>
      <c r="I37" s="11"/>
    </row>
    <row r="38" spans="2:9" x14ac:dyDescent="0.2">
      <c r="B38" s="28"/>
      <c r="C38" s="28"/>
      <c r="D38" s="28"/>
      <c r="F38" s="11"/>
      <c r="G38" s="11"/>
      <c r="H38" s="11"/>
      <c r="I38" s="11"/>
    </row>
    <row r="39" spans="2:9" x14ac:dyDescent="0.2">
      <c r="B39" s="28"/>
      <c r="C39" s="28"/>
      <c r="D39" s="28"/>
      <c r="F39" s="11"/>
      <c r="G39" s="11"/>
      <c r="H39" s="11"/>
      <c r="I39" s="11"/>
    </row>
    <row r="40" spans="2:9" x14ac:dyDescent="0.2">
      <c r="B40" s="28"/>
      <c r="C40" s="28"/>
      <c r="D40" s="28"/>
      <c r="F40" s="11"/>
      <c r="G40" s="11"/>
      <c r="H40" s="11"/>
      <c r="I40" s="11"/>
    </row>
    <row r="41" spans="2:9" x14ac:dyDescent="0.2">
      <c r="B41" s="28"/>
      <c r="C41" s="28"/>
      <c r="D41" s="28"/>
      <c r="F41" s="11"/>
      <c r="G41" s="11"/>
      <c r="H41" s="11"/>
      <c r="I41" s="11"/>
    </row>
    <row r="42" spans="2:9" x14ac:dyDescent="0.2">
      <c r="B42" s="28"/>
      <c r="C42" s="28"/>
      <c r="D42" s="28"/>
      <c r="F42" s="11"/>
      <c r="G42" s="11"/>
      <c r="H42" s="11"/>
      <c r="I42" s="11"/>
    </row>
    <row r="43" spans="2:9" x14ac:dyDescent="0.2">
      <c r="B43" s="28"/>
      <c r="C43" s="28"/>
      <c r="D43" s="28"/>
      <c r="F43" s="11"/>
      <c r="G43" s="11"/>
      <c r="H43" s="11"/>
      <c r="I43" s="11"/>
    </row>
  </sheetData>
  <mergeCells count="1">
    <mergeCell ref="B24:D43"/>
  </mergeCells>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workbookViewId="0"/>
  </sheetViews>
  <sheetFormatPr baseColWidth="10" defaultColWidth="9.140625" defaultRowHeight="14.25" x14ac:dyDescent="0.2"/>
  <cols>
    <col min="1" max="1" width="1.7109375" style="11" customWidth="1"/>
    <col min="2" max="2" width="25.5703125" style="1" customWidth="1"/>
    <col min="3" max="3" width="33.85546875" style="1" bestFit="1" customWidth="1"/>
    <col min="4" max="4" width="15" style="1" bestFit="1" customWidth="1"/>
    <col min="5" max="5" width="12" style="1" bestFit="1" customWidth="1"/>
    <col min="6" max="6" width="14.140625" style="1" bestFit="1" customWidth="1"/>
    <col min="7" max="7" width="11.85546875" style="1" customWidth="1"/>
    <col min="8" max="8" width="19.140625" style="1" bestFit="1" customWidth="1"/>
    <col min="9" max="9" width="18.28515625" style="1" bestFit="1" customWidth="1"/>
    <col min="10" max="10" width="11.140625" style="1" bestFit="1" customWidth="1"/>
    <col min="11" max="11" width="10.28515625" style="1" customWidth="1"/>
    <col min="12" max="12" width="14.140625" style="1" hidden="1" customWidth="1"/>
    <col min="13" max="14" width="13.7109375" style="1" hidden="1" customWidth="1"/>
    <col min="15" max="15" width="15" style="1" hidden="1" customWidth="1"/>
    <col min="16" max="16" width="14.42578125" style="1" hidden="1" customWidth="1"/>
    <col min="17" max="17" width="15.42578125" style="1" hidden="1" customWidth="1"/>
    <col min="18" max="18" width="14.42578125" style="1" hidden="1" customWidth="1"/>
    <col min="19" max="19" width="13.85546875" style="1" hidden="1" customWidth="1"/>
    <col min="20" max="20" width="14.140625" style="1" hidden="1" customWidth="1"/>
    <col min="21" max="21" width="15.42578125" style="1" hidden="1" customWidth="1"/>
    <col min="22" max="22" width="14.5703125" style="1" hidden="1" customWidth="1"/>
    <col min="23" max="23" width="15.28515625" style="1" hidden="1" customWidth="1"/>
    <col min="24" max="24" width="2.7109375" style="1" customWidth="1"/>
    <col min="25" max="16384" width="9.140625" style="1"/>
  </cols>
  <sheetData>
    <row r="1" spans="1:23" ht="35.450000000000003" customHeight="1" x14ac:dyDescent="0.35">
      <c r="A1" s="11" t="s">
        <v>73</v>
      </c>
      <c r="B1" s="2" t="str">
        <f>'PARAMÈTRES DU PROJET'!B1</f>
        <v>Nom de la société</v>
      </c>
      <c r="C1" s="2"/>
      <c r="D1" s="2"/>
      <c r="E1" s="2"/>
      <c r="F1" s="2"/>
      <c r="G1" s="2"/>
      <c r="H1" s="2"/>
      <c r="I1" s="2"/>
      <c r="J1" s="2"/>
      <c r="K1" s="2"/>
    </row>
    <row r="2" spans="1:23" ht="19.5" x14ac:dyDescent="0.25">
      <c r="A2" s="11" t="s">
        <v>5</v>
      </c>
      <c r="B2" s="3" t="s">
        <v>12</v>
      </c>
      <c r="C2" s="3"/>
      <c r="D2" s="3"/>
      <c r="E2" s="3"/>
      <c r="F2" s="3"/>
      <c r="G2" s="3"/>
      <c r="H2" s="3"/>
      <c r="I2" s="3"/>
      <c r="J2" s="3"/>
      <c r="K2" s="3"/>
    </row>
    <row r="3" spans="1:23" s="15" customFormat="1" ht="29.25" customHeight="1" x14ac:dyDescent="0.2">
      <c r="A3" s="18" t="s">
        <v>6</v>
      </c>
      <c r="B3" s="16" t="str">
        <f>'PARAMÈTRES DU PROJET'!B3</f>
        <v>Nom Confidentiel de la Société</v>
      </c>
      <c r="C3" s="16"/>
      <c r="D3" s="16"/>
      <c r="E3" s="16"/>
      <c r="F3" s="16"/>
      <c r="G3" s="16"/>
      <c r="H3" s="16"/>
      <c r="I3" s="16"/>
      <c r="J3" s="16"/>
      <c r="K3" s="16"/>
    </row>
    <row r="4" spans="1:23" ht="25.5" customHeight="1" x14ac:dyDescent="0.2">
      <c r="A4" s="22" t="s">
        <v>75</v>
      </c>
      <c r="B4" s="13" t="s">
        <v>35</v>
      </c>
      <c r="C4" s="13" t="s">
        <v>14</v>
      </c>
      <c r="D4" s="13" t="s">
        <v>42</v>
      </c>
      <c r="E4" s="13" t="s">
        <v>43</v>
      </c>
      <c r="F4" s="13" t="s">
        <v>44</v>
      </c>
      <c r="G4" s="13" t="s">
        <v>45</v>
      </c>
      <c r="H4" s="13" t="s">
        <v>46</v>
      </c>
      <c r="I4" s="13" t="s">
        <v>47</v>
      </c>
      <c r="J4" s="13" t="s">
        <v>48</v>
      </c>
      <c r="K4" s="13" t="s">
        <v>49</v>
      </c>
      <c r="L4" s="13" t="s">
        <v>27</v>
      </c>
      <c r="M4" s="13" t="s">
        <v>28</v>
      </c>
      <c r="N4" s="13" t="s">
        <v>29</v>
      </c>
      <c r="O4" s="13" t="s">
        <v>30</v>
      </c>
      <c r="P4" s="13" t="s">
        <v>32</v>
      </c>
      <c r="Q4" s="13" t="s">
        <v>33</v>
      </c>
      <c r="R4" s="13" t="s">
        <v>50</v>
      </c>
      <c r="S4" s="13" t="s">
        <v>51</v>
      </c>
      <c r="T4" s="13" t="s">
        <v>52</v>
      </c>
      <c r="U4" s="13" t="s">
        <v>53</v>
      </c>
      <c r="V4" s="13" t="s">
        <v>54</v>
      </c>
      <c r="W4" s="13" t="s">
        <v>55</v>
      </c>
    </row>
    <row r="5" spans="1:23" x14ac:dyDescent="0.2">
      <c r="B5" t="s">
        <v>36</v>
      </c>
      <c r="C5" t="s">
        <v>15</v>
      </c>
      <c r="D5" s="14">
        <f ca="1">DATE(YEAR(TODAY()),6,9)</f>
        <v>43625</v>
      </c>
      <c r="E5" s="14">
        <f ca="1">DATE(YEAR(TODAY()),8,7)</f>
        <v>43684</v>
      </c>
      <c r="F5" s="14">
        <f ca="1">DATE(YEAR(TODAY()),6,29)</f>
        <v>43645</v>
      </c>
      <c r="G5" s="14">
        <f ca="1">DATE(YEAR(TODAY()),9,3)</f>
        <v>43711</v>
      </c>
      <c r="H5">
        <v>200</v>
      </c>
      <c r="I5">
        <v>220</v>
      </c>
      <c r="J5">
        <f ca="1">DAYS360(DétailsDuProjet[[#This Row],[DATE DE DÉBUT ESTIMÉE]],DétailsDuProjet[[#This Row],[DATE DE FIN ESTIMÉE]],FALSE)</f>
        <v>58</v>
      </c>
      <c r="K5">
        <f ca="1">DAYS360(DétailsDuProjet[[#This Row],[DATE DE DÉBUT RÉELLE]],DétailsDuProjet[[#This Row],[DATE DE FIN RÉELLE]],FALSE)</f>
        <v>64</v>
      </c>
      <c r="L5"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(ESTIMÉES)]]</f>
        <v>7200</v>
      </c>
      <c r="M5"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(ESTIMÉES)]]</f>
        <v>2400</v>
      </c>
      <c r="N5"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(ESTIMÉES)]]</f>
        <v>18000</v>
      </c>
      <c r="O5"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(ESTIMÉES)]]</f>
        <v>0</v>
      </c>
      <c r="P5"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(ESTIMÉES)]]</f>
        <v>0</v>
      </c>
      <c r="Q5"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(ESTIMÉES)]]</f>
        <v>1200</v>
      </c>
      <c r="R5"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(RÉELLES)]]</f>
        <v>7920</v>
      </c>
      <c r="S5"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(RÉELLES)]]</f>
        <v>2640</v>
      </c>
      <c r="T5"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(RÉELLES)]]</f>
        <v>19800</v>
      </c>
      <c r="U5"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(RÉELLES)]]</f>
        <v>0</v>
      </c>
      <c r="V5"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(RÉELLES)]]</f>
        <v>0</v>
      </c>
      <c r="W5"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(RÉELLES)]]</f>
        <v>1320</v>
      </c>
    </row>
    <row r="6" spans="1:23" x14ac:dyDescent="0.2">
      <c r="B6" t="s">
        <v>37</v>
      </c>
      <c r="C6" t="s">
        <v>16</v>
      </c>
      <c r="D6" s="14">
        <f ca="1">DATE(YEAR(TODAY())+1,6,25)</f>
        <v>44007</v>
      </c>
      <c r="E6" s="14">
        <f ca="1">DATE(YEAR(TODAY())+1,7,27)</f>
        <v>44039</v>
      </c>
      <c r="F6" s="14">
        <f ca="1">DATE(YEAR(TODAY()),7,15)</f>
        <v>43661</v>
      </c>
      <c r="G6" s="14">
        <f ca="1">DATE(YEAR(TODAY())+1,8,25)</f>
        <v>44068</v>
      </c>
      <c r="H6">
        <v>400</v>
      </c>
      <c r="I6">
        <v>390</v>
      </c>
      <c r="J6">
        <f ca="1">DAYS360(DétailsDuProjet[[#This Row],[DATE DE DÉBUT ESTIMÉE]],DétailsDuProjet[[#This Row],[DATE DE FIN ESTIMÉE]],FALSE)</f>
        <v>32</v>
      </c>
      <c r="K6">
        <f ca="1">DAYS360(DétailsDuProjet[[#This Row],[DATE DE DÉBUT RÉELLE]],DétailsDuProjet[[#This Row],[DATE DE FIN RÉELLE]],FALSE)</f>
        <v>400</v>
      </c>
      <c r="L6"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(ESTIMÉES)]]</f>
        <v>14400</v>
      </c>
      <c r="M6"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(ESTIMÉES)]]</f>
        <v>24000</v>
      </c>
      <c r="N6"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(ESTIMÉES)]]</f>
        <v>6000</v>
      </c>
      <c r="O6"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(ESTIMÉES)]]</f>
        <v>4000</v>
      </c>
      <c r="P6"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(ESTIMÉES)]]</f>
        <v>0</v>
      </c>
      <c r="Q6"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(ESTIMÉES)]]</f>
        <v>2400</v>
      </c>
      <c r="R6"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(RÉELLES)]]</f>
        <v>14040</v>
      </c>
      <c r="S6"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(RÉELLES)]]</f>
        <v>23400</v>
      </c>
      <c r="T6"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(RÉELLES)]]</f>
        <v>5850</v>
      </c>
      <c r="U6"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(RÉELLES)]]</f>
        <v>3900</v>
      </c>
      <c r="V6"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(RÉELLES)]]</f>
        <v>0</v>
      </c>
      <c r="W6"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(RÉELLES)]]</f>
        <v>2340</v>
      </c>
    </row>
    <row r="7" spans="1:23" x14ac:dyDescent="0.2">
      <c r="B7" t="s">
        <v>38</v>
      </c>
      <c r="C7" t="s">
        <v>17</v>
      </c>
      <c r="D7" s="14">
        <f ca="1">DATE(YEAR(TODAY())+2,7,12)</f>
        <v>44389</v>
      </c>
      <c r="E7" s="14">
        <f ca="1">DATE(YEAR(TODAY())+2,9,19)</f>
        <v>44458</v>
      </c>
      <c r="F7" s="14">
        <f ca="1">DATE(YEAR(TODAY())+6,8,7)</f>
        <v>45876</v>
      </c>
      <c r="G7" s="14">
        <f ca="1">DATE(YEAR(TODAY())+6,10,10)</f>
        <v>45940</v>
      </c>
      <c r="H7">
        <v>500</v>
      </c>
      <c r="I7">
        <v>500</v>
      </c>
      <c r="J7">
        <f ca="1">DAYS360(DétailsDuProjet[[#This Row],[DATE DE DÉBUT ESTIMÉE]],DétailsDuProjet[[#This Row],[DATE DE FIN ESTIMÉE]],FALSE)</f>
        <v>67</v>
      </c>
      <c r="K7">
        <f ca="1">DAYS360(DétailsDuProjet[[#This Row],[DATE DE DÉBUT RÉELLE]],DétailsDuProjet[[#This Row],[DATE DE FIN RÉELLE]],FALSE)</f>
        <v>63</v>
      </c>
      <c r="L7"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(ESTIMÉES)]]</f>
        <v>18000</v>
      </c>
      <c r="M7"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(ESTIMÉES)]]</f>
        <v>12000</v>
      </c>
      <c r="N7"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(ESTIMÉES)]]</f>
        <v>0</v>
      </c>
      <c r="O7"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(ESTIMÉES)]]</f>
        <v>25000</v>
      </c>
      <c r="P7"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(ESTIMÉES)]]</f>
        <v>0</v>
      </c>
      <c r="Q7"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(ESTIMÉES)]]</f>
        <v>3000</v>
      </c>
      <c r="R7"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(RÉELLES)]]</f>
        <v>18000</v>
      </c>
      <c r="S7"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(RÉELLES)]]</f>
        <v>12000</v>
      </c>
      <c r="T7"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(RÉELLES)]]</f>
        <v>0</v>
      </c>
      <c r="U7"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(RÉELLES)]]</f>
        <v>25000</v>
      </c>
      <c r="V7"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(RÉELLES)]]</f>
        <v>0</v>
      </c>
      <c r="W7"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(RÉELLES)]]</f>
        <v>3000</v>
      </c>
    </row>
    <row r="8" spans="1:23" x14ac:dyDescent="0.2">
      <c r="B8" t="s">
        <v>39</v>
      </c>
      <c r="C8" t="s">
        <v>18</v>
      </c>
      <c r="D8" s="14">
        <f ca="1">DATE(YEAR(TODAY())+3,7,30)</f>
        <v>44772</v>
      </c>
      <c r="E8" s="14">
        <f ca="1">DATE(YEAR(TODAY())+3,9,28)</f>
        <v>44832</v>
      </c>
      <c r="F8" s="14">
        <f ca="1">DATE(YEAR(TODAY())+3,9,14)</f>
        <v>44818</v>
      </c>
      <c r="G8" s="14">
        <f ca="1">DATE(YEAR(TODAY())+3,11,13)</f>
        <v>44878</v>
      </c>
      <c r="H8">
        <v>150</v>
      </c>
      <c r="I8">
        <v>145</v>
      </c>
      <c r="J8">
        <f ca="1">DAYS360(DétailsDuProjet[[#This Row],[DATE DE DÉBUT ESTIMÉE]],DétailsDuProjet[[#This Row],[DATE DE FIN ESTIMÉE]],FALSE)</f>
        <v>58</v>
      </c>
      <c r="K8">
        <f ca="1">DAYS360(DétailsDuProjet[[#This Row],[DATE DE DÉBUT RÉELLE]],DétailsDuProjet[[#This Row],[DATE DE FIN RÉELLE]],FALSE)</f>
        <v>59</v>
      </c>
      <c r="L8"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(ESTIMÉES)]]</f>
        <v>5400</v>
      </c>
      <c r="M8"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(ESTIMÉES)]]</f>
        <v>10800</v>
      </c>
      <c r="N8"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(ESTIMÉES)]]</f>
        <v>0</v>
      </c>
      <c r="O8"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(ESTIMÉES)]]</f>
        <v>0</v>
      </c>
      <c r="P8"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(ESTIMÉES)]]</f>
        <v>1200</v>
      </c>
      <c r="Q8"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(ESTIMÉES)]]</f>
        <v>900</v>
      </c>
      <c r="R8"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(RÉELLES)]]</f>
        <v>5220</v>
      </c>
      <c r="S8"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(RÉELLES)]]</f>
        <v>10440</v>
      </c>
      <c r="T8"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(RÉELLES)]]</f>
        <v>0</v>
      </c>
      <c r="U8"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(RÉELLES)]]</f>
        <v>0</v>
      </c>
      <c r="V8"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(RÉELLES)]]</f>
        <v>1160</v>
      </c>
      <c r="W8"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(RÉELLES)]]</f>
        <v>870</v>
      </c>
    </row>
    <row r="9" spans="1:23" x14ac:dyDescent="0.2">
      <c r="B9" t="s">
        <v>40</v>
      </c>
      <c r="C9" t="s">
        <v>19</v>
      </c>
      <c r="D9" s="14">
        <f ca="1">DATE(YEAR(TODAY())+4,8,11)</f>
        <v>45149</v>
      </c>
      <c r="E9" s="14">
        <f ca="1">DATE(YEAR(TODAY())+4,8,21)</f>
        <v>45159</v>
      </c>
      <c r="F9" s="14">
        <f ca="1">DATE(YEAR(TODAY())+4,9,14)</f>
        <v>45183</v>
      </c>
      <c r="G9" s="14">
        <f ca="1">DATE(YEAR(TODAY())+4,9,25)</f>
        <v>45194</v>
      </c>
      <c r="H9">
        <v>250</v>
      </c>
      <c r="I9">
        <v>255</v>
      </c>
      <c r="J9">
        <f ca="1">DAYS360(DétailsDuProjet[[#This Row],[DATE DE DÉBUT ESTIMÉE]],DétailsDuProjet[[#This Row],[DATE DE FIN ESTIMÉE]],FALSE)</f>
        <v>10</v>
      </c>
      <c r="K9">
        <f ca="1">DAYS360(DétailsDuProjet[[#This Row],[DATE DE DÉBUT RÉELLE]],DétailsDuProjet[[#This Row],[DATE DE FIN RÉELLE]],FALSE)</f>
        <v>11</v>
      </c>
      <c r="L9"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(ESTIMÉES)]]</f>
        <v>9000</v>
      </c>
      <c r="M9"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(ESTIMÉES)]]</f>
        <v>3000</v>
      </c>
      <c r="N9"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(ESTIMÉES)]]</f>
        <v>0</v>
      </c>
      <c r="O9"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(ESTIMÉES)]]</f>
        <v>0</v>
      </c>
      <c r="P9"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(ESTIMÉES)]]</f>
        <v>12000</v>
      </c>
      <c r="Q9"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(ESTIMÉES)]]</f>
        <v>1500</v>
      </c>
      <c r="R9" s="26">
        <f>INDEX(Paramètres[],MATCH(DétailsDuProjet[[#This Row],[TYPE DE PROJET]],Paramètres[TYPE DE PROJET],0),MATCH(DétailsDuProjet[[#Headers],[GESTIONNAIRE DE COMPTE]],Paramètres[#Headers],0))*INDEX('PARAMÈTRES DU PROJET'!$B$12:$H$12,1,MATCH(DétailsDuProjet[[#Headers],[GESTIONNAIRE DE COMPTE]],Paramètres[#Headers],0))*DétailsDuProjet[[#This Row],[HEURES DE TRAVAIL (RÉELLES)]]</f>
        <v>9180</v>
      </c>
      <c r="S9" s="26">
        <f>INDEX(Paramètres[],MATCH(DétailsDuProjet[[#This Row],[TYPE DE PROJET]],Paramètres[TYPE DE PROJET],0),MATCH(DétailsDuProjet[[#Headers],[RESPONSABLE DE PROJET]],Paramètres[#Headers],0))*INDEX('PARAMÈTRES DU PROJET'!$B$12:$H$12,1,MATCH(DétailsDuProjet[[#Headers],[RESPONSABLE DE PROJET]],Paramètres[#Headers],0))*DétailsDuProjet[[#This Row],[HEURES DE TRAVAIL (RÉELLES)]]</f>
        <v>3060</v>
      </c>
      <c r="T9" s="26">
        <f>INDEX(Paramètres[],MATCH(DétailsDuProjet[[#This Row],[TYPE DE PROJET]],Paramètres[TYPE DE PROJET],0),MATCH(DétailsDuProjet[[#Headers],[RESPONSABLE DE STRATÉGIE]],Paramètres[#Headers],0))*INDEX('PARAMÈTRES DU PROJET'!$B$12:$H$12,1,MATCH(DétailsDuProjet[[#Headers],[RESPONSABLE DE STRATÉGIE]],Paramètres[#Headers],0))*DétailsDuProjet[[#This Row],[HEURES DE TRAVAIL (RÉELLES)]]</f>
        <v>0</v>
      </c>
      <c r="U9" s="26">
        <f>INDEX(Paramètres[],MATCH(DétailsDuProjet[[#This Row],[TYPE DE PROJET]],Paramètres[TYPE DE PROJET],0),MATCH(DétailsDuProjet[[#Headers],[SPÉCIALISTE DE LA CONCEPTION]],Paramètres[#Headers],0))*INDEX('PARAMÈTRES DU PROJET'!$B$12:$H$12,1,MATCH(DétailsDuProjet[[#Headers],[SPÉCIALISTE DE LA CONCEPTION]],Paramètres[#Headers],0))*DétailsDuProjet[[#This Row],[HEURES DE TRAVAIL (RÉELLES)]]</f>
        <v>0</v>
      </c>
      <c r="V9" s="26">
        <f>INDEX(Paramètres[],MATCH(DétailsDuProjet[[#This Row],[TYPE DE PROJET]],Paramètres[TYPE DE PROJET],0),MATCH(DétailsDuProjet[[#Headers],[PERSONNEL DE L’ÉVÉNEMENT]],Paramètres[#Headers],0))*INDEX('PARAMÈTRES DU PROJET'!$B$12:$H$12,1,MATCH(DétailsDuProjet[[#Headers],[PERSONNEL DE L’ÉVÉNEMENT]],Paramètres[#Headers],0))*DétailsDuProjet[[#This Row],[HEURES DE TRAVAIL (RÉELLES)]]</f>
        <v>12240</v>
      </c>
      <c r="W9" s="26">
        <f>INDEX(Paramètres[],MATCH(DétailsDuProjet[[#This Row],[TYPE DE PROJET]],Paramètres[TYPE DE PROJET],0),MATCH(DétailsDuProjet[[#Headers],[PERSONNEL ADMINISTRATIF]],Paramètres[#Headers],0))*INDEX('PARAMÈTRES DU PROJET'!$B$12:$H$12,1,MATCH(DétailsDuProjet[[#Headers],[PERSONNEL ADMINISTRATIF]],Paramètres[#Headers],0))*DétailsDuProjet[[#This Row],[HEURES DE TRAVAIL (RÉELLES)]]</f>
        <v>1530</v>
      </c>
    </row>
    <row r="10" spans="1:23" x14ac:dyDescent="0.2">
      <c r="B10" s="1" t="s">
        <v>41</v>
      </c>
      <c r="H10" s="1">
        <f>SUBTOTAL(109,DétailsDuProjet[HEURES DE TRAVAIL (ESTIMÉES)])</f>
        <v>1500</v>
      </c>
      <c r="I10" s="1">
        <f>SUBTOTAL(109,DétailsDuProjet[HEURES DE TRAVAIL (RÉELLES)])</f>
        <v>1510</v>
      </c>
      <c r="J10" s="1">
        <f ca="1">SUBTOTAL(109,DétailsDuProjet[DURÉE ESTIMÉE])</f>
        <v>225</v>
      </c>
      <c r="K10" s="1">
        <f ca="1">SUBTOTAL(109,DétailsDuProjet[DURÉE RÉELLE])</f>
        <v>597</v>
      </c>
    </row>
  </sheetData>
  <dataValidations count="1">
    <dataValidation type="list" allowBlank="1" showInputMessage="1" showErrorMessage="1" sqref="C5:C9" xr:uid="{00000000-0002-0000-0100-000000000000}">
      <formula1>TypeProjet</formula1>
    </dataValidation>
  </dataValidations>
  <printOptions horizontalCentered="1"/>
  <pageMargins left="0.4" right="0.4" top="0.4" bottom="0.4" header="0.3" footer="0.3"/>
  <pageSetup paperSize="9" fitToHeight="0" orientation="landscape" horizontalDpi="4294967293"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40"/>
  <sheetViews>
    <sheetView showGridLines="0" zoomScaleNormal="100" workbookViewId="0"/>
  </sheetViews>
  <sheetFormatPr baseColWidth="10" defaultColWidth="9.140625" defaultRowHeight="14.25" x14ac:dyDescent="0.2"/>
  <cols>
    <col min="1" max="1" width="1.7109375" style="11" customWidth="1"/>
    <col min="2" max="2" width="16.85546875" style="1" bestFit="1" customWidth="1"/>
    <col min="3" max="3" width="13.42578125" style="1" bestFit="1" customWidth="1"/>
    <col min="4" max="5" width="15.42578125" style="1" bestFit="1" customWidth="1"/>
    <col min="6" max="6" width="14.42578125" style="1" bestFit="1" customWidth="1"/>
    <col min="7" max="7" width="13.5703125" style="1" bestFit="1" customWidth="1"/>
    <col min="8" max="8" width="14.42578125" style="1" bestFit="1" customWidth="1"/>
    <col min="9" max="9" width="13.42578125" style="1" bestFit="1" customWidth="1"/>
    <col min="10" max="11" width="15.42578125" style="1" bestFit="1" customWidth="1"/>
    <col min="12" max="12" width="14.42578125" style="1" bestFit="1" customWidth="1"/>
    <col min="13" max="13" width="13.5703125" style="1" bestFit="1" customWidth="1"/>
    <col min="14" max="14" width="14.42578125" style="1" bestFit="1" customWidth="1"/>
    <col min="15" max="15" width="2.7109375" style="1" customWidth="1"/>
    <col min="16" max="16384" width="9.140625" style="1"/>
  </cols>
  <sheetData>
    <row r="1" spans="1:14" ht="35.450000000000003" customHeight="1" x14ac:dyDescent="0.35">
      <c r="A1" s="11" t="s">
        <v>74</v>
      </c>
      <c r="B1" s="2" t="str">
        <f>'PARAMÈTRES DU PROJET'!B1</f>
        <v>Nom de la société</v>
      </c>
      <c r="C1" s="2"/>
      <c r="D1" s="2"/>
      <c r="E1" s="2"/>
      <c r="F1" s="2"/>
      <c r="G1" s="2"/>
      <c r="H1" s="2"/>
      <c r="I1" s="2"/>
      <c r="J1" s="2"/>
      <c r="K1" s="2"/>
    </row>
    <row r="2" spans="1:14" ht="19.5" x14ac:dyDescent="0.25">
      <c r="A2" s="11" t="s">
        <v>5</v>
      </c>
      <c r="B2" s="3" t="s">
        <v>12</v>
      </c>
      <c r="C2" s="3"/>
      <c r="D2" s="3"/>
      <c r="E2" s="3"/>
      <c r="F2" s="3"/>
      <c r="G2" s="3"/>
      <c r="H2" s="3"/>
      <c r="I2" s="3"/>
      <c r="J2" s="3"/>
      <c r="K2" s="3"/>
    </row>
    <row r="3" spans="1:14" s="15" customFormat="1" ht="29.25" customHeight="1" x14ac:dyDescent="0.2">
      <c r="A3" s="18" t="s">
        <v>6</v>
      </c>
      <c r="B3" s="16" t="str">
        <f>'PARAMÈTRES DU PROJET'!B3</f>
        <v>Nom Confidentiel de la Société</v>
      </c>
      <c r="C3" s="16"/>
      <c r="D3" s="16"/>
      <c r="E3" s="16"/>
      <c r="F3" s="16"/>
      <c r="G3" s="16"/>
      <c r="H3" s="16"/>
      <c r="I3" s="16"/>
      <c r="J3" s="16"/>
      <c r="K3" s="16"/>
    </row>
    <row r="4" spans="1:14" s="10" customFormat="1" ht="38.25" x14ac:dyDescent="0.2">
      <c r="A4" s="11" t="s">
        <v>56</v>
      </c>
      <c r="B4" s="23" t="s">
        <v>35</v>
      </c>
      <c r="C4" s="9" t="s">
        <v>58</v>
      </c>
      <c r="D4" s="9" t="s">
        <v>59</v>
      </c>
      <c r="E4" s="9" t="s">
        <v>60</v>
      </c>
      <c r="F4" s="9" t="s">
        <v>61</v>
      </c>
      <c r="G4" s="9" t="s">
        <v>62</v>
      </c>
      <c r="H4" s="9" t="s">
        <v>63</v>
      </c>
      <c r="I4" s="9" t="s">
        <v>64</v>
      </c>
      <c r="J4" s="9" t="s">
        <v>65</v>
      </c>
      <c r="K4" s="9" t="s">
        <v>66</v>
      </c>
      <c r="L4" s="9" t="s">
        <v>67</v>
      </c>
      <c r="M4" s="9" t="s">
        <v>69</v>
      </c>
      <c r="N4" s="9" t="s">
        <v>68</v>
      </c>
    </row>
    <row r="5" spans="1:14" x14ac:dyDescent="0.2">
      <c r="B5" t="s">
        <v>36</v>
      </c>
      <c r="C5" s="27">
        <v>7200</v>
      </c>
      <c r="D5" s="27">
        <v>2400</v>
      </c>
      <c r="E5" s="27">
        <v>18000</v>
      </c>
      <c r="F5" s="27">
        <v>0</v>
      </c>
      <c r="G5" s="27">
        <v>0</v>
      </c>
      <c r="H5" s="27">
        <v>1200</v>
      </c>
      <c r="I5" s="27">
        <v>7920</v>
      </c>
      <c r="J5" s="27">
        <v>2640</v>
      </c>
      <c r="K5" s="27">
        <v>19800</v>
      </c>
      <c r="L5" s="27">
        <v>0</v>
      </c>
      <c r="M5" s="27">
        <v>0</v>
      </c>
      <c r="N5" s="27">
        <v>1320</v>
      </c>
    </row>
    <row r="6" spans="1:14" x14ac:dyDescent="0.2">
      <c r="B6" t="s">
        <v>37</v>
      </c>
      <c r="C6" s="27">
        <v>14400</v>
      </c>
      <c r="D6" s="27">
        <v>24000</v>
      </c>
      <c r="E6" s="27">
        <v>6000</v>
      </c>
      <c r="F6" s="27">
        <v>4000</v>
      </c>
      <c r="G6" s="27">
        <v>0</v>
      </c>
      <c r="H6" s="27">
        <v>2400</v>
      </c>
      <c r="I6" s="27">
        <v>14040</v>
      </c>
      <c r="J6" s="27">
        <v>23400</v>
      </c>
      <c r="K6" s="27">
        <v>5850</v>
      </c>
      <c r="L6" s="27">
        <v>3900</v>
      </c>
      <c r="M6" s="27">
        <v>0</v>
      </c>
      <c r="N6" s="27">
        <v>2340</v>
      </c>
    </row>
    <row r="7" spans="1:14" x14ac:dyDescent="0.2">
      <c r="B7" t="s">
        <v>38</v>
      </c>
      <c r="C7" s="27">
        <v>18000</v>
      </c>
      <c r="D7" s="27">
        <v>12000</v>
      </c>
      <c r="E7" s="27">
        <v>0</v>
      </c>
      <c r="F7" s="27">
        <v>25000</v>
      </c>
      <c r="G7" s="27">
        <v>0</v>
      </c>
      <c r="H7" s="27">
        <v>3000</v>
      </c>
      <c r="I7" s="27">
        <v>18000</v>
      </c>
      <c r="J7" s="27">
        <v>12000</v>
      </c>
      <c r="K7" s="27">
        <v>0</v>
      </c>
      <c r="L7" s="27">
        <v>25000</v>
      </c>
      <c r="M7" s="27">
        <v>0</v>
      </c>
      <c r="N7" s="27">
        <v>3000</v>
      </c>
    </row>
    <row r="8" spans="1:14" x14ac:dyDescent="0.2">
      <c r="B8" t="s">
        <v>39</v>
      </c>
      <c r="C8" s="27">
        <v>5400</v>
      </c>
      <c r="D8" s="27">
        <v>10800</v>
      </c>
      <c r="E8" s="27">
        <v>0</v>
      </c>
      <c r="F8" s="27">
        <v>0</v>
      </c>
      <c r="G8" s="27">
        <v>1200</v>
      </c>
      <c r="H8" s="27">
        <v>900</v>
      </c>
      <c r="I8" s="27">
        <v>5220</v>
      </c>
      <c r="J8" s="27">
        <v>10440</v>
      </c>
      <c r="K8" s="27">
        <v>0</v>
      </c>
      <c r="L8" s="27">
        <v>0</v>
      </c>
      <c r="M8" s="27">
        <v>1160</v>
      </c>
      <c r="N8" s="27">
        <v>870</v>
      </c>
    </row>
    <row r="9" spans="1:14" x14ac:dyDescent="0.2">
      <c r="B9" t="s">
        <v>40</v>
      </c>
      <c r="C9" s="27">
        <v>9000</v>
      </c>
      <c r="D9" s="27">
        <v>3000</v>
      </c>
      <c r="E9" s="27">
        <v>0</v>
      </c>
      <c r="F9" s="27">
        <v>0</v>
      </c>
      <c r="G9" s="27">
        <v>12000</v>
      </c>
      <c r="H9" s="27">
        <v>1500</v>
      </c>
      <c r="I9" s="27">
        <v>9180</v>
      </c>
      <c r="J9" s="27">
        <v>3060</v>
      </c>
      <c r="K9" s="27">
        <v>0</v>
      </c>
      <c r="L9" s="27">
        <v>0</v>
      </c>
      <c r="M9" s="27">
        <v>12240</v>
      </c>
      <c r="N9" s="27">
        <v>1530</v>
      </c>
    </row>
    <row r="10" spans="1:14" x14ac:dyDescent="0.2">
      <c r="B10" t="s">
        <v>57</v>
      </c>
      <c r="C10" s="27">
        <v>54000</v>
      </c>
      <c r="D10" s="27">
        <v>52200</v>
      </c>
      <c r="E10" s="27">
        <v>24000</v>
      </c>
      <c r="F10" s="27">
        <v>29000</v>
      </c>
      <c r="G10" s="27">
        <v>13200</v>
      </c>
      <c r="H10" s="27">
        <v>9000</v>
      </c>
      <c r="I10" s="27">
        <v>54360</v>
      </c>
      <c r="J10" s="27">
        <v>51540</v>
      </c>
      <c r="K10" s="27">
        <v>25650</v>
      </c>
      <c r="L10" s="27">
        <v>28900</v>
      </c>
      <c r="M10" s="27">
        <v>13400</v>
      </c>
      <c r="N10" s="27">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row r="29" spans="2:14" x14ac:dyDescent="0.2">
      <c r="B29"/>
      <c r="C29"/>
      <c r="D29"/>
      <c r="E29"/>
      <c r="F29"/>
      <c r="G29"/>
      <c r="H29"/>
      <c r="I29"/>
      <c r="J29"/>
      <c r="K29"/>
      <c r="L29"/>
      <c r="M29"/>
      <c r="N29"/>
    </row>
    <row r="30" spans="2:14" x14ac:dyDescent="0.2">
      <c r="B30"/>
      <c r="C30"/>
      <c r="D30"/>
      <c r="E30"/>
      <c r="F30"/>
      <c r="G30"/>
      <c r="H30"/>
      <c r="I30"/>
      <c r="J30"/>
      <c r="K30"/>
      <c r="L30"/>
      <c r="M30"/>
      <c r="N30"/>
    </row>
    <row r="31" spans="2:14" x14ac:dyDescent="0.2">
      <c r="B31"/>
      <c r="C31"/>
      <c r="D31"/>
      <c r="E31"/>
      <c r="F31"/>
      <c r="G31"/>
      <c r="H31"/>
      <c r="I31"/>
      <c r="J31"/>
      <c r="K31"/>
      <c r="L31"/>
      <c r="M31"/>
      <c r="N31"/>
    </row>
    <row r="32" spans="2:14" x14ac:dyDescent="0.2">
      <c r="B32"/>
      <c r="C32"/>
      <c r="D32"/>
      <c r="E32"/>
      <c r="F32"/>
      <c r="G32"/>
      <c r="H32"/>
      <c r="I32"/>
      <c r="J32"/>
      <c r="K32"/>
      <c r="L32"/>
      <c r="M32"/>
      <c r="N32"/>
    </row>
    <row r="33" spans="2:14" x14ac:dyDescent="0.2">
      <c r="B33"/>
      <c r="C33"/>
      <c r="D33"/>
      <c r="E33"/>
      <c r="F33"/>
      <c r="G33"/>
      <c r="H33"/>
      <c r="I33"/>
      <c r="J33"/>
      <c r="K33"/>
      <c r="L33"/>
      <c r="M33"/>
      <c r="N33"/>
    </row>
    <row r="34" spans="2:14" x14ac:dyDescent="0.2">
      <c r="B34"/>
      <c r="C34"/>
      <c r="D34"/>
      <c r="E34"/>
      <c r="F34"/>
      <c r="G34"/>
      <c r="H34"/>
      <c r="I34"/>
      <c r="J34"/>
      <c r="K34"/>
      <c r="L34"/>
      <c r="M34"/>
      <c r="N34"/>
    </row>
    <row r="35" spans="2:14" x14ac:dyDescent="0.2">
      <c r="B35"/>
      <c r="C35"/>
      <c r="D35"/>
      <c r="E35"/>
      <c r="F35"/>
      <c r="G35"/>
      <c r="H35"/>
      <c r="I35"/>
      <c r="J35"/>
      <c r="K35"/>
      <c r="L35"/>
      <c r="M35"/>
      <c r="N35"/>
    </row>
    <row r="36" spans="2:14" x14ac:dyDescent="0.2">
      <c r="B36"/>
      <c r="C36"/>
      <c r="D36"/>
      <c r="E36"/>
      <c r="F36"/>
      <c r="G36"/>
      <c r="H36"/>
      <c r="I36"/>
      <c r="J36"/>
      <c r="K36"/>
      <c r="L36"/>
      <c r="M36"/>
      <c r="N36"/>
    </row>
    <row r="37" spans="2:14" x14ac:dyDescent="0.2">
      <c r="B37"/>
      <c r="C37"/>
      <c r="D37"/>
      <c r="E37"/>
      <c r="F37"/>
      <c r="G37"/>
      <c r="H37"/>
      <c r="I37"/>
      <c r="J37"/>
      <c r="K37"/>
      <c r="L37"/>
      <c r="M37"/>
      <c r="N37"/>
    </row>
    <row r="38" spans="2:14" x14ac:dyDescent="0.2">
      <c r="B38"/>
      <c r="C38"/>
      <c r="D38"/>
      <c r="E38"/>
      <c r="F38"/>
      <c r="G38"/>
      <c r="H38"/>
      <c r="I38"/>
      <c r="J38"/>
      <c r="K38"/>
      <c r="L38"/>
      <c r="M38"/>
      <c r="N38"/>
    </row>
    <row r="39" spans="2:14" x14ac:dyDescent="0.2">
      <c r="B39"/>
      <c r="C39"/>
      <c r="D39"/>
      <c r="E39"/>
      <c r="F39"/>
      <c r="G39"/>
      <c r="H39"/>
      <c r="I39"/>
      <c r="J39"/>
      <c r="K39"/>
      <c r="L39"/>
      <c r="M39"/>
      <c r="N39"/>
    </row>
    <row r="40" spans="2:14" x14ac:dyDescent="0.2">
      <c r="B40"/>
      <c r="C40"/>
      <c r="D40"/>
      <c r="E40"/>
      <c r="F40"/>
      <c r="G40"/>
      <c r="H40"/>
      <c r="I40"/>
      <c r="J40"/>
      <c r="K40"/>
      <c r="L40"/>
      <c r="M40"/>
      <c r="N40"/>
    </row>
  </sheetData>
  <printOptions horizontalCentered="1"/>
  <pageMargins left="0.4" right="0.4" top="0.4" bottom="0.4" header="0.3" footer="0.3"/>
  <pageSetup paperSize="9" scale="90" fitToHeight="0" orientation="landscape" horizontalDpi="4294967293" verticalDpi="4294967295"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DÉBUT</vt:lpstr>
      <vt:lpstr>PARAMÈTRES DU PROJET</vt:lpstr>
      <vt:lpstr>DÉTAILS DU PROJET</vt:lpstr>
      <vt:lpstr>TOTAUX DU PROJET</vt:lpstr>
      <vt:lpstr>'DÉTAILS DU PROJET'!Impression_des_titres</vt:lpstr>
      <vt:lpstr>'TOTAUX DU PROJET'!Impression_des_titres</vt:lpstr>
      <vt:lpstr>TypeProjet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2018-05-24T11:34:13Z</dcterms:created>
  <dcterms:modified xsi:type="dcterms:W3CDTF">2019-02-15T09:13:19Z</dcterms:modified>
</cp:coreProperties>
</file>

<file path=docProps/custom.xml><?xml version="1.0" encoding="utf-8"?>
<Properties xmlns="http://schemas.openxmlformats.org/officeDocument/2006/custom-properties" xmlns:vt="http://schemas.openxmlformats.org/officeDocument/2006/docPropsVTypes"/>
</file>