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/>
  <bookViews>
    <workbookView xWindow="0" yWindow="0" windowWidth="15600" windowHeight="11760"/>
  </bookViews>
  <sheets>
    <sheet name="Calendrier annuel" sheetId="1" r:id="rId1"/>
  </sheets>
  <definedNames>
    <definedName name="Année_Calendaire">'Calendrier annuel'!$C$1</definedName>
    <definedName name="Aoû_Dim1">DATE(Année_Calendaire,8,1)-WEEKDAY(DATE(Année_Calendaire,8,1))+1</definedName>
    <definedName name="Avr_Dim1">DATE(Année_Calendaire,4,1)-WEEKDAY(DATE(Année_Calendaire,4,1))+1</definedName>
    <definedName name="Déc_Dim1">DATE(Année_Calendaire,12,1)-WEEKDAY(DATE(Année_Calendaire,12,1))+1</definedName>
    <definedName name="Fév_Dim1">DATE(Année_Calendaire,2,1)-WEEKDAY(DATE(Année_Calendaire,2,1))+1</definedName>
    <definedName name="Jan_Dim1">DATE(Année_Calendaire,1,1)-WEEKDAY(DATE(Année_Calendaire,1,1))+1</definedName>
    <definedName name="Juil_Dim1">DATE(Année_Calendaire,7,1)-WEEKDAY(DATE(Année_Calendaire,7,1))+1</definedName>
    <definedName name="Juin_Dim1">DATE(Année_Calendaire,6,1)-WEEKDAY(DATE(Année_Calendaire,6,1))+1</definedName>
    <definedName name="Mai_Dim1">DATE(Année_Calendaire,5,1)-WEEKDAY(DATE(Année_Calendaire,5,1))+1</definedName>
    <definedName name="Mar_Dim1">DATE(Année_Calendaire,3,1)-WEEKDAY(DATE(Année_Calendaire,3,1))+1</definedName>
    <definedName name="Nov_Dim1">DATE(Année_Calendaire,11,1)-WEEKDAY(DATE(Année_Calendaire,11,1))+1</definedName>
    <definedName name="Oct_Dim1">DATE(Année_Calendaire,10,1)-WEEKDAY(DATE(Année_Calendaire,10,1))+1</definedName>
    <definedName name="_xlnm.Print_Area" localSheetId="0">'Calendrier annuel'!$A$1:$U$57</definedName>
    <definedName name="Sep_Dim1">DATE(Année_Calendaire,9,1)-WEEKDAY(DATE(Année_Calendaire,9,1))+1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5" i="1" l="1"/>
  <c r="P55" i="1"/>
  <c r="O55" i="1"/>
  <c r="N55" i="1"/>
  <c r="M55" i="1"/>
  <c r="L55" i="1"/>
  <c r="K55" i="1"/>
  <c r="Q54" i="1"/>
  <c r="P54" i="1"/>
  <c r="O54" i="1"/>
  <c r="N54" i="1"/>
  <c r="M54" i="1"/>
  <c r="L54" i="1"/>
  <c r="K54" i="1"/>
  <c r="Q53" i="1"/>
  <c r="P53" i="1"/>
  <c r="O53" i="1"/>
  <c r="N53" i="1"/>
  <c r="M53" i="1"/>
  <c r="L53" i="1"/>
  <c r="K53" i="1"/>
  <c r="Q52" i="1"/>
  <c r="P52" i="1"/>
  <c r="O52" i="1"/>
  <c r="N52" i="1"/>
  <c r="M52" i="1"/>
  <c r="L52" i="1"/>
  <c r="K52" i="1"/>
  <c r="Q51" i="1"/>
  <c r="P51" i="1"/>
  <c r="O51" i="1"/>
  <c r="N51" i="1"/>
  <c r="M51" i="1"/>
  <c r="L51" i="1"/>
  <c r="K51" i="1"/>
  <c r="Q50" i="1"/>
  <c r="P50" i="1"/>
  <c r="O50" i="1"/>
  <c r="N50" i="1"/>
  <c r="M50" i="1"/>
  <c r="L50" i="1"/>
  <c r="K50" i="1"/>
  <c r="I55" i="1"/>
  <c r="H55" i="1"/>
  <c r="G55" i="1"/>
  <c r="F55" i="1"/>
  <c r="E55" i="1"/>
  <c r="D55" i="1"/>
  <c r="C55" i="1"/>
  <c r="I54" i="1"/>
  <c r="H54" i="1"/>
  <c r="G54" i="1"/>
  <c r="F54" i="1"/>
  <c r="E54" i="1"/>
  <c r="D54" i="1"/>
  <c r="C54" i="1"/>
  <c r="I53" i="1"/>
  <c r="H53" i="1"/>
  <c r="G53" i="1"/>
  <c r="F53" i="1"/>
  <c r="E53" i="1"/>
  <c r="D53" i="1"/>
  <c r="C53" i="1"/>
  <c r="I52" i="1"/>
  <c r="H52" i="1"/>
  <c r="G52" i="1"/>
  <c r="F52" i="1"/>
  <c r="E52" i="1"/>
  <c r="D52" i="1"/>
  <c r="C52" i="1"/>
  <c r="I51" i="1"/>
  <c r="H51" i="1"/>
  <c r="G51" i="1"/>
  <c r="F51" i="1"/>
  <c r="E51" i="1"/>
  <c r="D51" i="1"/>
  <c r="C51" i="1"/>
  <c r="I50" i="1"/>
  <c r="H50" i="1"/>
  <c r="G50" i="1"/>
  <c r="F50" i="1"/>
  <c r="E50" i="1"/>
  <c r="D50" i="1"/>
  <c r="C50" i="1"/>
  <c r="Q46" i="1"/>
  <c r="P46" i="1"/>
  <c r="O46" i="1"/>
  <c r="N46" i="1"/>
  <c r="M46" i="1"/>
  <c r="L46" i="1"/>
  <c r="K46" i="1"/>
  <c r="Q45" i="1"/>
  <c r="P45" i="1"/>
  <c r="O45" i="1"/>
  <c r="N45" i="1"/>
  <c r="M45" i="1"/>
  <c r="L45" i="1"/>
  <c r="K45" i="1"/>
  <c r="Q44" i="1"/>
  <c r="P44" i="1"/>
  <c r="O44" i="1"/>
  <c r="N44" i="1"/>
  <c r="M44" i="1"/>
  <c r="L44" i="1"/>
  <c r="K44" i="1"/>
  <c r="Q43" i="1"/>
  <c r="P43" i="1"/>
  <c r="O43" i="1"/>
  <c r="N43" i="1"/>
  <c r="M43" i="1"/>
  <c r="L43" i="1"/>
  <c r="K43" i="1"/>
  <c r="Q42" i="1"/>
  <c r="P42" i="1"/>
  <c r="O42" i="1"/>
  <c r="N42" i="1"/>
  <c r="M42" i="1"/>
  <c r="L42" i="1"/>
  <c r="K42" i="1"/>
  <c r="Q41" i="1"/>
  <c r="P41" i="1"/>
  <c r="O41" i="1"/>
  <c r="N41" i="1"/>
  <c r="M41" i="1"/>
  <c r="L41" i="1"/>
  <c r="K41" i="1"/>
  <c r="I46" i="1"/>
  <c r="H46" i="1"/>
  <c r="G46" i="1"/>
  <c r="F46" i="1"/>
  <c r="E46" i="1"/>
  <c r="D46" i="1"/>
  <c r="C46" i="1"/>
  <c r="I45" i="1"/>
  <c r="H45" i="1"/>
  <c r="G45" i="1"/>
  <c r="F45" i="1"/>
  <c r="E45" i="1"/>
  <c r="D45" i="1"/>
  <c r="C45" i="1"/>
  <c r="I44" i="1"/>
  <c r="H44" i="1"/>
  <c r="G44" i="1"/>
  <c r="F44" i="1"/>
  <c r="E44" i="1"/>
  <c r="D44" i="1"/>
  <c r="C44" i="1"/>
  <c r="I43" i="1"/>
  <c r="H43" i="1"/>
  <c r="G43" i="1"/>
  <c r="F43" i="1"/>
  <c r="E43" i="1"/>
  <c r="D43" i="1"/>
  <c r="C43" i="1"/>
  <c r="I42" i="1"/>
  <c r="H42" i="1"/>
  <c r="G42" i="1"/>
  <c r="F42" i="1"/>
  <c r="E42" i="1"/>
  <c r="D42" i="1"/>
  <c r="C42" i="1"/>
  <c r="I41" i="1"/>
  <c r="H41" i="1"/>
  <c r="G41" i="1"/>
  <c r="F41" i="1"/>
  <c r="E41" i="1"/>
  <c r="D41" i="1"/>
  <c r="C41" i="1"/>
  <c r="Q37" i="1"/>
  <c r="P37" i="1"/>
  <c r="O37" i="1"/>
  <c r="N37" i="1"/>
  <c r="M37" i="1"/>
  <c r="L37" i="1"/>
  <c r="K37" i="1"/>
  <c r="Q36" i="1"/>
  <c r="P36" i="1"/>
  <c r="O36" i="1"/>
  <c r="N36" i="1"/>
  <c r="M36" i="1"/>
  <c r="L36" i="1"/>
  <c r="K36" i="1"/>
  <c r="Q35" i="1"/>
  <c r="P35" i="1"/>
  <c r="O35" i="1"/>
  <c r="N35" i="1"/>
  <c r="M35" i="1"/>
  <c r="L35" i="1"/>
  <c r="K35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I33" i="1"/>
  <c r="H33" i="1"/>
  <c r="G33" i="1"/>
  <c r="F33" i="1"/>
  <c r="E33" i="1"/>
  <c r="D33" i="1"/>
  <c r="C33" i="1"/>
  <c r="I32" i="1"/>
  <c r="H32" i="1"/>
  <c r="G32" i="1"/>
  <c r="F32" i="1"/>
  <c r="E32" i="1"/>
  <c r="D32" i="1"/>
  <c r="C32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Q19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Q10" i="1"/>
  <c r="P10" i="1"/>
  <c r="O10" i="1"/>
  <c r="N10" i="1"/>
  <c r="M10" i="1"/>
  <c r="L10" i="1"/>
  <c r="K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Q7" i="1"/>
  <c r="P7" i="1"/>
  <c r="O7" i="1"/>
  <c r="N7" i="1"/>
  <c r="M7" i="1"/>
  <c r="L7" i="1"/>
  <c r="K7" i="1"/>
  <c r="Q6" i="1"/>
  <c r="P6" i="1"/>
  <c r="O6" i="1"/>
  <c r="N6" i="1"/>
  <c r="M6" i="1"/>
  <c r="L6" i="1"/>
  <c r="K6" i="1"/>
  <c r="Q5" i="1"/>
  <c r="P5" i="1"/>
  <c r="O5" i="1"/>
  <c r="N5" i="1"/>
  <c r="M5" i="1"/>
  <c r="L5" i="1"/>
  <c r="K5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<sst xmlns="http://schemas.openxmlformats.org/spreadsheetml/2006/main" count="108" uniqueCount="30">
  <si>
    <t>S</t>
  </si>
  <si>
    <t>M</t>
  </si>
  <si>
    <t>456.555.0123</t>
  </si>
  <si>
    <t>123 Green Drive</t>
  </si>
  <si>
    <t>Springfield, NY 76543</t>
  </si>
  <si>
    <t>www.contoso.com</t>
  </si>
  <si>
    <t>info@contoso.com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</si>
  <si>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</si>
  <si>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</si>
  <si>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</si>
  <si>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</si>
  <si>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</si>
  <si>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</si>
  <si>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</si>
  <si>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</si>
  <si>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</si>
  <si>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</si>
  <si>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</si>
  <si>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</si>
  <si>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DATES IMPORTANTES</t>
  </si>
  <si>
    <t>14 FÉVRIER</t>
  </si>
  <si>
    <t>14 JUILLET</t>
  </si>
  <si>
    <t>FÊTE NATIONALE</t>
  </si>
  <si>
    <t>SAINT VALENTIN</t>
  </si>
  <si>
    <t>JOUR DE L’AN</t>
  </si>
  <si>
    <t>1er JANVIER</t>
  </si>
  <si>
    <t>L</t>
  </si>
  <si>
    <t>J</t>
  </si>
  <si>
    <t>V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</si>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</sst>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4" x14ac:knownFonts="1"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ajor"/>
    </font>
    <font>
      <b/>
      <sz val="9.5"/>
      <color theme="8"/>
      <name val="Calibri"/>
      <family val="2"/>
      <scheme val="major"/>
    </font>
    <font>
      <b/>
      <sz val="26"/>
      <color theme="0"/>
      <name val="Calibri"/>
      <family val="2"/>
      <scheme val="major"/>
    </font>
    <font>
      <sz val="8"/>
      <color theme="0"/>
      <name val="Calibri"/>
      <family val="2"/>
      <scheme val="minor"/>
    </font>
    <font>
      <b/>
      <sz val="13.5"/>
      <color theme="0"/>
      <name val="Calibri"/>
      <family val="2"/>
      <scheme val="major"/>
    </font>
    <font>
      <sz val="9"/>
      <color theme="1"/>
      <name val="Calibri"/>
      <family val="2"/>
      <scheme val="minor"/>
    </font>
    <font>
      <sz val="9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sz val="9.5"/>
      <color theme="8" tint="-0.249977111117893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2" borderId="0" xfId="0" applyFont="1" applyFill="1"/>
    <xf numFmtId="0" fontId="5" fillId="2" borderId="0" xfId="0" applyFont="1" applyFill="1"/>
    <xf numFmtId="0" fontId="0" fillId="2" borderId="0" xfId="0" applyFont="1" applyFill="1" applyBorder="1"/>
    <xf numFmtId="164" fontId="0" fillId="2" borderId="0" xfId="0" applyNumberFormat="1" applyFont="1" applyFill="1" applyBorder="1"/>
    <xf numFmtId="0" fontId="6" fillId="2" borderId="0" xfId="0" applyFont="1" applyFill="1" applyAlignment="1">
      <alignment vertical="center"/>
    </xf>
    <xf numFmtId="49" fontId="0" fillId="0" borderId="0" xfId="0" applyNumberFormat="1" applyFont="1"/>
    <xf numFmtId="49" fontId="8" fillId="0" borderId="0" xfId="0" applyNumberFormat="1" applyFont="1"/>
    <xf numFmtId="49" fontId="0" fillId="0" borderId="0" xfId="0" applyNumberFormat="1" applyFont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Alignment="1">
      <alignment horizontal="left"/>
    </xf>
    <xf numFmtId="0" fontId="0" fillId="2" borderId="0" xfId="0" applyFill="1"/>
    <xf numFmtId="0" fontId="4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49" fontId="8" fillId="0" borderId="1" xfId="0" applyNumberFormat="1" applyFont="1" applyBorder="1"/>
    <xf numFmtId="0" fontId="7" fillId="0" borderId="0" xfId="0" applyFont="1"/>
    <xf numFmtId="49" fontId="10" fillId="0" borderId="0" xfId="0" applyNumberFormat="1" applyFont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2" borderId="0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C$1" max="2999" min="1900" page="10" val="201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2</xdr:row>
      <xdr:rowOff>114299</xdr:rowOff>
    </xdr:from>
    <xdr:to>
      <xdr:col>22</xdr:col>
      <xdr:colOff>695325</xdr:colOff>
      <xdr:row>47</xdr:row>
      <xdr:rowOff>66674</xdr:rowOff>
    </xdr:to>
    <xdr:pic>
      <xdr:nvPicPr>
        <xdr:cNvPr id="2" name="Leaves" descr="Six leaves positioned down the right size of the calendar, placed at various distances and angles.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81775" y="685799"/>
          <a:ext cx="1095375" cy="8524875"/>
        </a:xfrm>
        <a:prstGeom prst="rect">
          <a:avLst/>
        </a:prstGeom>
      </xdr:spPr>
    </xdr:pic>
    <xdr:clientData/>
  </xdr:twoCellAnchor>
  <xdr:twoCellAnchor>
    <xdr:from>
      <xdr:col>1</xdr:col>
      <xdr:colOff>38099</xdr:colOff>
      <xdr:row>1</xdr:row>
      <xdr:rowOff>9526</xdr:rowOff>
    </xdr:from>
    <xdr:to>
      <xdr:col>12</xdr:col>
      <xdr:colOff>190499</xdr:colOff>
      <xdr:row>2</xdr:row>
      <xdr:rowOff>66675</xdr:rowOff>
    </xdr:to>
    <xdr:sp macro="" textlink="">
      <xdr:nvSpPr>
        <xdr:cNvPr id="6" name="Instructions"/>
        <xdr:cNvSpPr txBox="1"/>
      </xdr:nvSpPr>
      <xdr:spPr>
        <a:xfrm>
          <a:off x="180974" y="390526"/>
          <a:ext cx="33051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l"/>
          <a:r>
            <a:rPr lang="en-US" sz="1000" b="0" i="1">
              <a:solidFill>
                <a:schemeClr val="accent5"/>
              </a:solidFill>
            </a:rPr>
            <a:t>Pour changer l’année</a:t>
          </a:r>
          <a:r>
            <a:rPr lang="en-US" sz="1000" b="0" i="1" baseline="0">
              <a:solidFill>
                <a:schemeClr val="accent5"/>
              </a:solidFill>
            </a:rPr>
            <a:t> du calendrier, cliquez sur le compteur.</a:t>
          </a:r>
          <a:endParaRPr lang="en-US" sz="1000" b="0" i="1">
            <a:solidFill>
              <a:schemeClr val="accent5"/>
            </a:solidFill>
          </a:endParaRPr>
        </a:p>
      </xdr:txBody>
    </xdr:sp>
    <xdr:clientData fPrintsWithSheet="0"/>
  </xdr:twoCellAnchor>
  <xdr:twoCellAnchor editAs="oneCell">
    <xdr:from>
      <xdr:col>20</xdr:col>
      <xdr:colOff>47625</xdr:colOff>
      <xdr:row>50</xdr:row>
      <xdr:rowOff>152804</xdr:rowOff>
    </xdr:from>
    <xdr:to>
      <xdr:col>20</xdr:col>
      <xdr:colOff>1028700</xdr:colOff>
      <xdr:row>54</xdr:row>
      <xdr:rowOff>180569</xdr:rowOff>
    </xdr:to>
    <xdr:pic>
      <xdr:nvPicPr>
        <xdr:cNvPr id="3" name="Logo" descr="To change this logo, right-click picture and the click Change Picture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9868304"/>
          <a:ext cx="981075" cy="7897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38100</xdr:rowOff>
        </xdr:from>
        <xdr:to>
          <xdr:col>1</xdr:col>
          <xdr:colOff>266700</xdr:colOff>
          <xdr:row>0</xdr:row>
          <xdr:rowOff>342900</xdr:rowOff>
        </xdr:to>
        <xdr:sp macro="" textlink="">
          <xdr:nvSpPr>
            <xdr:cNvPr id="1033" name="Spinner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8"/>
    <pageSetUpPr fitToPage="1"/>
  </sheetPr>
  <dimension ref="B1:AP69"/>
  <sheetViews>
    <sheetView showGridLines="0" tabSelected="1" zoomScaleNormal="100" workbookViewId="0"/>
  </sheetViews>
  <sheetFormatPr defaultColWidth="9.5" defaultRowHeight="11.25" x14ac:dyDescent="0.2"/>
  <cols>
    <col min="1" max="1" width="2.5" style="1" customWidth="1"/>
    <col min="2" max="2" width="5.1640625" style="1" customWidth="1"/>
    <col min="3" max="17" width="5" style="1" customWidth="1"/>
    <col min="18" max="18" width="2.1640625" style="1" customWidth="1"/>
    <col min="19" max="19" width="1.1640625" style="1" customWidth="1"/>
    <col min="20" max="20" width="5.1640625" customWidth="1"/>
    <col min="21" max="21" width="42" style="1" customWidth="1"/>
    <col min="22" max="22" width="9.33203125" style="1" customWidth="1"/>
    <col min="23" max="23" width="13.5" style="1" customWidth="1"/>
    <col min="24" max="43" width="9.33203125" style="1" customWidth="1"/>
    <col min="44" max="44" width="9.5" style="1" customWidth="1"/>
    <col min="45" max="16384" width="9.5" style="1"/>
  </cols>
  <sheetData>
    <row r="1" spans="2:42" ht="30" customHeight="1" x14ac:dyDescent="0.2">
      <c r="B1" s="8"/>
      <c r="C1" s="27">
        <v>2011</v>
      </c>
      <c r="D1" s="27"/>
      <c r="E1" s="27"/>
      <c r="F1" s="27"/>
      <c r="G1" s="1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/>
      <c r="T1" s="18"/>
      <c r="U1" s="12" t="s">
        <v>19</v>
      </c>
      <c r="V1" s="8"/>
      <c r="W1" s="8"/>
      <c r="X1"/>
      <c r="Y1"/>
      <c r="Z1"/>
      <c r="AA1"/>
    </row>
    <row r="2" spans="2:42" ht="1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</row>
    <row r="3" spans="2:42" ht="15" customHeight="1" x14ac:dyDescent="0.25">
      <c r="B3" s="2"/>
      <c r="C3" s="20" t="s">
        <v>7</v>
      </c>
      <c r="D3" s="6"/>
      <c r="E3" s="6"/>
      <c r="F3" s="6"/>
      <c r="G3" s="6"/>
      <c r="H3" s="6"/>
      <c r="I3" s="6"/>
      <c r="J3" s="6"/>
      <c r="K3" s="7" t="s">
        <v>8</v>
      </c>
      <c r="L3" s="6"/>
      <c r="M3" s="6"/>
      <c r="N3" s="6"/>
      <c r="O3" s="6"/>
      <c r="P3" s="6"/>
      <c r="Q3" s="6"/>
      <c r="R3" s="2"/>
      <c r="S3" s="10"/>
      <c r="U3" s="16" t="s">
        <v>25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15" customHeight="1" x14ac:dyDescent="0.2">
      <c r="B4" s="2"/>
      <c r="C4" s="24" t="s">
        <v>26</v>
      </c>
      <c r="D4" s="24" t="s">
        <v>1</v>
      </c>
      <c r="E4" s="24" t="s">
        <v>1</v>
      </c>
      <c r="F4" s="24" t="s">
        <v>27</v>
      </c>
      <c r="G4" s="24" t="s">
        <v>28</v>
      </c>
      <c r="H4" s="24" t="s">
        <v>0</v>
      </c>
      <c r="I4" s="24" t="s">
        <v>29</v>
      </c>
      <c r="J4" s="4"/>
      <c r="K4" s="24" t="s">
        <v>26</v>
      </c>
      <c r="L4" s="24" t="s">
        <v>1</v>
      </c>
      <c r="M4" s="24" t="s">
        <v>1</v>
      </c>
      <c r="N4" s="24" t="s">
        <v>27</v>
      </c>
      <c r="O4" s="24" t="s">
        <v>28</v>
      </c>
      <c r="P4" s="24" t="s">
        <v>0</v>
      </c>
      <c r="Q4" s="24" t="s">
        <v>29</v>
      </c>
      <c r="R4" s="2"/>
      <c r="S4" s="8"/>
      <c r="U4" s="23" t="s">
        <v>24</v>
      </c>
      <c r="Z4" s="2"/>
      <c r="AH4" s="2"/>
      <c r="AP4" s="2"/>
    </row>
    <row r="5" spans="2:42" ht="15" customHeight="1" x14ac:dyDescent="0.2">
      <c r="B5" s="2"/>
      <c r="C5" s="5" t="str">
        <f>IF(DAY(Jan_Dim1)=1,"",IF(AND(YEAR(Jan_Dim1+1)=Année_Calendaire,MONTH(Jan_Dim1+1)=1),Jan_Dim1+1,""))</f>
        <v/>
      </c>
      <c r="D5" s="5" t="str">
        <f>IF(DAY(Jan_Dim1)=1,"",IF(AND(YEAR(Jan_Dim1+2)=Année_Calendaire,MONTH(Jan_Dim1+2)=1),Jan_Dim1+2,""))</f>
        <v/>
      </c>
      <c r="E5" s="5" t="str">
        <f>IF(DAY(Jan_Dim1)=1,"",IF(AND(YEAR(Jan_Dim1+3)=Année_Calendaire,MONTH(Jan_Dim1+3)=1),Jan_Dim1+3,""))</f>
        <v/>
      </c>
      <c r="F5" s="5" t="str">
        <f>IF(DAY(Jan_Dim1)=1,"",IF(AND(YEAR(Jan_Dim1+4)=Année_Calendaire,MONTH(Jan_Dim1+4)=1),Jan_Dim1+4,""))</f>
        <v/>
      </c>
      <c r="G5" s="5" t="str">
        <f>IF(DAY(Jan_Dim1)=1,"",IF(AND(YEAR(Jan_Dim1+5)=Année_Calendaire,MONTH(Jan_Dim1+5)=1),Jan_Dim1+5,""))</f>
        <v/>
      </c>
      <c r="H5" s="5">
        <f>IF(DAY(Jan_Dim1)=1,"",IF(AND(YEAR(Jan_Dim1+6)=Année_Calendaire,MONTH(Jan_Dim1+6)=1),Jan_Dim1+6,""))</f>
        <v>40544</v>
      </c>
      <c r="I5" s="5">
        <f>IF(DAY(Jan_Dim1)=1,IF(AND(YEAR(Jan_Dim1)=Année_Calendaire,MONTH(Jan_Dim1)=1),Jan_Dim1,""),IF(AND(YEAR(Jan_Dim1+7)=Année_Calendaire,MONTH(Jan_Dim1+7)=1),Jan_Dim1+7,""))</f>
        <v>40545</v>
      </c>
      <c r="J5" s="5"/>
      <c r="K5" s="5" t="str">
        <f>IF(DAY(Fév_Dim1)=1,"",IF(AND(YEAR(Fév_Dim1+1)=Année_Calendaire,MONTH(Fév_Dim1+1)=2),Fév_Dim1+1,""))</f>
        <v/>
      </c>
      <c r="L5" s="5">
        <f>IF(DAY(Fév_Dim1)=1,"",IF(AND(YEAR(Fév_Dim1+2)=Année_Calendaire,MONTH(Fév_Dim1+2)=2),Fév_Dim1+2,""))</f>
        <v>40575</v>
      </c>
      <c r="M5" s="5">
        <f>IF(DAY(Fév_Dim1)=1,"",IF(AND(YEAR(Fév_Dim1+3)=Année_Calendaire,MONTH(Fév_Dim1+3)=2),Fév_Dim1+3,""))</f>
        <v>40576</v>
      </c>
      <c r="N5" s="5">
        <f>IF(DAY(Fév_Dim1)=1,"",IF(AND(YEAR(Fév_Dim1+4)=Année_Calendaire,MONTH(Fév_Dim1+4)=2),Fév_Dim1+4,""))</f>
        <v>40577</v>
      </c>
      <c r="O5" s="5">
        <f>IF(DAY(Fév_Dim1)=1,"",IF(AND(YEAR(Fév_Dim1+5)=Année_Calendaire,MONTH(Fév_Dim1+5)=2),Fév_Dim1+5,""))</f>
        <v>40578</v>
      </c>
      <c r="P5" s="5">
        <f>IF(DAY(Fév_Dim1)=1,"",IF(AND(YEAR(Fév_Dim1+6)=Année_Calendaire,MONTH(Fév_Dim1+6)=2),Fév_Dim1+6,""))</f>
        <v>40579</v>
      </c>
      <c r="Q5" s="5">
        <f>IF(DAY(Fév_Dim1)=1,IF(AND(YEAR(Fév_Dim1)=Année_Calendaire,MONTH(Fév_Dim1)=2),Fév_Dim1,""),IF(AND(YEAR(Fév_Dim1+7)=Année_Calendaire,MONTH(Fév_Dim1+7)=2),Fév_Dim1+7,""))</f>
        <v>40580</v>
      </c>
      <c r="R5" s="2"/>
      <c r="S5" s="8"/>
      <c r="U5" s="15"/>
      <c r="Z5" s="2"/>
      <c r="AH5" s="2"/>
      <c r="AP5" s="2"/>
    </row>
    <row r="6" spans="2:42" ht="15" customHeight="1" x14ac:dyDescent="0.2">
      <c r="B6" s="2"/>
      <c r="C6" s="5">
        <f>IF(DAY(Jan_Dim1)=1,IF(AND(YEAR(Jan_Dim1+1)=Année_Calendaire,MONTH(Jan_Dim1+1)=1),Jan_Dim1+1,""),IF(AND(YEAR(Jan_Dim1+8)=Année_Calendaire,MONTH(Jan_Dim1+8)=1),Jan_Dim1+8,""))</f>
        <v>40546</v>
      </c>
      <c r="D6" s="5">
        <f>IF(DAY(Jan_Dim1)=1,IF(AND(YEAR(Jan_Dim1+2)=Année_Calendaire,MONTH(Jan_Dim1+2)=1),Jan_Dim1+2,""),IF(AND(YEAR(Jan_Dim1+9)=Année_Calendaire,MONTH(Jan_Dim1+9)=1),Jan_Dim1+9,""))</f>
        <v>40547</v>
      </c>
      <c r="E6" s="5">
        <f>IF(DAY(Jan_Dim1)=1,IF(AND(YEAR(Jan_Dim1+3)=Année_Calendaire,MONTH(Jan_Dim1+3)=1),Jan_Dim1+3,""),IF(AND(YEAR(Jan_Dim1+10)=Année_Calendaire,MONTH(Jan_Dim1+10)=1),Jan_Dim1+10,""))</f>
        <v>40548</v>
      </c>
      <c r="F6" s="5">
        <f>IF(DAY(Jan_Dim1)=1,IF(AND(YEAR(Jan_Dim1+4)=Année_Calendaire,MONTH(Jan_Dim1+4)=1),Jan_Dim1+4,""),IF(AND(YEAR(Jan_Dim1+11)=Année_Calendaire,MONTH(Jan_Dim1+11)=1),Jan_Dim1+11,""))</f>
        <v>40549</v>
      </c>
      <c r="G6" s="5">
        <f>IF(DAY(Jan_Dim1)=1,IF(AND(YEAR(Jan_Dim1+5)=Année_Calendaire,MONTH(Jan_Dim1+5)=1),Jan_Dim1+5,""),IF(AND(YEAR(Jan_Dim1+12)=Année_Calendaire,MONTH(Jan_Dim1+12)=1),Jan_Dim1+12,""))</f>
        <v>40550</v>
      </c>
      <c r="H6" s="5">
        <f>IF(DAY(Jan_Dim1)=1,IF(AND(YEAR(Jan_Dim1+6)=Année_Calendaire,MONTH(Jan_Dim1+6)=1),Jan_Dim1+6,""),IF(AND(YEAR(Jan_Dim1+13)=Année_Calendaire,MONTH(Jan_Dim1+13)=1),Jan_Dim1+13,""))</f>
        <v>40551</v>
      </c>
      <c r="I6" s="5">
        <f>IF(DAY(Jan_Dim1)=1,IF(AND(YEAR(Jan_Dim1+7)=Année_Calendaire,MONTH(Jan_Dim1+7)=1),Jan_Dim1+7,""),IF(AND(YEAR(Jan_Dim1+14)=Année_Calendaire,MONTH(Jan_Dim1+14)=1),Jan_Dim1+14,""))</f>
        <v>40552</v>
      </c>
      <c r="J6" s="5"/>
      <c r="K6" s="5">
        <f>IF(DAY(Fév_Dim1)=1,IF(AND(YEAR(Fév_Dim1+1)=Année_Calendaire,MONTH(Fév_Dim1+1)=2),Fév_Dim1+1,""),IF(AND(YEAR(Fév_Dim1+8)=Année_Calendaire,MONTH(Fév_Dim1+8)=2),Fév_Dim1+8,""))</f>
        <v>40581</v>
      </c>
      <c r="L6" s="5">
        <f>IF(DAY(Fév_Dim1)=1,IF(AND(YEAR(Fév_Dim1+2)=Année_Calendaire,MONTH(Fév_Dim1+2)=2),Fév_Dim1+2,""),IF(AND(YEAR(Fév_Dim1+9)=Année_Calendaire,MONTH(Fév_Dim1+9)=2),Fév_Dim1+9,""))</f>
        <v>40582</v>
      </c>
      <c r="M6" s="5">
        <f>IF(DAY(Fév_Dim1)=1,IF(AND(YEAR(Fév_Dim1+3)=Année_Calendaire,MONTH(Fév_Dim1+3)=2),Fév_Dim1+3,""),IF(AND(YEAR(Fév_Dim1+10)=Année_Calendaire,MONTH(Fév_Dim1+10)=2),Fév_Dim1+10,""))</f>
        <v>40583</v>
      </c>
      <c r="N6" s="5">
        <f>IF(DAY(Fév_Dim1)=1,IF(AND(YEAR(Fév_Dim1+4)=Année_Calendaire,MONTH(Fév_Dim1+4)=2),Fév_Dim1+4,""),IF(AND(YEAR(Fév_Dim1+11)=Année_Calendaire,MONTH(Fév_Dim1+11)=2),Fév_Dim1+11,""))</f>
        <v>40584</v>
      </c>
      <c r="O6" s="5">
        <f>IF(DAY(Fév_Dim1)=1,IF(AND(YEAR(Fév_Dim1+5)=Année_Calendaire,MONTH(Fév_Dim1+5)=2),Fév_Dim1+5,""),IF(AND(YEAR(Fév_Dim1+12)=Année_Calendaire,MONTH(Fév_Dim1+12)=2),Fév_Dim1+12,""))</f>
        <v>40585</v>
      </c>
      <c r="P6" s="5">
        <f>IF(DAY(Fév_Dim1)=1,IF(AND(YEAR(Fév_Dim1+6)=Année_Calendaire,MONTH(Fév_Dim1+6)=2),Fév_Dim1+6,""),IF(AND(YEAR(Fév_Dim1+13)=Année_Calendaire,MONTH(Fév_Dim1+13)=2),Fév_Dim1+13,""))</f>
        <v>40586</v>
      </c>
      <c r="Q6" s="5">
        <f>IF(DAY(Fév_Dim1)=1,IF(AND(YEAR(Fév_Dim1+7)=Année_Calendaire,MONTH(Fév_Dim1+7)=2),Fév_Dim1+7,""),IF(AND(YEAR(Fév_Dim1+14)=Année_Calendaire,MONTH(Fév_Dim1+14)=2),Fév_Dim1+14,""))</f>
        <v>40587</v>
      </c>
      <c r="R6" s="2"/>
      <c r="S6" s="8"/>
      <c r="U6" s="17" t="s">
        <v>20</v>
      </c>
      <c r="Z6" s="2"/>
      <c r="AH6" s="2"/>
      <c r="AP6" s="2"/>
    </row>
    <row r="7" spans="2:42" ht="15" customHeight="1" x14ac:dyDescent="0.2">
      <c r="B7" s="2"/>
      <c r="C7" s="5">
        <f>IF(DAY(Jan_Dim1)=1,IF(AND(YEAR(Jan_Dim1+8)=Année_Calendaire,MONTH(Jan_Dim1+8)=1),Jan_Dim1+8,""),IF(AND(YEAR(Jan_Dim1+15)=Année_Calendaire,MONTH(Jan_Dim1+15)=1),Jan_Dim1+15,""))</f>
        <v>40553</v>
      </c>
      <c r="D7" s="5">
        <f>IF(DAY(Jan_Dim1)=1,IF(AND(YEAR(Jan_Dim1+9)=Année_Calendaire,MONTH(Jan_Dim1+9)=1),Jan_Dim1+9,""),IF(AND(YEAR(Jan_Dim1+16)=Année_Calendaire,MONTH(Jan_Dim1+16)=1),Jan_Dim1+16,""))</f>
        <v>40554</v>
      </c>
      <c r="E7" s="5">
        <f>IF(DAY(Jan_Dim1)=1,IF(AND(YEAR(Jan_Dim1+10)=Année_Calendaire,MONTH(Jan_Dim1+10)=1),Jan_Dim1+10,""),IF(AND(YEAR(Jan_Dim1+17)=Année_Calendaire,MONTH(Jan_Dim1+17)=1),Jan_Dim1+17,""))</f>
        <v>40555</v>
      </c>
      <c r="F7" s="5">
        <f>IF(DAY(Jan_Dim1)=1,IF(AND(YEAR(Jan_Dim1+11)=Année_Calendaire,MONTH(Jan_Dim1+11)=1),Jan_Dim1+11,""),IF(AND(YEAR(Jan_Dim1+18)=Année_Calendaire,MONTH(Jan_Dim1+18)=1),Jan_Dim1+18,""))</f>
        <v>40556</v>
      </c>
      <c r="G7" s="5">
        <f>IF(DAY(Jan_Dim1)=1,IF(AND(YEAR(Jan_Dim1+12)=Année_Calendaire,MONTH(Jan_Dim1+12)=1),Jan_Dim1+12,""),IF(AND(YEAR(Jan_Dim1+19)=Année_Calendaire,MONTH(Jan_Dim1+19)=1),Jan_Dim1+19,""))</f>
        <v>40557</v>
      </c>
      <c r="H7" s="5">
        <f>IF(DAY(Jan_Dim1)=1,IF(AND(YEAR(Jan_Dim1+13)=Année_Calendaire,MONTH(Jan_Dim1+13)=1),Jan_Dim1+13,""),IF(AND(YEAR(Jan_Dim1+20)=Année_Calendaire,MONTH(Jan_Dim1+20)=1),Jan_Dim1+20,""))</f>
        <v>40558</v>
      </c>
      <c r="I7" s="5">
        <f>IF(DAY(Jan_Dim1)=1,IF(AND(YEAR(Jan_Dim1+14)=Année_Calendaire,MONTH(Jan_Dim1+14)=1),Jan_Dim1+14,""),IF(AND(YEAR(Jan_Dim1+21)=Année_Calendaire,MONTH(Jan_Dim1+21)=1),Jan_Dim1+21,""))</f>
        <v>40559</v>
      </c>
      <c r="J7" s="5"/>
      <c r="K7" s="5">
        <f>IF(DAY(Fév_Dim1)=1,IF(AND(YEAR(Fév_Dim1+8)=Année_Calendaire,MONTH(Fév_Dim1+8)=2),Fév_Dim1+8,""),IF(AND(YEAR(Fév_Dim1+15)=Année_Calendaire,MONTH(Fév_Dim1+15)=2),Fév_Dim1+15,""))</f>
        <v>40588</v>
      </c>
      <c r="L7" s="5">
        <f>IF(DAY(Fév_Dim1)=1,IF(AND(YEAR(Fév_Dim1+9)=Année_Calendaire,MONTH(Fév_Dim1+9)=2),Fév_Dim1+9,""),IF(AND(YEAR(Fév_Dim1+16)=Année_Calendaire,MONTH(Fév_Dim1+16)=2),Fév_Dim1+16,""))</f>
        <v>40589</v>
      </c>
      <c r="M7" s="5">
        <f>IF(DAY(Fév_Dim1)=1,IF(AND(YEAR(Fév_Dim1+10)=Année_Calendaire,MONTH(Fév_Dim1+10)=2),Fév_Dim1+10,""),IF(AND(YEAR(Fév_Dim1+17)=Année_Calendaire,MONTH(Fév_Dim1+17)=2),Fév_Dim1+17,""))</f>
        <v>40590</v>
      </c>
      <c r="N7" s="5">
        <f>IF(DAY(Fév_Dim1)=1,IF(AND(YEAR(Fév_Dim1+11)=Année_Calendaire,MONTH(Fév_Dim1+11)=2),Fév_Dim1+11,""),IF(AND(YEAR(Fév_Dim1+18)=Année_Calendaire,MONTH(Fév_Dim1+18)=2),Fév_Dim1+18,""))</f>
        <v>40591</v>
      </c>
      <c r="O7" s="5">
        <f>IF(DAY(Fév_Dim1)=1,IF(AND(YEAR(Fév_Dim1+12)=Année_Calendaire,MONTH(Fév_Dim1+12)=2),Fév_Dim1+12,""),IF(AND(YEAR(Fév_Dim1+19)=Année_Calendaire,MONTH(Fév_Dim1+19)=2),Fév_Dim1+19,""))</f>
        <v>40592</v>
      </c>
      <c r="P7" s="5">
        <f>IF(DAY(Fév_Dim1)=1,IF(AND(YEAR(Fév_Dim1+13)=Année_Calendaire,MONTH(Fév_Dim1+13)=2),Fév_Dim1+13,""),IF(AND(YEAR(Fév_Dim1+20)=Année_Calendaire,MONTH(Fév_Dim1+20)=2),Fév_Dim1+20,""))</f>
        <v>40593</v>
      </c>
      <c r="Q7" s="5">
        <f>IF(DAY(Fév_Dim1)=1,IF(AND(YEAR(Fév_Dim1+14)=Année_Calendaire,MONTH(Fév_Dim1+14)=2),Fév_Dim1+14,""),IF(AND(YEAR(Fév_Dim1+21)=Année_Calendaire,MONTH(Fév_Dim1+21)=2),Fév_Dim1+21,""))</f>
        <v>40594</v>
      </c>
      <c r="R7" s="2"/>
      <c r="S7" s="8"/>
      <c r="U7" s="23" t="s">
        <v>23</v>
      </c>
      <c r="Z7" s="2"/>
      <c r="AH7" s="2"/>
      <c r="AP7" s="2"/>
    </row>
    <row r="8" spans="2:42" ht="15" customHeight="1" x14ac:dyDescent="0.2">
      <c r="B8" s="2"/>
      <c r="C8" s="5">
        <f>IF(DAY(Jan_Dim1)=1,IF(AND(YEAR(Jan_Dim1+15)=Année_Calendaire,MONTH(Jan_Dim1+15)=1),Jan_Dim1+15,""),IF(AND(YEAR(Jan_Dim1+22)=Année_Calendaire,MONTH(Jan_Dim1+22)=1),Jan_Dim1+22,""))</f>
        <v>40560</v>
      </c>
      <c r="D8" s="5">
        <f>IF(DAY(Jan_Dim1)=1,IF(AND(YEAR(Jan_Dim1+16)=Année_Calendaire,MONTH(Jan_Dim1+16)=1),Jan_Dim1+16,""),IF(AND(YEAR(Jan_Dim1+23)=Année_Calendaire,MONTH(Jan_Dim1+23)=1),Jan_Dim1+23,""))</f>
        <v>40561</v>
      </c>
      <c r="E8" s="5">
        <f>IF(DAY(Jan_Dim1)=1,IF(AND(YEAR(Jan_Dim1+17)=Année_Calendaire,MONTH(Jan_Dim1+17)=1),Jan_Dim1+17,""),IF(AND(YEAR(Jan_Dim1+24)=Année_Calendaire,MONTH(Jan_Dim1+24)=1),Jan_Dim1+24,""))</f>
        <v>40562</v>
      </c>
      <c r="F8" s="5">
        <f>IF(DAY(Jan_Dim1)=1,IF(AND(YEAR(Jan_Dim1+18)=Année_Calendaire,MONTH(Jan_Dim1+18)=1),Jan_Dim1+18,""),IF(AND(YEAR(Jan_Dim1+25)=Année_Calendaire,MONTH(Jan_Dim1+25)=1),Jan_Dim1+25,""))</f>
        <v>40563</v>
      </c>
      <c r="G8" s="5">
        <f>IF(DAY(Jan_Dim1)=1,IF(AND(YEAR(Jan_Dim1+19)=Année_Calendaire,MONTH(Jan_Dim1+19)=1),Jan_Dim1+19,""),IF(AND(YEAR(Jan_Dim1+26)=Année_Calendaire,MONTH(Jan_Dim1+26)=1),Jan_Dim1+26,""))</f>
        <v>40564</v>
      </c>
      <c r="H8" s="5">
        <f>IF(DAY(Jan_Dim1)=1,IF(AND(YEAR(Jan_Dim1+20)=Année_Calendaire,MONTH(Jan_Dim1+20)=1),Jan_Dim1+20,""),IF(AND(YEAR(Jan_Dim1+27)=Année_Calendaire,MONTH(Jan_Dim1+27)=1),Jan_Dim1+27,""))</f>
        <v>40565</v>
      </c>
      <c r="I8" s="5">
        <f>IF(DAY(Jan_Dim1)=1,IF(AND(YEAR(Jan_Dim1+21)=Année_Calendaire,MONTH(Jan_Dim1+21)=1),Jan_Dim1+21,""),IF(AND(YEAR(Jan_Dim1+28)=Année_Calendaire,MONTH(Jan_Dim1+28)=1),Jan_Dim1+28,""))</f>
        <v>40566</v>
      </c>
      <c r="J8" s="5"/>
      <c r="K8" s="5">
        <f>IF(DAY(Fév_Dim1)=1,IF(AND(YEAR(Fév_Dim1+15)=Année_Calendaire,MONTH(Fév_Dim1+15)=2),Fév_Dim1+15,""),IF(AND(YEAR(Fév_Dim1+22)=Année_Calendaire,MONTH(Fév_Dim1+22)=2),Fév_Dim1+22,""))</f>
        <v>40595</v>
      </c>
      <c r="L8" s="5">
        <f>IF(DAY(Fév_Dim1)=1,IF(AND(YEAR(Fév_Dim1+16)=Année_Calendaire,MONTH(Fév_Dim1+16)=2),Fév_Dim1+16,""),IF(AND(YEAR(Fév_Dim1+23)=Année_Calendaire,MONTH(Fév_Dim1+23)=2),Fév_Dim1+23,""))</f>
        <v>40596</v>
      </c>
      <c r="M8" s="5">
        <f>IF(DAY(Fév_Dim1)=1,IF(AND(YEAR(Fév_Dim1+17)=Année_Calendaire,MONTH(Fév_Dim1+17)=2),Fév_Dim1+17,""),IF(AND(YEAR(Fév_Dim1+24)=Année_Calendaire,MONTH(Fév_Dim1+24)=2),Fév_Dim1+24,""))</f>
        <v>40597</v>
      </c>
      <c r="N8" s="5">
        <f>IF(DAY(Fév_Dim1)=1,IF(AND(YEAR(Fév_Dim1+18)=Année_Calendaire,MONTH(Fév_Dim1+18)=2),Fév_Dim1+18,""),IF(AND(YEAR(Fév_Dim1+25)=Année_Calendaire,MONTH(Fév_Dim1+25)=2),Fév_Dim1+25,""))</f>
        <v>40598</v>
      </c>
      <c r="O8" s="5">
        <f>IF(DAY(Fév_Dim1)=1,IF(AND(YEAR(Fév_Dim1+19)=Année_Calendaire,MONTH(Fév_Dim1+19)=2),Fév_Dim1+19,""),IF(AND(YEAR(Fév_Dim1+26)=Année_Calendaire,MONTH(Fév_Dim1+26)=2),Fév_Dim1+26,""))</f>
        <v>40599</v>
      </c>
      <c r="P8" s="5">
        <f>IF(DAY(Fév_Dim1)=1,IF(AND(YEAR(Fév_Dim1+20)=Année_Calendaire,MONTH(Fév_Dim1+20)=2),Fév_Dim1+20,""),IF(AND(YEAR(Fév_Dim1+27)=Année_Calendaire,MONTH(Fév_Dim1+27)=2),Fév_Dim1+27,""))</f>
        <v>40600</v>
      </c>
      <c r="Q8" s="5">
        <f>IF(DAY(Fév_Dim1)=1,IF(AND(YEAR(Fév_Dim1+21)=Année_Calendaire,MONTH(Fév_Dim1+21)=2),Fév_Dim1+21,""),IF(AND(YEAR(Fév_Dim1+28)=Année_Calendaire,MONTH(Fév_Dim1+28)=2),Fév_Dim1+28,""))</f>
        <v>40601</v>
      </c>
      <c r="R8" s="2"/>
      <c r="S8" s="8"/>
      <c r="U8" s="15"/>
      <c r="Z8" s="2"/>
      <c r="AH8" s="2"/>
      <c r="AP8" s="2"/>
    </row>
    <row r="9" spans="2:42" ht="15" customHeight="1" x14ac:dyDescent="0.2">
      <c r="B9" s="2"/>
      <c r="C9" s="5">
        <f>IF(DAY(Jan_Dim1)=1,IF(AND(YEAR(Jan_Dim1+22)=Année_Calendaire,MONTH(Jan_Dim1+22)=1),Jan_Dim1+22,""),IF(AND(YEAR(Jan_Dim1+29)=Année_Calendaire,MONTH(Jan_Dim1+29)=1),Jan_Dim1+29,""))</f>
        <v>40567</v>
      </c>
      <c r="D9" s="5">
        <f>IF(DAY(Jan_Dim1)=1,IF(AND(YEAR(Jan_Dim1+23)=Année_Calendaire,MONTH(Jan_Dim1+23)=1),Jan_Dim1+23,""),IF(AND(YEAR(Jan_Dim1+30)=Année_Calendaire,MONTH(Jan_Dim1+30)=1),Jan_Dim1+30,""))</f>
        <v>40568</v>
      </c>
      <c r="E9" s="5">
        <f>IF(DAY(Jan_Dim1)=1,IF(AND(YEAR(Jan_Dim1+24)=Année_Calendaire,MONTH(Jan_Dim1+24)=1),Jan_Dim1+24,""),IF(AND(YEAR(Jan_Dim1+31)=Année_Calendaire,MONTH(Jan_Dim1+31)=1),Jan_Dim1+31,""))</f>
        <v>40569</v>
      </c>
      <c r="F9" s="5">
        <f>IF(DAY(Jan_Dim1)=1,IF(AND(YEAR(Jan_Dim1+25)=Année_Calendaire,MONTH(Jan_Dim1+25)=1),Jan_Dim1+25,""),IF(AND(YEAR(Jan_Dim1+32)=Année_Calendaire,MONTH(Jan_Dim1+32)=1),Jan_Dim1+32,""))</f>
        <v>40570</v>
      </c>
      <c r="G9" s="5">
        <f>IF(DAY(Jan_Dim1)=1,IF(AND(YEAR(Jan_Dim1+26)=Année_Calendaire,MONTH(Jan_Dim1+26)=1),Jan_Dim1+26,""),IF(AND(YEAR(Jan_Dim1+33)=Année_Calendaire,MONTH(Jan_Dim1+33)=1),Jan_Dim1+33,""))</f>
        <v>40571</v>
      </c>
      <c r="H9" s="5">
        <f>IF(DAY(Jan_Dim1)=1,IF(AND(YEAR(Jan_Dim1+27)=Année_Calendaire,MONTH(Jan_Dim1+27)=1),Jan_Dim1+27,""),IF(AND(YEAR(Jan_Dim1+34)=Année_Calendaire,MONTH(Jan_Dim1+34)=1),Jan_Dim1+34,""))</f>
        <v>40572</v>
      </c>
      <c r="I9" s="5">
        <f>IF(DAY(Jan_Dim1)=1,IF(AND(YEAR(Jan_Dim1+28)=Année_Calendaire,MONTH(Jan_Dim1+28)=1),Jan_Dim1+28,""),IF(AND(YEAR(Jan_Dim1+35)=Année_Calendaire,MONTH(Jan_Dim1+35)=1),Jan_Dim1+35,""))</f>
        <v>40573</v>
      </c>
      <c r="J9" s="5"/>
      <c r="K9" s="5">
        <f>IF(DAY(Fév_Dim1)=1,IF(AND(YEAR(Fév_Dim1+22)=Année_Calendaire,MONTH(Fév_Dim1+22)=2),Fév_Dim1+22,""),IF(AND(YEAR(Fév_Dim1+29)=Année_Calendaire,MONTH(Fév_Dim1+29)=2),Fév_Dim1+29,""))</f>
        <v>40602</v>
      </c>
      <c r="L9" s="5" t="str">
        <f>IF(DAY(Fév_Dim1)=1,IF(AND(YEAR(Fév_Dim1+23)=Année_Calendaire,MONTH(Fév_Dim1+23)=2),Fév_Dim1+23,""),IF(AND(YEAR(Fév_Dim1+30)=Année_Calendaire,MONTH(Fév_Dim1+30)=2),Fév_Dim1+30,""))</f>
        <v/>
      </c>
      <c r="M9" s="5" t="str">
        <f>IF(DAY(Fév_Dim1)=1,IF(AND(YEAR(Fév_Dim1+24)=Année_Calendaire,MONTH(Fév_Dim1+24)=2),Fév_Dim1+24,""),IF(AND(YEAR(Fév_Dim1+31)=Année_Calendaire,MONTH(Fév_Dim1+31)=2),Fév_Dim1+31,""))</f>
        <v/>
      </c>
      <c r="N9" s="5" t="str">
        <f>IF(DAY(Fév_Dim1)=1,IF(AND(YEAR(Fév_Dim1+25)=Année_Calendaire,MONTH(Fév_Dim1+25)=2),Fév_Dim1+25,""),IF(AND(YEAR(Fév_Dim1+32)=Année_Calendaire,MONTH(Fév_Dim1+32)=2),Fév_Dim1+32,""))</f>
        <v/>
      </c>
      <c r="O9" s="5" t="str">
        <f>IF(DAY(Fév_Dim1)=1,IF(AND(YEAR(Fév_Dim1+26)=Année_Calendaire,MONTH(Fév_Dim1+26)=2),Fév_Dim1+26,""),IF(AND(YEAR(Fév_Dim1+33)=Année_Calendaire,MONTH(Fév_Dim1+33)=2),Fév_Dim1+33,""))</f>
        <v/>
      </c>
      <c r="P9" s="5" t="str">
        <f>IF(DAY(Fév_Dim1)=1,IF(AND(YEAR(Fév_Dim1+27)=Année_Calendaire,MONTH(Fév_Dim1+27)=2),Fév_Dim1+27,""),IF(AND(YEAR(Fév_Dim1+34)=Année_Calendaire,MONTH(Fév_Dim1+34)=2),Fév_Dim1+34,""))</f>
        <v/>
      </c>
      <c r="Q9" s="5" t="str">
        <f>IF(DAY(Fév_Dim1)=1,IF(AND(YEAR(Fév_Dim1+28)=Année_Calendaire,MONTH(Fév_Dim1+28)=2),Fév_Dim1+28,""),IF(AND(YEAR(Fév_Dim1+35)=Année_Calendaire,MONTH(Fév_Dim1+35)=2),Fév_Dim1+35,""))</f>
        <v/>
      </c>
      <c r="R9" s="2"/>
      <c r="S9" s="8"/>
      <c r="U9" s="16" t="s">
        <v>21</v>
      </c>
      <c r="Z9" s="2"/>
      <c r="AH9" s="2"/>
      <c r="AP9" s="2"/>
    </row>
    <row r="10" spans="2:42" ht="15" customHeight="1" x14ac:dyDescent="0.2">
      <c r="B10" s="2"/>
      <c r="C10" s="5">
        <f>IF(DAY(Jan_Dim1)=1,IF(AND(YEAR(Jan_Dim1+29)=Année_Calendaire,MONTH(Jan_Dim1+29)=1),Jan_Dim1+29,""),IF(AND(YEAR(Jan_Dim1+36)=Année_Calendaire,MONTH(Jan_Dim1+36)=1),Jan_Dim1+36,""))</f>
        <v>40574</v>
      </c>
      <c r="D10" s="5" t="str">
        <f>IF(DAY(Jan_Dim1)=1,IF(AND(YEAR(Jan_Dim1+30)=Année_Calendaire,MONTH(Jan_Dim1+30)=1),Jan_Dim1+30,""),IF(AND(YEAR(Jan_Dim1+37)=Année_Calendaire,MONTH(Jan_Dim1+37)=1),Jan_Dim1+37,""))</f>
        <v/>
      </c>
      <c r="E10" s="5" t="str">
        <f>IF(DAY(Jan_Dim1)=1,IF(AND(YEAR(Jan_Dim1+31)=Année_Calendaire,MONTH(Jan_Dim1+31)=1),Jan_Dim1+31,""),IF(AND(YEAR(Jan_Dim1+38)=Année_Calendaire,MONTH(Jan_Dim1+38)=1),Jan_Dim1+38,""))</f>
        <v/>
      </c>
      <c r="F10" s="5" t="str">
        <f>IF(DAY(Jan_Dim1)=1,IF(AND(YEAR(Jan_Dim1+32)=Année_Calendaire,MONTH(Jan_Dim1+32)=1),Jan_Dim1+32,""),IF(AND(YEAR(Jan_Dim1+39)=Année_Calendaire,MONTH(Jan_Dim1+39)=1),Jan_Dim1+39,""))</f>
        <v/>
      </c>
      <c r="G10" s="5" t="str">
        <f>IF(DAY(Jan_Dim1)=1,IF(AND(YEAR(Jan_Dim1+33)=Année_Calendaire,MONTH(Jan_Dim1+33)=1),Jan_Dim1+33,""),IF(AND(YEAR(Jan_Dim1+40)=Année_Calendaire,MONTH(Jan_Dim1+40)=1),Jan_Dim1+40,""))</f>
        <v/>
      </c>
      <c r="H10" s="5" t="str">
        <f>IF(DAY(Jan_Dim1)=1,IF(AND(YEAR(Jan_Dim1+34)=Année_Calendaire,MONTH(Jan_Dim1+34)=1),Jan_Dim1+34,""),IF(AND(YEAR(Jan_Dim1+41)=Année_Calendaire,MONTH(Jan_Dim1+41)=1),Jan_Dim1+41,""))</f>
        <v/>
      </c>
      <c r="I10" s="5" t="str">
        <f>IF(DAY(Jan_Dim1)=1,IF(AND(YEAR(Jan_Dim1+35)=Année_Calendaire,MONTH(Jan_Dim1+35)=1),Jan_Dim1+35,""),IF(AND(YEAR(Jan_Dim1+42)=Année_Calendaire,MONTH(Jan_Dim1+42)=1),Jan_Dim1+42,""))</f>
        <v/>
      </c>
      <c r="J10" s="5"/>
      <c r="K10" s="5" t="str">
        <f>IF(DAY(Fév_Dim1)=1,IF(AND(YEAR(Fév_Dim1+29)=Année_Calendaire,MONTH(Fév_Dim1+29)=2),Fév_Dim1+29,""),IF(AND(YEAR(Fév_Dim1+36)=Année_Calendaire,MONTH(Fév_Dim1+36)=2),Fév_Dim1+36,""))</f>
        <v/>
      </c>
      <c r="L10" s="5" t="str">
        <f>IF(DAY(Fév_Dim1)=1,IF(AND(YEAR(Fév_Dim1+30)=Année_Calendaire,MONTH(Fév_Dim1+30)=2),Fév_Dim1+30,""),IF(AND(YEAR(Fév_Dim1+37)=Année_Calendaire,MONTH(Fév_Dim1+37)=2),Fév_Dim1+37,""))</f>
        <v/>
      </c>
      <c r="M10" s="5" t="str">
        <f>IF(DAY(Fév_Dim1)=1,IF(AND(YEAR(Fév_Dim1+31)=Année_Calendaire,MONTH(Fév_Dim1+31)=2),Fév_Dim1+31,""),IF(AND(YEAR(Fév_Dim1+38)=Année_Calendaire,MONTH(Fév_Dim1+38)=2),Fév_Dim1+38,""))</f>
        <v/>
      </c>
      <c r="N10" s="5" t="str">
        <f>IF(DAY(Fév_Dim1)=1,IF(AND(YEAR(Fév_Dim1+32)=Année_Calendaire,MONTH(Fév_Dim1+32)=2),Fév_Dim1+32,""),IF(AND(YEAR(Fév_Dim1+39)=Année_Calendaire,MONTH(Fév_Dim1+39)=2),Fév_Dim1+39,""))</f>
        <v/>
      </c>
      <c r="O10" s="5" t="str">
        <f>IF(DAY(Fév_Dim1)=1,IF(AND(YEAR(Fév_Dim1+33)=Année_Calendaire,MONTH(Fév_Dim1+33)=2),Fév_Dim1+33,""),IF(AND(YEAR(Fév_Dim1+40)=Année_Calendaire,MONTH(Fév_Dim1+40)=2),Fév_Dim1+40,""))</f>
        <v/>
      </c>
      <c r="P10" s="5" t="str">
        <f>IF(DAY(Fév_Dim1)=1,IF(AND(YEAR(Fév_Dim1+34)=Année_Calendaire,MONTH(Fév_Dim1+34)=2),Fév_Dim1+34,""),IF(AND(YEAR(Fév_Dim1+41)=Année_Calendaire,MONTH(Fév_Dim1+41)=2),Fév_Dim1+41,""))</f>
        <v/>
      </c>
      <c r="Q10" s="5" t="str">
        <f>IF(DAY(Fév_Dim1)=1,IF(AND(YEAR(Fév_Dim1+35)=Année_Calendaire,MONTH(Fév_Dim1+35)=2),Fév_Dim1+35,""),IF(AND(YEAR(Fév_Dim1+42)=Année_Calendaire,MONTH(Fév_Dim1+42)=2),Fév_Dim1+42,""))</f>
        <v/>
      </c>
      <c r="R10" s="2"/>
      <c r="S10" s="8"/>
      <c r="U10" s="26" t="s">
        <v>22</v>
      </c>
      <c r="Z10" s="2"/>
      <c r="AH10" s="2"/>
      <c r="AP10" s="2"/>
    </row>
    <row r="11" spans="2:42" ht="15" customHeight="1" x14ac:dyDescent="0.2"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8"/>
      <c r="U11" s="15"/>
      <c r="Z11" s="2"/>
      <c r="AH11" s="2"/>
      <c r="AP11" s="2"/>
    </row>
    <row r="12" spans="2:42" ht="15" customHeight="1" x14ac:dyDescent="0.25">
      <c r="B12" s="2"/>
      <c r="C12" s="7" t="s">
        <v>9</v>
      </c>
      <c r="D12" s="6"/>
      <c r="E12" s="6"/>
      <c r="F12" s="6"/>
      <c r="G12" s="6"/>
      <c r="H12" s="6"/>
      <c r="I12" s="6"/>
      <c r="J12" s="3"/>
      <c r="K12" s="7" t="s">
        <v>10</v>
      </c>
      <c r="L12" s="6"/>
      <c r="M12" s="6"/>
      <c r="N12" s="6"/>
      <c r="O12" s="6"/>
      <c r="P12" s="6"/>
      <c r="Q12" s="6"/>
      <c r="R12" s="2"/>
      <c r="S12" s="11"/>
      <c r="U12" s="16"/>
      <c r="V12" s="3"/>
      <c r="W12" s="3"/>
      <c r="X12" s="3"/>
      <c r="Y12" s="3"/>
      <c r="Z12" s="2"/>
      <c r="AA12" s="3"/>
      <c r="AB12" s="3"/>
      <c r="AC12" s="3"/>
      <c r="AD12" s="3"/>
      <c r="AE12" s="3"/>
      <c r="AF12" s="3"/>
      <c r="AG12" s="3"/>
      <c r="AH12" s="2"/>
      <c r="AI12" s="3"/>
      <c r="AJ12" s="3"/>
      <c r="AK12" s="3"/>
      <c r="AL12" s="3"/>
      <c r="AM12" s="3"/>
      <c r="AN12" s="3"/>
      <c r="AO12" s="3"/>
      <c r="AP12" s="2"/>
    </row>
    <row r="13" spans="2:42" ht="15" customHeight="1" x14ac:dyDescent="0.25">
      <c r="B13" s="2"/>
      <c r="C13" s="24" t="s">
        <v>26</v>
      </c>
      <c r="D13" s="24" t="s">
        <v>1</v>
      </c>
      <c r="E13" s="24" t="s">
        <v>1</v>
      </c>
      <c r="F13" s="24" t="s">
        <v>27</v>
      </c>
      <c r="G13" s="24" t="s">
        <v>28</v>
      </c>
      <c r="H13" s="24" t="s">
        <v>0</v>
      </c>
      <c r="I13" s="24" t="s">
        <v>29</v>
      </c>
      <c r="J13" s="6"/>
      <c r="K13" s="24" t="s">
        <v>26</v>
      </c>
      <c r="L13" s="24" t="s">
        <v>1</v>
      </c>
      <c r="M13" s="24" t="s">
        <v>1</v>
      </c>
      <c r="N13" s="24" t="s">
        <v>27</v>
      </c>
      <c r="O13" s="24" t="s">
        <v>28</v>
      </c>
      <c r="P13" s="24" t="s">
        <v>0</v>
      </c>
      <c r="Q13" s="24" t="s">
        <v>29</v>
      </c>
      <c r="R13" s="2"/>
      <c r="S13" s="8"/>
      <c r="U13" s="23"/>
      <c r="Z13" s="2"/>
      <c r="AH13" s="2"/>
      <c r="AP13" s="2"/>
    </row>
    <row r="14" spans="2:42" ht="15" customHeight="1" x14ac:dyDescent="0.2">
      <c r="B14" s="2"/>
      <c r="C14" s="5" t="str">
        <f>IF(DAY(Mar_Dim1)=1,"",IF(AND(YEAR(Mar_Dim1+1)=Année_Calendaire,MONTH(Mar_Dim1+1)=3),Mar_Dim1+1,""))</f>
        <v/>
      </c>
      <c r="D14" s="5">
        <f>IF(DAY(Mar_Dim1)=1,"",IF(AND(YEAR(Mar_Dim1+2)=Année_Calendaire,MONTH(Mar_Dim1+2)=3),Mar_Dim1+2,""))</f>
        <v>40603</v>
      </c>
      <c r="E14" s="5">
        <f>IF(DAY(Mar_Dim1)=1,"",IF(AND(YEAR(Mar_Dim1+3)=Année_Calendaire,MONTH(Mar_Dim1+3)=3),Mar_Dim1+3,""))</f>
        <v>40604</v>
      </c>
      <c r="F14" s="5">
        <f>IF(DAY(Mar_Dim1)=1,"",IF(AND(YEAR(Mar_Dim1+4)=Année_Calendaire,MONTH(Mar_Dim1+4)=3),Mar_Dim1+4,""))</f>
        <v>40605</v>
      </c>
      <c r="G14" s="5">
        <f>IF(DAY(Mar_Dim1)=1,"",IF(AND(YEAR(Mar_Dim1+5)=Année_Calendaire,MONTH(Mar_Dim1+5)=3),Mar_Dim1+5,""))</f>
        <v>40606</v>
      </c>
      <c r="H14" s="5">
        <f>IF(DAY(Mar_Dim1)=1,"",IF(AND(YEAR(Mar_Dim1+6)=Année_Calendaire,MONTH(Mar_Dim1+6)=3),Mar_Dim1+6,""))</f>
        <v>40607</v>
      </c>
      <c r="I14" s="5">
        <f>IF(DAY(Mar_Dim1)=1,IF(AND(YEAR(Mar_Dim1)=Année_Calendaire,MONTH(Mar_Dim1)=3),Mar_Dim1,""),IF(AND(YEAR(Mar_Dim1+7)=Année_Calendaire,MONTH(Mar_Dim1+7)=3),Mar_Dim1+7,""))</f>
        <v>40608</v>
      </c>
      <c r="J14" s="4"/>
      <c r="K14" s="5" t="str">
        <f>IF(DAY(Avr_Dim1)=1,"",IF(AND(YEAR(Avr_Dim1+1)=Année_Calendaire,MONTH(Avr_Dim1+1)=4),Avr_Dim1+1,""))</f>
        <v/>
      </c>
      <c r="L14" s="5" t="str">
        <f>IF(DAY(Avr_Dim1)=1,"",IF(AND(YEAR(Avr_Dim1+2)=Année_Calendaire,MONTH(Avr_Dim1+2)=4),Avr_Dim1+2,""))</f>
        <v/>
      </c>
      <c r="M14" s="5" t="str">
        <f>IF(DAY(Avr_Dim1)=1,"",IF(AND(YEAR(Avr_Dim1+3)=Année_Calendaire,MONTH(Avr_Dim1+3)=4),Avr_Dim1+3,""))</f>
        <v/>
      </c>
      <c r="N14" s="5" t="str">
        <f>IF(DAY(Avr_Dim1)=1,"",IF(AND(YEAR(Avr_Dim1+4)=Année_Calendaire,MONTH(Avr_Dim1+4)=4),Avr_Dim1+4,""))</f>
        <v/>
      </c>
      <c r="O14" s="5">
        <f>IF(DAY(Avr_Dim1)=1,"",IF(AND(YEAR(Avr_Dim1+5)=Année_Calendaire,MONTH(Avr_Dim1+5)=4),Avr_Dim1+5,""))</f>
        <v>40634</v>
      </c>
      <c r="P14" s="5">
        <f>IF(DAY(Avr_Dim1)=1,"",IF(AND(YEAR(Avr_Dim1+6)=Année_Calendaire,MONTH(Avr_Dim1+6)=4),Avr_Dim1+6,""))</f>
        <v>40635</v>
      </c>
      <c r="Q14" s="5">
        <f>IF(DAY(Avr_Dim1)=1,IF(AND(YEAR(Avr_Dim1)=Année_Calendaire,MONTH(Avr_Dim1)=4),Avr_Dim1,""),IF(AND(YEAR(Avr_Dim1+7)=Année_Calendaire,MONTH(Avr_Dim1+7)=4),Avr_Dim1+7,""))</f>
        <v>40636</v>
      </c>
      <c r="R14" s="2"/>
      <c r="S14" s="8"/>
      <c r="U14" s="15"/>
      <c r="Z14" s="2"/>
      <c r="AH14" s="2"/>
      <c r="AP14" s="2"/>
    </row>
    <row r="15" spans="2:42" ht="15" customHeight="1" x14ac:dyDescent="0.2">
      <c r="B15" s="2"/>
      <c r="C15" s="5">
        <f>IF(DAY(Mar_Dim1)=1,IF(AND(YEAR(Mar_Dim1+1)=Année_Calendaire,MONTH(Mar_Dim1+1)=3),Mar_Dim1+1,""),IF(AND(YEAR(Mar_Dim1+8)=Année_Calendaire,MONTH(Mar_Dim1+8)=3),Mar_Dim1+8,""))</f>
        <v>40609</v>
      </c>
      <c r="D15" s="5">
        <f>IF(DAY(Mar_Dim1)=1,IF(AND(YEAR(Mar_Dim1+2)=Année_Calendaire,MONTH(Mar_Dim1+2)=3),Mar_Dim1+2,""),IF(AND(YEAR(Mar_Dim1+9)=Année_Calendaire,MONTH(Mar_Dim1+9)=3),Mar_Dim1+9,""))</f>
        <v>40610</v>
      </c>
      <c r="E15" s="5">
        <f>IF(DAY(Mar_Dim1)=1,IF(AND(YEAR(Mar_Dim1+3)=Année_Calendaire,MONTH(Mar_Dim1+3)=3),Mar_Dim1+3,""),IF(AND(YEAR(Mar_Dim1+10)=Année_Calendaire,MONTH(Mar_Dim1+10)=3),Mar_Dim1+10,""))</f>
        <v>40611</v>
      </c>
      <c r="F15" s="5">
        <f>IF(DAY(Mar_Dim1)=1,IF(AND(YEAR(Mar_Dim1+4)=Année_Calendaire,MONTH(Mar_Dim1+4)=3),Mar_Dim1+4,""),IF(AND(YEAR(Mar_Dim1+11)=Année_Calendaire,MONTH(Mar_Dim1+11)=3),Mar_Dim1+11,""))</f>
        <v>40612</v>
      </c>
      <c r="G15" s="5">
        <f>IF(DAY(Mar_Dim1)=1,IF(AND(YEAR(Mar_Dim1+5)=Année_Calendaire,MONTH(Mar_Dim1+5)=3),Mar_Dim1+5,""),IF(AND(YEAR(Mar_Dim1+12)=Année_Calendaire,MONTH(Mar_Dim1+12)=3),Mar_Dim1+12,""))</f>
        <v>40613</v>
      </c>
      <c r="H15" s="5">
        <f>IF(DAY(Mar_Dim1)=1,IF(AND(YEAR(Mar_Dim1+6)=Année_Calendaire,MONTH(Mar_Dim1+6)=3),Mar_Dim1+6,""),IF(AND(YEAR(Mar_Dim1+13)=Année_Calendaire,MONTH(Mar_Dim1+13)=3),Mar_Dim1+13,""))</f>
        <v>40614</v>
      </c>
      <c r="I15" s="5">
        <f>IF(DAY(Mar_Dim1)=1,IF(AND(YEAR(Mar_Dim1+7)=Année_Calendaire,MONTH(Mar_Dim1+7)=3),Mar_Dim1+7,""),IF(AND(YEAR(Mar_Dim1+14)=Année_Calendaire,MONTH(Mar_Dim1+14)=3),Mar_Dim1+14,""))</f>
        <v>40615</v>
      </c>
      <c r="J15" s="5"/>
      <c r="K15" s="5">
        <f>IF(DAY(Avr_Dim1)=1,IF(AND(YEAR(Avr_Dim1+1)=Année_Calendaire,MONTH(Avr_Dim1+1)=4),Avr_Dim1+1,""),IF(AND(YEAR(Avr_Dim1+8)=Année_Calendaire,MONTH(Avr_Dim1+8)=4),Avr_Dim1+8,""))</f>
        <v>40637</v>
      </c>
      <c r="L15" s="5">
        <f>IF(DAY(Avr_Dim1)=1,IF(AND(YEAR(Avr_Dim1+2)=Année_Calendaire,MONTH(Avr_Dim1+2)=4),Avr_Dim1+2,""),IF(AND(YEAR(Avr_Dim1+9)=Année_Calendaire,MONTH(Avr_Dim1+9)=4),Avr_Dim1+9,""))</f>
        <v>40638</v>
      </c>
      <c r="M15" s="5">
        <f>IF(DAY(Avr_Dim1)=1,IF(AND(YEAR(Avr_Dim1+3)=Année_Calendaire,MONTH(Avr_Dim1+3)=4),Avr_Dim1+3,""),IF(AND(YEAR(Avr_Dim1+10)=Année_Calendaire,MONTH(Avr_Dim1+10)=4),Avr_Dim1+10,""))</f>
        <v>40639</v>
      </c>
      <c r="N15" s="5">
        <f>IF(DAY(Avr_Dim1)=1,IF(AND(YEAR(Avr_Dim1+4)=Année_Calendaire,MONTH(Avr_Dim1+4)=4),Avr_Dim1+4,""),IF(AND(YEAR(Avr_Dim1+11)=Année_Calendaire,MONTH(Avr_Dim1+11)=4),Avr_Dim1+11,""))</f>
        <v>40640</v>
      </c>
      <c r="O15" s="5">
        <f>IF(DAY(Avr_Dim1)=1,IF(AND(YEAR(Avr_Dim1+5)=Année_Calendaire,MONTH(Avr_Dim1+5)=4),Avr_Dim1+5,""),IF(AND(YEAR(Avr_Dim1+12)=Année_Calendaire,MONTH(Avr_Dim1+12)=4),Avr_Dim1+12,""))</f>
        <v>40641</v>
      </c>
      <c r="P15" s="5">
        <f>IF(DAY(Avr_Dim1)=1,IF(AND(YEAR(Avr_Dim1+6)=Année_Calendaire,MONTH(Avr_Dim1+6)=4),Avr_Dim1+6,""),IF(AND(YEAR(Avr_Dim1+13)=Année_Calendaire,MONTH(Avr_Dim1+13)=4),Avr_Dim1+13,""))</f>
        <v>40642</v>
      </c>
      <c r="Q15" s="5">
        <f>IF(DAY(Avr_Dim1)=1,IF(AND(YEAR(Avr_Dim1+7)=Année_Calendaire,MONTH(Avr_Dim1+7)=4),Avr_Dim1+7,""),IF(AND(YEAR(Avr_Dim1+14)=Année_Calendaire,MONTH(Avr_Dim1+14)=4),Avr_Dim1+14,""))</f>
        <v>40643</v>
      </c>
      <c r="R15" s="2"/>
      <c r="S15" s="8"/>
      <c r="U15" s="16"/>
      <c r="Z15" s="2"/>
      <c r="AH15" s="2"/>
      <c r="AP15" s="2"/>
    </row>
    <row r="16" spans="2:42" ht="15" customHeight="1" x14ac:dyDescent="0.2">
      <c r="B16" s="2"/>
      <c r="C16" s="5">
        <f>IF(DAY(Mar_Dim1)=1,IF(AND(YEAR(Mar_Dim1+8)=Année_Calendaire,MONTH(Mar_Dim1+8)=3),Mar_Dim1+8,""),IF(AND(YEAR(Mar_Dim1+15)=Année_Calendaire,MONTH(Mar_Dim1+15)=3),Mar_Dim1+15,""))</f>
        <v>40616</v>
      </c>
      <c r="D16" s="5">
        <f>IF(DAY(Mar_Dim1)=1,IF(AND(YEAR(Mar_Dim1+9)=Année_Calendaire,MONTH(Mar_Dim1+9)=3),Mar_Dim1+9,""),IF(AND(YEAR(Mar_Dim1+16)=Année_Calendaire,MONTH(Mar_Dim1+16)=3),Mar_Dim1+16,""))</f>
        <v>40617</v>
      </c>
      <c r="E16" s="5">
        <f>IF(DAY(Mar_Dim1)=1,IF(AND(YEAR(Mar_Dim1+10)=Année_Calendaire,MONTH(Mar_Dim1+10)=3),Mar_Dim1+10,""),IF(AND(YEAR(Mar_Dim1+17)=Année_Calendaire,MONTH(Mar_Dim1+17)=3),Mar_Dim1+17,""))</f>
        <v>40618</v>
      </c>
      <c r="F16" s="5">
        <f>IF(DAY(Mar_Dim1)=1,IF(AND(YEAR(Mar_Dim1+11)=Année_Calendaire,MONTH(Mar_Dim1+11)=3),Mar_Dim1+11,""),IF(AND(YEAR(Mar_Dim1+18)=Année_Calendaire,MONTH(Mar_Dim1+18)=3),Mar_Dim1+18,""))</f>
        <v>40619</v>
      </c>
      <c r="G16" s="5">
        <f>IF(DAY(Mar_Dim1)=1,IF(AND(YEAR(Mar_Dim1+12)=Année_Calendaire,MONTH(Mar_Dim1+12)=3),Mar_Dim1+12,""),IF(AND(YEAR(Mar_Dim1+19)=Année_Calendaire,MONTH(Mar_Dim1+19)=3),Mar_Dim1+19,""))</f>
        <v>40620</v>
      </c>
      <c r="H16" s="5">
        <f>IF(DAY(Mar_Dim1)=1,IF(AND(YEAR(Mar_Dim1+13)=Année_Calendaire,MONTH(Mar_Dim1+13)=3),Mar_Dim1+13,""),IF(AND(YEAR(Mar_Dim1+20)=Année_Calendaire,MONTH(Mar_Dim1+20)=3),Mar_Dim1+20,""))</f>
        <v>40621</v>
      </c>
      <c r="I16" s="5">
        <f>IF(DAY(Mar_Dim1)=1,IF(AND(YEAR(Mar_Dim1+14)=Année_Calendaire,MONTH(Mar_Dim1+14)=3),Mar_Dim1+14,""),IF(AND(YEAR(Mar_Dim1+21)=Année_Calendaire,MONTH(Mar_Dim1+21)=3),Mar_Dim1+21,""))</f>
        <v>40622</v>
      </c>
      <c r="J16" s="5"/>
      <c r="K16" s="5">
        <f>IF(DAY(Avr_Dim1)=1,IF(AND(YEAR(Avr_Dim1+8)=Année_Calendaire,MONTH(Avr_Dim1+8)=4),Avr_Dim1+8,""),IF(AND(YEAR(Avr_Dim1+15)=Année_Calendaire,MONTH(Avr_Dim1+15)=4),Avr_Dim1+15,""))</f>
        <v>40644</v>
      </c>
      <c r="L16" s="5">
        <f>IF(DAY(Avr_Dim1)=1,IF(AND(YEAR(Avr_Dim1+9)=Année_Calendaire,MONTH(Avr_Dim1+9)=4),Avr_Dim1+9,""),IF(AND(YEAR(Avr_Dim1+16)=Année_Calendaire,MONTH(Avr_Dim1+16)=4),Avr_Dim1+16,""))</f>
        <v>40645</v>
      </c>
      <c r="M16" s="5">
        <f>IF(DAY(Avr_Dim1)=1,IF(AND(YEAR(Avr_Dim1+10)=Année_Calendaire,MONTH(Avr_Dim1+10)=4),Avr_Dim1+10,""),IF(AND(YEAR(Avr_Dim1+17)=Année_Calendaire,MONTH(Avr_Dim1+17)=4),Avr_Dim1+17,""))</f>
        <v>40646</v>
      </c>
      <c r="N16" s="5">
        <f>IF(DAY(Avr_Dim1)=1,IF(AND(YEAR(Avr_Dim1+11)=Année_Calendaire,MONTH(Avr_Dim1+11)=4),Avr_Dim1+11,""),IF(AND(YEAR(Avr_Dim1+18)=Année_Calendaire,MONTH(Avr_Dim1+18)=4),Avr_Dim1+18,""))</f>
        <v>40647</v>
      </c>
      <c r="O16" s="5">
        <f>IF(DAY(Avr_Dim1)=1,IF(AND(YEAR(Avr_Dim1+12)=Année_Calendaire,MONTH(Avr_Dim1+12)=4),Avr_Dim1+12,""),IF(AND(YEAR(Avr_Dim1+19)=Année_Calendaire,MONTH(Avr_Dim1+19)=4),Avr_Dim1+19,""))</f>
        <v>40648</v>
      </c>
      <c r="P16" s="5">
        <f>IF(DAY(Avr_Dim1)=1,IF(AND(YEAR(Avr_Dim1+13)=Année_Calendaire,MONTH(Avr_Dim1+13)=4),Avr_Dim1+13,""),IF(AND(YEAR(Avr_Dim1+20)=Année_Calendaire,MONTH(Avr_Dim1+20)=4),Avr_Dim1+20,""))</f>
        <v>40649</v>
      </c>
      <c r="Q16" s="5">
        <f>IF(DAY(Avr_Dim1)=1,IF(AND(YEAR(Avr_Dim1+14)=Année_Calendaire,MONTH(Avr_Dim1+14)=4),Avr_Dim1+14,""),IF(AND(YEAR(Avr_Dim1+21)=Année_Calendaire,MONTH(Avr_Dim1+21)=4),Avr_Dim1+21,""))</f>
        <v>40650</v>
      </c>
      <c r="R16" s="2"/>
      <c r="S16" s="8"/>
      <c r="U16" s="23"/>
      <c r="Z16" s="2"/>
      <c r="AH16" s="2"/>
      <c r="AP16" s="2"/>
    </row>
    <row r="17" spans="2:42" ht="15" customHeight="1" x14ac:dyDescent="0.2">
      <c r="B17" s="2"/>
      <c r="C17" s="5">
        <f>IF(DAY(Mar_Dim1)=1,IF(AND(YEAR(Mar_Dim1+15)=Année_Calendaire,MONTH(Mar_Dim1+15)=3),Mar_Dim1+15,""),IF(AND(YEAR(Mar_Dim1+22)=Année_Calendaire,MONTH(Mar_Dim1+22)=3),Mar_Dim1+22,""))</f>
        <v>40623</v>
      </c>
      <c r="D17" s="5">
        <f>IF(DAY(Mar_Dim1)=1,IF(AND(YEAR(Mar_Dim1+16)=Année_Calendaire,MONTH(Mar_Dim1+16)=3),Mar_Dim1+16,""),IF(AND(YEAR(Mar_Dim1+23)=Année_Calendaire,MONTH(Mar_Dim1+23)=3),Mar_Dim1+23,""))</f>
        <v>40624</v>
      </c>
      <c r="E17" s="5">
        <f>IF(DAY(Mar_Dim1)=1,IF(AND(YEAR(Mar_Dim1+17)=Année_Calendaire,MONTH(Mar_Dim1+17)=3),Mar_Dim1+17,""),IF(AND(YEAR(Mar_Dim1+24)=Année_Calendaire,MONTH(Mar_Dim1+24)=3),Mar_Dim1+24,""))</f>
        <v>40625</v>
      </c>
      <c r="F17" s="5">
        <f>IF(DAY(Mar_Dim1)=1,IF(AND(YEAR(Mar_Dim1+18)=Année_Calendaire,MONTH(Mar_Dim1+18)=3),Mar_Dim1+18,""),IF(AND(YEAR(Mar_Dim1+25)=Année_Calendaire,MONTH(Mar_Dim1+25)=3),Mar_Dim1+25,""))</f>
        <v>40626</v>
      </c>
      <c r="G17" s="5">
        <f>IF(DAY(Mar_Dim1)=1,IF(AND(YEAR(Mar_Dim1+19)=Année_Calendaire,MONTH(Mar_Dim1+19)=3),Mar_Dim1+19,""),IF(AND(YEAR(Mar_Dim1+26)=Année_Calendaire,MONTH(Mar_Dim1+26)=3),Mar_Dim1+26,""))</f>
        <v>40627</v>
      </c>
      <c r="H17" s="5">
        <f>IF(DAY(Mar_Dim1)=1,IF(AND(YEAR(Mar_Dim1+20)=Année_Calendaire,MONTH(Mar_Dim1+20)=3),Mar_Dim1+20,""),IF(AND(YEAR(Mar_Dim1+27)=Année_Calendaire,MONTH(Mar_Dim1+27)=3),Mar_Dim1+27,""))</f>
        <v>40628</v>
      </c>
      <c r="I17" s="5">
        <f>IF(DAY(Mar_Dim1)=1,IF(AND(YEAR(Mar_Dim1+21)=Année_Calendaire,MONTH(Mar_Dim1+21)=3),Mar_Dim1+21,""),IF(AND(YEAR(Mar_Dim1+28)=Année_Calendaire,MONTH(Mar_Dim1+28)=3),Mar_Dim1+28,""))</f>
        <v>40629</v>
      </c>
      <c r="J17" s="5"/>
      <c r="K17" s="5">
        <f>IF(DAY(Avr_Dim1)=1,IF(AND(YEAR(Avr_Dim1+15)=Année_Calendaire,MONTH(Avr_Dim1+15)=4),Avr_Dim1+15,""),IF(AND(YEAR(Avr_Dim1+22)=Année_Calendaire,MONTH(Avr_Dim1+22)=4),Avr_Dim1+22,""))</f>
        <v>40651</v>
      </c>
      <c r="L17" s="5">
        <f>IF(DAY(Avr_Dim1)=1,IF(AND(YEAR(Avr_Dim1+16)=Année_Calendaire,MONTH(Avr_Dim1+16)=4),Avr_Dim1+16,""),IF(AND(YEAR(Avr_Dim1+23)=Année_Calendaire,MONTH(Avr_Dim1+23)=4),Avr_Dim1+23,""))</f>
        <v>40652</v>
      </c>
      <c r="M17" s="5">
        <f>IF(DAY(Avr_Dim1)=1,IF(AND(YEAR(Avr_Dim1+17)=Année_Calendaire,MONTH(Avr_Dim1+17)=4),Avr_Dim1+17,""),IF(AND(YEAR(Avr_Dim1+24)=Année_Calendaire,MONTH(Avr_Dim1+24)=4),Avr_Dim1+24,""))</f>
        <v>40653</v>
      </c>
      <c r="N17" s="5">
        <f>IF(DAY(Avr_Dim1)=1,IF(AND(YEAR(Avr_Dim1+18)=Année_Calendaire,MONTH(Avr_Dim1+18)=4),Avr_Dim1+18,""),IF(AND(YEAR(Avr_Dim1+25)=Année_Calendaire,MONTH(Avr_Dim1+25)=4),Avr_Dim1+25,""))</f>
        <v>40654</v>
      </c>
      <c r="O17" s="5">
        <f>IF(DAY(Avr_Dim1)=1,IF(AND(YEAR(Avr_Dim1+19)=Année_Calendaire,MONTH(Avr_Dim1+19)=4),Avr_Dim1+19,""),IF(AND(YEAR(Avr_Dim1+26)=Année_Calendaire,MONTH(Avr_Dim1+26)=4),Avr_Dim1+26,""))</f>
        <v>40655</v>
      </c>
      <c r="P17" s="5">
        <f>IF(DAY(Avr_Dim1)=1,IF(AND(YEAR(Avr_Dim1+20)=Année_Calendaire,MONTH(Avr_Dim1+20)=4),Avr_Dim1+20,""),IF(AND(YEAR(Avr_Dim1+27)=Année_Calendaire,MONTH(Avr_Dim1+27)=4),Avr_Dim1+27,""))</f>
        <v>40656</v>
      </c>
      <c r="Q17" s="5">
        <f>IF(DAY(Avr_Dim1)=1,IF(AND(YEAR(Avr_Dim1+21)=Année_Calendaire,MONTH(Avr_Dim1+21)=4),Avr_Dim1+21,""),IF(AND(YEAR(Avr_Dim1+28)=Année_Calendaire,MONTH(Avr_Dim1+28)=4),Avr_Dim1+28,""))</f>
        <v>40657</v>
      </c>
      <c r="R17" s="2"/>
      <c r="S17" s="8"/>
      <c r="U17" s="15"/>
      <c r="Z17" s="2"/>
      <c r="AH17" s="2"/>
      <c r="AP17" s="2"/>
    </row>
    <row r="18" spans="2:42" ht="15" customHeight="1" x14ac:dyDescent="0.2">
      <c r="B18" s="2"/>
      <c r="C18" s="5">
        <f>IF(DAY(Mar_Dim1)=1,IF(AND(YEAR(Mar_Dim1+22)=Année_Calendaire,MONTH(Mar_Dim1+22)=3),Mar_Dim1+22,""),IF(AND(YEAR(Mar_Dim1+29)=Année_Calendaire,MONTH(Mar_Dim1+29)=3),Mar_Dim1+29,""))</f>
        <v>40630</v>
      </c>
      <c r="D18" s="5">
        <f>IF(DAY(Mar_Dim1)=1,IF(AND(YEAR(Mar_Dim1+23)=Année_Calendaire,MONTH(Mar_Dim1+23)=3),Mar_Dim1+23,""),IF(AND(YEAR(Mar_Dim1+30)=Année_Calendaire,MONTH(Mar_Dim1+30)=3),Mar_Dim1+30,""))</f>
        <v>40631</v>
      </c>
      <c r="E18" s="5">
        <f>IF(DAY(Mar_Dim1)=1,IF(AND(YEAR(Mar_Dim1+24)=Année_Calendaire,MONTH(Mar_Dim1+24)=3),Mar_Dim1+24,""),IF(AND(YEAR(Mar_Dim1+31)=Année_Calendaire,MONTH(Mar_Dim1+31)=3),Mar_Dim1+31,""))</f>
        <v>40632</v>
      </c>
      <c r="F18" s="5">
        <f>IF(DAY(Mar_Dim1)=1,IF(AND(YEAR(Mar_Dim1+25)=Année_Calendaire,MONTH(Mar_Dim1+25)=3),Mar_Dim1+25,""),IF(AND(YEAR(Mar_Dim1+32)=Année_Calendaire,MONTH(Mar_Dim1+32)=3),Mar_Dim1+32,""))</f>
        <v>40633</v>
      </c>
      <c r="G18" s="5" t="str">
        <f>IF(DAY(Mar_Dim1)=1,IF(AND(YEAR(Mar_Dim1+26)=Année_Calendaire,MONTH(Mar_Dim1+26)=3),Mar_Dim1+26,""),IF(AND(YEAR(Mar_Dim1+33)=Année_Calendaire,MONTH(Mar_Dim1+33)=3),Mar_Dim1+33,""))</f>
        <v/>
      </c>
      <c r="H18" s="5" t="str">
        <f>IF(DAY(Mar_Dim1)=1,IF(AND(YEAR(Mar_Dim1+27)=Année_Calendaire,MONTH(Mar_Dim1+27)=3),Mar_Dim1+27,""),IF(AND(YEAR(Mar_Dim1+34)=Année_Calendaire,MONTH(Mar_Dim1+34)=3),Mar_Dim1+34,""))</f>
        <v/>
      </c>
      <c r="I18" s="5" t="str">
        <f>IF(DAY(Mar_Dim1)=1,IF(AND(YEAR(Mar_Dim1+28)=Année_Calendaire,MONTH(Mar_Dim1+28)=3),Mar_Dim1+28,""),IF(AND(YEAR(Mar_Dim1+35)=Année_Calendaire,MONTH(Mar_Dim1+35)=3),Mar_Dim1+35,""))</f>
        <v/>
      </c>
      <c r="J18" s="5"/>
      <c r="K18" s="5">
        <f>IF(DAY(Avr_Dim1)=1,IF(AND(YEAR(Avr_Dim1+22)=Année_Calendaire,MONTH(Avr_Dim1+22)=4),Avr_Dim1+22,""),IF(AND(YEAR(Avr_Dim1+29)=Année_Calendaire,MONTH(Avr_Dim1+29)=4),Avr_Dim1+29,""))</f>
        <v>40658</v>
      </c>
      <c r="L18" s="5">
        <f>IF(DAY(Avr_Dim1)=1,IF(AND(YEAR(Avr_Dim1+23)=Année_Calendaire,MONTH(Avr_Dim1+23)=4),Avr_Dim1+23,""),IF(AND(YEAR(Avr_Dim1+30)=Année_Calendaire,MONTH(Avr_Dim1+30)=4),Avr_Dim1+30,""))</f>
        <v>40659</v>
      </c>
      <c r="M18" s="5">
        <f>IF(DAY(Avr_Dim1)=1,IF(AND(YEAR(Avr_Dim1+24)=Année_Calendaire,MONTH(Avr_Dim1+24)=4),Avr_Dim1+24,""),IF(AND(YEAR(Avr_Dim1+31)=Année_Calendaire,MONTH(Avr_Dim1+31)=4),Avr_Dim1+31,""))</f>
        <v>40660</v>
      </c>
      <c r="N18" s="5">
        <f>IF(DAY(Avr_Dim1)=1,IF(AND(YEAR(Avr_Dim1+25)=Année_Calendaire,MONTH(Avr_Dim1+25)=4),Avr_Dim1+25,""),IF(AND(YEAR(Avr_Dim1+32)=Année_Calendaire,MONTH(Avr_Dim1+32)=4),Avr_Dim1+32,""))</f>
        <v>40661</v>
      </c>
      <c r="O18" s="5">
        <f>IF(DAY(Avr_Dim1)=1,IF(AND(YEAR(Avr_Dim1+26)=Année_Calendaire,MONTH(Avr_Dim1+26)=4),Avr_Dim1+26,""),IF(AND(YEAR(Avr_Dim1+33)=Année_Calendaire,MONTH(Avr_Dim1+33)=4),Avr_Dim1+33,""))</f>
        <v>40662</v>
      </c>
      <c r="P18" s="5">
        <f>IF(DAY(Avr_Dim1)=1,IF(AND(YEAR(Avr_Dim1+27)=Année_Calendaire,MONTH(Avr_Dim1+27)=4),Avr_Dim1+27,""),IF(AND(YEAR(Avr_Dim1+34)=Année_Calendaire,MONTH(Avr_Dim1+34)=4),Avr_Dim1+34,""))</f>
        <v>40663</v>
      </c>
      <c r="Q18" s="5" t="str">
        <f>IF(DAY(Avr_Dim1)=1,IF(AND(YEAR(Avr_Dim1+28)=Année_Calendaire,MONTH(Avr_Dim1+28)=4),Avr_Dim1+28,""),IF(AND(YEAR(Avr_Dim1+35)=Année_Calendaire,MONTH(Avr_Dim1+35)=4),Avr_Dim1+35,""))</f>
        <v/>
      </c>
      <c r="R18" s="2"/>
      <c r="S18" s="8"/>
      <c r="U18" s="16"/>
      <c r="Z18" s="2"/>
      <c r="AH18" s="2"/>
      <c r="AP18" s="2"/>
    </row>
    <row r="19" spans="2:42" ht="15" customHeight="1" x14ac:dyDescent="0.2">
      <c r="B19" s="2"/>
      <c r="C19" s="5" t="str">
        <f>IF(DAY(Mar_Dim1)=1,IF(AND(YEAR(Mar_Dim1+29)=Année_Calendaire,MONTH(Mar_Dim1+29)=3),Mar_Dim1+29,""),IF(AND(YEAR(Mar_Dim1+36)=Année_Calendaire,MONTH(Mar_Dim1+36)=3),Mar_Dim1+36,""))</f>
        <v/>
      </c>
      <c r="D19" s="5" t="str">
        <f>IF(DAY(Mar_Dim1)=1,IF(AND(YEAR(Mar_Dim1+30)=Année_Calendaire,MONTH(Mar_Dim1+30)=3),Mar_Dim1+30,""),IF(AND(YEAR(Mar_Dim1+37)=Année_Calendaire,MONTH(Mar_Dim1+37)=3),Mar_Dim1+37,""))</f>
        <v/>
      </c>
      <c r="E19" s="5" t="str">
        <f>IF(DAY(Mar_Dim1)=1,IF(AND(YEAR(Mar_Dim1+31)=Année_Calendaire,MONTH(Mar_Dim1+31)=3),Mar_Dim1+31,""),IF(AND(YEAR(Mar_Dim1+38)=Année_Calendaire,MONTH(Mar_Dim1+38)=3),Mar_Dim1+38,""))</f>
        <v/>
      </c>
      <c r="F19" s="5" t="str">
        <f>IF(DAY(Mar_Dim1)=1,IF(AND(YEAR(Mar_Dim1+32)=Année_Calendaire,MONTH(Mar_Dim1+32)=3),Mar_Dim1+32,""),IF(AND(YEAR(Mar_Dim1+39)=Année_Calendaire,MONTH(Mar_Dim1+39)=3),Mar_Dim1+39,""))</f>
        <v/>
      </c>
      <c r="G19" s="5" t="str">
        <f>IF(DAY(Mar_Dim1)=1,IF(AND(YEAR(Mar_Dim1+33)=Année_Calendaire,MONTH(Mar_Dim1+33)=3),Mar_Dim1+33,""),IF(AND(YEAR(Mar_Dim1+40)=Année_Calendaire,MONTH(Mar_Dim1+40)=3),Mar_Dim1+40,""))</f>
        <v/>
      </c>
      <c r="H19" s="5" t="str">
        <f>IF(DAY(Mar_Dim1)=1,IF(AND(YEAR(Mar_Dim1+34)=Année_Calendaire,MONTH(Mar_Dim1+34)=3),Mar_Dim1+34,""),IF(AND(YEAR(Mar_Dim1+41)=Année_Calendaire,MONTH(Mar_Dim1+41)=3),Mar_Dim1+41,""))</f>
        <v/>
      </c>
      <c r="I19" s="5" t="str">
        <f>IF(DAY(Mar_Dim1)=1,IF(AND(YEAR(Mar_Dim1+35)=Année_Calendaire,MONTH(Mar_Dim1+35)=3),Mar_Dim1+35,""),IF(AND(YEAR(Mar_Dim1+42)=Année_Calendaire,MONTH(Mar_Dim1+42)=3),Mar_Dim1+42,""))</f>
        <v/>
      </c>
      <c r="J19" s="5"/>
      <c r="K19" s="5" t="str">
        <f>IF(DAY(Avr_Dim1)=1,IF(AND(YEAR(Avr_Dim1+29)=Année_Calendaire,MONTH(Avr_Dim1+29)=4),Avr_Dim1+29,""),IF(AND(YEAR(Avr_Dim1+36)=Année_Calendaire,MONTH(Avr_Dim1+36)=4),Avr_Dim1+36,""))</f>
        <v/>
      </c>
      <c r="L19" s="5" t="str">
        <f>IF(DAY(Avr_Dim1)=1,IF(AND(YEAR(Avr_Dim1+30)=Année_Calendaire,MONTH(Avr_Dim1+30)=4),Avr_Dim1+30,""),IF(AND(YEAR(Avr_Dim1+37)=Année_Calendaire,MONTH(Avr_Dim1+37)=4),Avr_Dim1+37,""))</f>
        <v/>
      </c>
      <c r="M19" s="5" t="str">
        <f>IF(DAY(Avr_Dim1)=1,IF(AND(YEAR(Avr_Dim1+31)=Année_Calendaire,MONTH(Avr_Dim1+31)=4),Avr_Dim1+31,""),IF(AND(YEAR(Avr_Dim1+38)=Année_Calendaire,MONTH(Avr_Dim1+38)=4),Avr_Dim1+38,""))</f>
        <v/>
      </c>
      <c r="N19" s="5" t="str">
        <f>IF(DAY(Avr_Dim1)=1,IF(AND(YEAR(Avr_Dim1+32)=Année_Calendaire,MONTH(Avr_Dim1+32)=4),Avr_Dim1+32,""),IF(AND(YEAR(Avr_Dim1+39)=Année_Calendaire,MONTH(Avr_Dim1+39)=4),Avr_Dim1+39,""))</f>
        <v/>
      </c>
      <c r="O19" s="5" t="str">
        <f>IF(DAY(Avr_Dim1)=1,IF(AND(YEAR(Avr_Dim1+33)=Année_Calendaire,MONTH(Avr_Dim1+33)=4),Avr_Dim1+33,""),IF(AND(YEAR(Avr_Dim1+40)=Année_Calendaire,MONTH(Avr_Dim1+40)=4),Avr_Dim1+40,""))</f>
        <v/>
      </c>
      <c r="P19" s="5" t="str">
        <f>IF(DAY(Avr_Dim1)=1,IF(AND(YEAR(Avr_Dim1+34)=Année_Calendaire,MONTH(Avr_Dim1+34)=4),Avr_Dim1+34,""),IF(AND(YEAR(Avr_Dim1+41)=Année_Calendaire,MONTH(Avr_Dim1+41)=4),Avr_Dim1+41,""))</f>
        <v/>
      </c>
      <c r="Q19" s="5" t="str">
        <f>IF(DAY(Avr_Dim1)=1,IF(AND(YEAR(Avr_Dim1+35)=Année_Calendaire,MONTH(Avr_Dim1+35)=4),Avr_Dim1+35,""),IF(AND(YEAR(Avr_Dim1+42)=Année_Calendaire,MONTH(Avr_Dim1+42)=4),Avr_Dim1+42,""))</f>
        <v/>
      </c>
      <c r="R19" s="2"/>
      <c r="S19" s="8"/>
      <c r="U19" s="23"/>
      <c r="Z19" s="2"/>
      <c r="AH19" s="2"/>
      <c r="AP19" s="2"/>
    </row>
    <row r="20" spans="2:42" ht="15" customHeight="1" x14ac:dyDescent="0.2">
      <c r="B20" s="2"/>
      <c r="J20" s="5"/>
      <c r="R20" s="2"/>
      <c r="S20" s="8"/>
      <c r="U20" s="15"/>
      <c r="Z20" s="2"/>
      <c r="AH20" s="2"/>
      <c r="AP20" s="2"/>
    </row>
    <row r="21" spans="2:42" ht="15" customHeight="1" x14ac:dyDescent="0.25">
      <c r="B21" s="2"/>
      <c r="C21" s="7" t="s">
        <v>11</v>
      </c>
      <c r="D21" s="6"/>
      <c r="E21" s="6"/>
      <c r="F21" s="6"/>
      <c r="G21" s="6"/>
      <c r="H21" s="6"/>
      <c r="I21" s="6"/>
      <c r="J21" s="5"/>
      <c r="K21" s="7" t="s">
        <v>12</v>
      </c>
      <c r="L21" s="6"/>
      <c r="M21" s="6"/>
      <c r="N21" s="6"/>
      <c r="O21" s="6"/>
      <c r="P21" s="6"/>
      <c r="Q21" s="6"/>
      <c r="R21" s="2"/>
      <c r="S21" s="11"/>
      <c r="U21" s="16"/>
      <c r="V21" s="3"/>
      <c r="W21" s="3"/>
      <c r="X21" s="3"/>
      <c r="Y21" s="3"/>
      <c r="Z21" s="2"/>
      <c r="AA21" s="3"/>
      <c r="AB21" s="3"/>
      <c r="AC21" s="3"/>
      <c r="AD21" s="3"/>
      <c r="AE21" s="3"/>
      <c r="AF21" s="3"/>
      <c r="AG21" s="3"/>
      <c r="AH21" s="2"/>
      <c r="AI21" s="3"/>
      <c r="AJ21" s="3"/>
      <c r="AK21" s="3"/>
      <c r="AL21" s="3"/>
      <c r="AM21" s="3"/>
      <c r="AN21" s="3"/>
      <c r="AO21" s="3"/>
      <c r="AP21" s="2"/>
    </row>
    <row r="22" spans="2:42" ht="15" customHeight="1" x14ac:dyDescent="0.2">
      <c r="B22" s="2"/>
      <c r="C22" s="24" t="s">
        <v>26</v>
      </c>
      <c r="D22" s="24" t="s">
        <v>1</v>
      </c>
      <c r="E22" s="24" t="s">
        <v>1</v>
      </c>
      <c r="F22" s="24" t="s">
        <v>27</v>
      </c>
      <c r="G22" s="24" t="s">
        <v>28</v>
      </c>
      <c r="H22" s="24" t="s">
        <v>0</v>
      </c>
      <c r="I22" s="24" t="s">
        <v>29</v>
      </c>
      <c r="J22" s="3"/>
      <c r="K22" s="24" t="s">
        <v>26</v>
      </c>
      <c r="L22" s="24" t="s">
        <v>1</v>
      </c>
      <c r="M22" s="24" t="s">
        <v>1</v>
      </c>
      <c r="N22" s="24" t="s">
        <v>27</v>
      </c>
      <c r="O22" s="24" t="s">
        <v>28</v>
      </c>
      <c r="P22" s="24" t="s">
        <v>0</v>
      </c>
      <c r="Q22" s="24" t="s">
        <v>29</v>
      </c>
      <c r="R22" s="2"/>
      <c r="S22" s="8"/>
      <c r="U22" s="23"/>
      <c r="Z22" s="2"/>
      <c r="AH22" s="2"/>
      <c r="AP22" s="2"/>
    </row>
    <row r="23" spans="2:42" ht="15" customHeight="1" x14ac:dyDescent="0.25">
      <c r="B23" s="2"/>
      <c r="C23" s="5" t="str">
        <f>IF(DAY(Mai_Dim1)=1,"",IF(AND(YEAR(Mai_Dim1+1)=Année_Calendaire,MONTH(Mai_Dim1+1)=5),Mai_Dim1+1,""))</f>
        <v/>
      </c>
      <c r="D23" s="5" t="str">
        <f>IF(DAY(Mai_Dim1)=1,"",IF(AND(YEAR(Mai_Dim1+2)=Année_Calendaire,MONTH(Mai_Dim1+2)=5),Mai_Dim1+2,""))</f>
        <v/>
      </c>
      <c r="E23" s="5" t="str">
        <f>IF(DAY(Mai_Dim1)=1,"",IF(AND(YEAR(Mai_Dim1+3)=Année_Calendaire,MONTH(Mai_Dim1+3)=5),Mai_Dim1+3,""))</f>
        <v/>
      </c>
      <c r="F23" s="5" t="str">
        <f>IF(DAY(Mai_Dim1)=1,"",IF(AND(YEAR(Mai_Dim1+4)=Année_Calendaire,MONTH(Mai_Dim1+4)=5),Mai_Dim1+4,""))</f>
        <v/>
      </c>
      <c r="G23" s="5" t="str">
        <f>IF(DAY(Mai_Dim1)=1,"",IF(AND(YEAR(Mai_Dim1+5)=Année_Calendaire,MONTH(Mai_Dim1+5)=5),Mai_Dim1+5,""))</f>
        <v/>
      </c>
      <c r="H23" s="5" t="str">
        <f>IF(DAY(Mai_Dim1)=1,"",IF(AND(YEAR(Mai_Dim1+6)=Année_Calendaire,MONTH(Mai_Dim1+6)=5),Mai_Dim1+6,""))</f>
        <v/>
      </c>
      <c r="I23" s="5">
        <f>IF(DAY(Mai_Dim1)=1,IF(AND(YEAR(Mai_Dim1)=Année_Calendaire,MONTH(Mai_Dim1)=5),Mai_Dim1,""),IF(AND(YEAR(Mai_Dim1+7)=Année_Calendaire,MONTH(Mai_Dim1+7)=5),Mai_Dim1+7,""))</f>
        <v>40664</v>
      </c>
      <c r="J23" s="6"/>
      <c r="K23" s="5" t="str">
        <f>IF(DAY(Juin_Dim1)=1,"",IF(AND(YEAR(Juin_Dim1+1)=Année_Calendaire,MONTH(Juin_Dim1+1)=6),Juin_Dim1+1,""))</f>
        <v/>
      </c>
      <c r="L23" s="5" t="str">
        <f>IF(DAY(Juin_Dim1)=1,"",IF(AND(YEAR(Juin_Dim1+2)=Année_Calendaire,MONTH(Juin_Dim1+2)=6),Juin_Dim1+2,""))</f>
        <v/>
      </c>
      <c r="M23" s="5">
        <f>IF(DAY(Juin_Dim1)=1,"",IF(AND(YEAR(Juin_Dim1+3)=Année_Calendaire,MONTH(Juin_Dim1+3)=6),Juin_Dim1+3,""))</f>
        <v>40695</v>
      </c>
      <c r="N23" s="5">
        <f>IF(DAY(Juin_Dim1)=1,"",IF(AND(YEAR(Juin_Dim1+4)=Année_Calendaire,MONTH(Juin_Dim1+4)=6),Juin_Dim1+4,""))</f>
        <v>40696</v>
      </c>
      <c r="O23" s="5">
        <f>IF(DAY(Juin_Dim1)=1,"",IF(AND(YEAR(Juin_Dim1+5)=Année_Calendaire,MONTH(Juin_Dim1+5)=6),Juin_Dim1+5,""))</f>
        <v>40697</v>
      </c>
      <c r="P23" s="5">
        <f>IF(DAY(Juin_Dim1)=1,"",IF(AND(YEAR(Juin_Dim1+6)=Année_Calendaire,MONTH(Juin_Dim1+6)=6),Juin_Dim1+6,""))</f>
        <v>40698</v>
      </c>
      <c r="Q23" s="5">
        <f>IF(DAY(Juin_Dim1)=1,IF(AND(YEAR(Juin_Dim1)=Année_Calendaire,MONTH(Juin_Dim1)=6),Juin_Dim1,""),IF(AND(YEAR(Juin_Dim1+7)=Année_Calendaire,MONTH(Juin_Dim1+7)=6),Juin_Dim1+7,""))</f>
        <v>40699</v>
      </c>
      <c r="R23" s="2"/>
      <c r="S23" s="8"/>
      <c r="U23" s="15"/>
      <c r="Z23" s="2"/>
      <c r="AH23" s="2"/>
      <c r="AP23" s="2"/>
    </row>
    <row r="24" spans="2:42" ht="15" customHeight="1" x14ac:dyDescent="0.2">
      <c r="B24" s="2"/>
      <c r="C24" s="5">
        <f>IF(DAY(Mai_Dim1)=1,IF(AND(YEAR(Mai_Dim1+1)=Année_Calendaire,MONTH(Mai_Dim1+1)=5),Mai_Dim1+1,""),IF(AND(YEAR(Mai_Dim1+8)=Année_Calendaire,MONTH(Mai_Dim1+8)=5),Mai_Dim1+8,""))</f>
        <v>40665</v>
      </c>
      <c r="D24" s="5">
        <f>IF(DAY(Mai_Dim1)=1,IF(AND(YEAR(Mai_Dim1+2)=Année_Calendaire,MONTH(Mai_Dim1+2)=5),Mai_Dim1+2,""),IF(AND(YEAR(Mai_Dim1+9)=Année_Calendaire,MONTH(Mai_Dim1+9)=5),Mai_Dim1+9,""))</f>
        <v>40666</v>
      </c>
      <c r="E24" s="5">
        <f>IF(DAY(Mai_Dim1)=1,IF(AND(YEAR(Mai_Dim1+3)=Année_Calendaire,MONTH(Mai_Dim1+3)=5),Mai_Dim1+3,""),IF(AND(YEAR(Mai_Dim1+10)=Année_Calendaire,MONTH(Mai_Dim1+10)=5),Mai_Dim1+10,""))</f>
        <v>40667</v>
      </c>
      <c r="F24" s="5">
        <f>IF(DAY(Mai_Dim1)=1,IF(AND(YEAR(Mai_Dim1+4)=Année_Calendaire,MONTH(Mai_Dim1+4)=5),Mai_Dim1+4,""),IF(AND(YEAR(Mai_Dim1+11)=Année_Calendaire,MONTH(Mai_Dim1+11)=5),Mai_Dim1+11,""))</f>
        <v>40668</v>
      </c>
      <c r="G24" s="5">
        <f>IF(DAY(Mai_Dim1)=1,IF(AND(YEAR(Mai_Dim1+5)=Année_Calendaire,MONTH(Mai_Dim1+5)=5),Mai_Dim1+5,""),IF(AND(YEAR(Mai_Dim1+12)=Année_Calendaire,MONTH(Mai_Dim1+12)=5),Mai_Dim1+12,""))</f>
        <v>40669</v>
      </c>
      <c r="H24" s="5">
        <f>IF(DAY(Mai_Dim1)=1,IF(AND(YEAR(Mai_Dim1+6)=Année_Calendaire,MONTH(Mai_Dim1+6)=5),Mai_Dim1+6,""),IF(AND(YEAR(Mai_Dim1+13)=Année_Calendaire,MONTH(Mai_Dim1+13)=5),Mai_Dim1+13,""))</f>
        <v>40670</v>
      </c>
      <c r="I24" s="5">
        <f>IF(DAY(Mai_Dim1)=1,IF(AND(YEAR(Mai_Dim1+7)=Année_Calendaire,MONTH(Mai_Dim1+7)=5),Mai_Dim1+7,""),IF(AND(YEAR(Mai_Dim1+14)=Année_Calendaire,MONTH(Mai_Dim1+14)=5),Mai_Dim1+14,""))</f>
        <v>40671</v>
      </c>
      <c r="J24" s="4"/>
      <c r="K24" s="5">
        <f>IF(DAY(Juin_Dim1)=1,IF(AND(YEAR(Juin_Dim1+1)=Année_Calendaire,MONTH(Juin_Dim1+1)=6),Juin_Dim1+1,""),IF(AND(YEAR(Juin_Dim1+8)=Année_Calendaire,MONTH(Juin_Dim1+8)=6),Juin_Dim1+8,""))</f>
        <v>40700</v>
      </c>
      <c r="L24" s="5">
        <f>IF(DAY(Juin_Dim1)=1,IF(AND(YEAR(Juin_Dim1+2)=Année_Calendaire,MONTH(Juin_Dim1+2)=6),Juin_Dim1+2,""),IF(AND(YEAR(Juin_Dim1+9)=Année_Calendaire,MONTH(Juin_Dim1+9)=6),Juin_Dim1+9,""))</f>
        <v>40701</v>
      </c>
      <c r="M24" s="5">
        <f>IF(DAY(Juin_Dim1)=1,IF(AND(YEAR(Juin_Dim1+3)=Année_Calendaire,MONTH(Juin_Dim1+3)=6),Juin_Dim1+3,""),IF(AND(YEAR(Juin_Dim1+10)=Année_Calendaire,MONTH(Juin_Dim1+10)=6),Juin_Dim1+10,""))</f>
        <v>40702</v>
      </c>
      <c r="N24" s="5">
        <f>IF(DAY(Juin_Dim1)=1,IF(AND(YEAR(Juin_Dim1+4)=Année_Calendaire,MONTH(Juin_Dim1+4)=6),Juin_Dim1+4,""),IF(AND(YEAR(Juin_Dim1+11)=Année_Calendaire,MONTH(Juin_Dim1+11)=6),Juin_Dim1+11,""))</f>
        <v>40703</v>
      </c>
      <c r="O24" s="5">
        <f>IF(DAY(Juin_Dim1)=1,IF(AND(YEAR(Juin_Dim1+5)=Année_Calendaire,MONTH(Juin_Dim1+5)=6),Juin_Dim1+5,""),IF(AND(YEAR(Juin_Dim1+12)=Année_Calendaire,MONTH(Juin_Dim1+12)=6),Juin_Dim1+12,""))</f>
        <v>40704</v>
      </c>
      <c r="P24" s="5">
        <f>IF(DAY(Juin_Dim1)=1,IF(AND(YEAR(Juin_Dim1+6)=Année_Calendaire,MONTH(Juin_Dim1+6)=6),Juin_Dim1+6,""),IF(AND(YEAR(Juin_Dim1+13)=Année_Calendaire,MONTH(Juin_Dim1+13)=6),Juin_Dim1+13,""))</f>
        <v>40705</v>
      </c>
      <c r="Q24" s="5">
        <f>IF(DAY(Juin_Dim1)=1,IF(AND(YEAR(Juin_Dim1+7)=Année_Calendaire,MONTH(Juin_Dim1+7)=6),Juin_Dim1+7,""),IF(AND(YEAR(Juin_Dim1+14)=Année_Calendaire,MONTH(Juin_Dim1+14)=6),Juin_Dim1+14,""))</f>
        <v>40706</v>
      </c>
      <c r="R24" s="2"/>
      <c r="S24" s="8"/>
      <c r="U24" s="16"/>
      <c r="Z24" s="2"/>
      <c r="AH24" s="2"/>
      <c r="AP24" s="2"/>
    </row>
    <row r="25" spans="2:42" ht="15" customHeight="1" x14ac:dyDescent="0.2">
      <c r="B25" s="2"/>
      <c r="C25" s="5">
        <f>IF(DAY(Mai_Dim1)=1,IF(AND(YEAR(Mai_Dim1+8)=Année_Calendaire,MONTH(Mai_Dim1+8)=5),Mai_Dim1+8,""),IF(AND(YEAR(Mai_Dim1+15)=Année_Calendaire,MONTH(Mai_Dim1+15)=5),Mai_Dim1+15,""))</f>
        <v>40672</v>
      </c>
      <c r="D25" s="5">
        <f>IF(DAY(Mai_Dim1)=1,IF(AND(YEAR(Mai_Dim1+9)=Année_Calendaire,MONTH(Mai_Dim1+9)=5),Mai_Dim1+9,""),IF(AND(YEAR(Mai_Dim1+16)=Année_Calendaire,MONTH(Mai_Dim1+16)=5),Mai_Dim1+16,""))</f>
        <v>40673</v>
      </c>
      <c r="E25" s="5">
        <f>IF(DAY(Mai_Dim1)=1,IF(AND(YEAR(Mai_Dim1+10)=Année_Calendaire,MONTH(Mai_Dim1+10)=5),Mai_Dim1+10,""),IF(AND(YEAR(Mai_Dim1+17)=Année_Calendaire,MONTH(Mai_Dim1+17)=5),Mai_Dim1+17,""))</f>
        <v>40674</v>
      </c>
      <c r="F25" s="5">
        <f>IF(DAY(Mai_Dim1)=1,IF(AND(YEAR(Mai_Dim1+11)=Année_Calendaire,MONTH(Mai_Dim1+11)=5),Mai_Dim1+11,""),IF(AND(YEAR(Mai_Dim1+18)=Année_Calendaire,MONTH(Mai_Dim1+18)=5),Mai_Dim1+18,""))</f>
        <v>40675</v>
      </c>
      <c r="G25" s="5">
        <f>IF(DAY(Mai_Dim1)=1,IF(AND(YEAR(Mai_Dim1+12)=Année_Calendaire,MONTH(Mai_Dim1+12)=5),Mai_Dim1+12,""),IF(AND(YEAR(Mai_Dim1+19)=Année_Calendaire,MONTH(Mai_Dim1+19)=5),Mai_Dim1+19,""))</f>
        <v>40676</v>
      </c>
      <c r="H25" s="5">
        <f>IF(DAY(Mai_Dim1)=1,IF(AND(YEAR(Mai_Dim1+13)=Année_Calendaire,MONTH(Mai_Dim1+13)=5),Mai_Dim1+13,""),IF(AND(YEAR(Mai_Dim1+20)=Année_Calendaire,MONTH(Mai_Dim1+20)=5),Mai_Dim1+20,""))</f>
        <v>40677</v>
      </c>
      <c r="I25" s="5">
        <f>IF(DAY(Mai_Dim1)=1,IF(AND(YEAR(Mai_Dim1+14)=Année_Calendaire,MONTH(Mai_Dim1+14)=5),Mai_Dim1+14,""),IF(AND(YEAR(Mai_Dim1+21)=Année_Calendaire,MONTH(Mai_Dim1+21)=5),Mai_Dim1+21,""))</f>
        <v>40678</v>
      </c>
      <c r="J25" s="5"/>
      <c r="K25" s="5">
        <f>IF(DAY(Juin_Dim1)=1,IF(AND(YEAR(Juin_Dim1+8)=Année_Calendaire,MONTH(Juin_Dim1+8)=6),Juin_Dim1+8,""),IF(AND(YEAR(Juin_Dim1+15)=Année_Calendaire,MONTH(Juin_Dim1+15)=6),Juin_Dim1+15,""))</f>
        <v>40707</v>
      </c>
      <c r="L25" s="5">
        <f>IF(DAY(Juin_Dim1)=1,IF(AND(YEAR(Juin_Dim1+9)=Année_Calendaire,MONTH(Juin_Dim1+9)=6),Juin_Dim1+9,""),IF(AND(YEAR(Juin_Dim1+16)=Année_Calendaire,MONTH(Juin_Dim1+16)=6),Juin_Dim1+16,""))</f>
        <v>40708</v>
      </c>
      <c r="M25" s="5">
        <f>IF(DAY(Juin_Dim1)=1,IF(AND(YEAR(Juin_Dim1+10)=Année_Calendaire,MONTH(Juin_Dim1+10)=6),Juin_Dim1+10,""),IF(AND(YEAR(Juin_Dim1+17)=Année_Calendaire,MONTH(Juin_Dim1+17)=6),Juin_Dim1+17,""))</f>
        <v>40709</v>
      </c>
      <c r="N25" s="5">
        <f>IF(DAY(Juin_Dim1)=1,IF(AND(YEAR(Juin_Dim1+11)=Année_Calendaire,MONTH(Juin_Dim1+11)=6),Juin_Dim1+11,""),IF(AND(YEAR(Juin_Dim1+18)=Année_Calendaire,MONTH(Juin_Dim1+18)=6),Juin_Dim1+18,""))</f>
        <v>40710</v>
      </c>
      <c r="O25" s="5">
        <f>IF(DAY(Juin_Dim1)=1,IF(AND(YEAR(Juin_Dim1+12)=Année_Calendaire,MONTH(Juin_Dim1+12)=6),Juin_Dim1+12,""),IF(AND(YEAR(Juin_Dim1+19)=Année_Calendaire,MONTH(Juin_Dim1+19)=6),Juin_Dim1+19,""))</f>
        <v>40711</v>
      </c>
      <c r="P25" s="5">
        <f>IF(DAY(Juin_Dim1)=1,IF(AND(YEAR(Juin_Dim1+13)=Année_Calendaire,MONTH(Juin_Dim1+13)=6),Juin_Dim1+13,""),IF(AND(YEAR(Juin_Dim1+20)=Année_Calendaire,MONTH(Juin_Dim1+20)=6),Juin_Dim1+20,""))</f>
        <v>40712</v>
      </c>
      <c r="Q25" s="5">
        <f>IF(DAY(Juin_Dim1)=1,IF(AND(YEAR(Juin_Dim1+14)=Année_Calendaire,MONTH(Juin_Dim1+14)=6),Juin_Dim1+14,""),IF(AND(YEAR(Juin_Dim1+21)=Année_Calendaire,MONTH(Juin_Dim1+21)=6),Juin_Dim1+21,""))</f>
        <v>40713</v>
      </c>
      <c r="R25" s="2"/>
      <c r="S25" s="8"/>
      <c r="U25" s="23"/>
      <c r="Z25" s="2"/>
      <c r="AH25" s="2"/>
      <c r="AP25" s="2"/>
    </row>
    <row r="26" spans="2:42" ht="15" customHeight="1" x14ac:dyDescent="0.2">
      <c r="B26" s="2"/>
      <c r="C26" s="5">
        <f>IF(DAY(Mai_Dim1)=1,IF(AND(YEAR(Mai_Dim1+15)=Année_Calendaire,MONTH(Mai_Dim1+15)=5),Mai_Dim1+15,""),IF(AND(YEAR(Mai_Dim1+22)=Année_Calendaire,MONTH(Mai_Dim1+22)=5),Mai_Dim1+22,""))</f>
        <v>40679</v>
      </c>
      <c r="D26" s="5">
        <f>IF(DAY(Mai_Dim1)=1,IF(AND(YEAR(Mai_Dim1+16)=Année_Calendaire,MONTH(Mai_Dim1+16)=5),Mai_Dim1+16,""),IF(AND(YEAR(Mai_Dim1+23)=Année_Calendaire,MONTH(Mai_Dim1+23)=5),Mai_Dim1+23,""))</f>
        <v>40680</v>
      </c>
      <c r="E26" s="5">
        <f>IF(DAY(Mai_Dim1)=1,IF(AND(YEAR(Mai_Dim1+17)=Année_Calendaire,MONTH(Mai_Dim1+17)=5),Mai_Dim1+17,""),IF(AND(YEAR(Mai_Dim1+24)=Année_Calendaire,MONTH(Mai_Dim1+24)=5),Mai_Dim1+24,""))</f>
        <v>40681</v>
      </c>
      <c r="F26" s="5">
        <f>IF(DAY(Mai_Dim1)=1,IF(AND(YEAR(Mai_Dim1+18)=Année_Calendaire,MONTH(Mai_Dim1+18)=5),Mai_Dim1+18,""),IF(AND(YEAR(Mai_Dim1+25)=Année_Calendaire,MONTH(Mai_Dim1+25)=5),Mai_Dim1+25,""))</f>
        <v>40682</v>
      </c>
      <c r="G26" s="5">
        <f>IF(DAY(Mai_Dim1)=1,IF(AND(YEAR(Mai_Dim1+19)=Année_Calendaire,MONTH(Mai_Dim1+19)=5),Mai_Dim1+19,""),IF(AND(YEAR(Mai_Dim1+26)=Année_Calendaire,MONTH(Mai_Dim1+26)=5),Mai_Dim1+26,""))</f>
        <v>40683</v>
      </c>
      <c r="H26" s="5">
        <f>IF(DAY(Mai_Dim1)=1,IF(AND(YEAR(Mai_Dim1+20)=Année_Calendaire,MONTH(Mai_Dim1+20)=5),Mai_Dim1+20,""),IF(AND(YEAR(Mai_Dim1+27)=Année_Calendaire,MONTH(Mai_Dim1+27)=5),Mai_Dim1+27,""))</f>
        <v>40684</v>
      </c>
      <c r="I26" s="5">
        <f>IF(DAY(Mai_Dim1)=1,IF(AND(YEAR(Mai_Dim1+21)=Année_Calendaire,MONTH(Mai_Dim1+21)=5),Mai_Dim1+21,""),IF(AND(YEAR(Mai_Dim1+28)=Année_Calendaire,MONTH(Mai_Dim1+28)=5),Mai_Dim1+28,""))</f>
        <v>40685</v>
      </c>
      <c r="J26" s="5"/>
      <c r="K26" s="5">
        <f>IF(DAY(Juin_Dim1)=1,IF(AND(YEAR(Juin_Dim1+15)=Année_Calendaire,MONTH(Juin_Dim1+15)=6),Juin_Dim1+15,""),IF(AND(YEAR(Juin_Dim1+22)=Année_Calendaire,MONTH(Juin_Dim1+22)=6),Juin_Dim1+22,""))</f>
        <v>40714</v>
      </c>
      <c r="L26" s="5">
        <f>IF(DAY(Juin_Dim1)=1,IF(AND(YEAR(Juin_Dim1+16)=Année_Calendaire,MONTH(Juin_Dim1+16)=6),Juin_Dim1+16,""),IF(AND(YEAR(Juin_Dim1+23)=Année_Calendaire,MONTH(Juin_Dim1+23)=6),Juin_Dim1+23,""))</f>
        <v>40715</v>
      </c>
      <c r="M26" s="5">
        <f>IF(DAY(Juin_Dim1)=1,IF(AND(YEAR(Juin_Dim1+17)=Année_Calendaire,MONTH(Juin_Dim1+17)=6),Juin_Dim1+17,""),IF(AND(YEAR(Juin_Dim1+24)=Année_Calendaire,MONTH(Juin_Dim1+24)=6),Juin_Dim1+24,""))</f>
        <v>40716</v>
      </c>
      <c r="N26" s="5">
        <f>IF(DAY(Juin_Dim1)=1,IF(AND(YEAR(Juin_Dim1+18)=Année_Calendaire,MONTH(Juin_Dim1+18)=6),Juin_Dim1+18,""),IF(AND(YEAR(Juin_Dim1+25)=Année_Calendaire,MONTH(Juin_Dim1+25)=6),Juin_Dim1+25,""))</f>
        <v>40717</v>
      </c>
      <c r="O26" s="5">
        <f>IF(DAY(Juin_Dim1)=1,IF(AND(YEAR(Juin_Dim1+19)=Année_Calendaire,MONTH(Juin_Dim1+19)=6),Juin_Dim1+19,""),IF(AND(YEAR(Juin_Dim1+26)=Année_Calendaire,MONTH(Juin_Dim1+26)=6),Juin_Dim1+26,""))</f>
        <v>40718</v>
      </c>
      <c r="P26" s="5">
        <f>IF(DAY(Juin_Dim1)=1,IF(AND(YEAR(Juin_Dim1+20)=Année_Calendaire,MONTH(Juin_Dim1+20)=6),Juin_Dim1+20,""),IF(AND(YEAR(Juin_Dim1+27)=Année_Calendaire,MONTH(Juin_Dim1+27)=6),Juin_Dim1+27,""))</f>
        <v>40719</v>
      </c>
      <c r="Q26" s="5">
        <f>IF(DAY(Juin_Dim1)=1,IF(AND(YEAR(Juin_Dim1+21)=Année_Calendaire,MONTH(Juin_Dim1+21)=6),Juin_Dim1+21,""),IF(AND(YEAR(Juin_Dim1+28)=Année_Calendaire,MONTH(Juin_Dim1+28)=6),Juin_Dim1+28,""))</f>
        <v>40720</v>
      </c>
      <c r="R26" s="2"/>
      <c r="S26" s="8"/>
      <c r="U26" s="15"/>
      <c r="Z26" s="2"/>
      <c r="AH26" s="2"/>
      <c r="AP26" s="2"/>
    </row>
    <row r="27" spans="2:42" ht="15" customHeight="1" x14ac:dyDescent="0.2">
      <c r="B27" s="2"/>
      <c r="C27" s="5">
        <f>IF(DAY(Mai_Dim1)=1,IF(AND(YEAR(Mai_Dim1+22)=Année_Calendaire,MONTH(Mai_Dim1+22)=5),Mai_Dim1+22,""),IF(AND(YEAR(Mai_Dim1+29)=Année_Calendaire,MONTH(Mai_Dim1+29)=5),Mai_Dim1+29,""))</f>
        <v>40686</v>
      </c>
      <c r="D27" s="5">
        <f>IF(DAY(Mai_Dim1)=1,IF(AND(YEAR(Mai_Dim1+23)=Année_Calendaire,MONTH(Mai_Dim1+23)=5),Mai_Dim1+23,""),IF(AND(YEAR(Mai_Dim1+30)=Année_Calendaire,MONTH(Mai_Dim1+30)=5),Mai_Dim1+30,""))</f>
        <v>40687</v>
      </c>
      <c r="E27" s="5">
        <f>IF(DAY(Mai_Dim1)=1,IF(AND(YEAR(Mai_Dim1+24)=Année_Calendaire,MONTH(Mai_Dim1+24)=5),Mai_Dim1+24,""),IF(AND(YEAR(Mai_Dim1+31)=Année_Calendaire,MONTH(Mai_Dim1+31)=5),Mai_Dim1+31,""))</f>
        <v>40688</v>
      </c>
      <c r="F27" s="5">
        <f>IF(DAY(Mai_Dim1)=1,IF(AND(YEAR(Mai_Dim1+25)=Année_Calendaire,MONTH(Mai_Dim1+25)=5),Mai_Dim1+25,""),IF(AND(YEAR(Mai_Dim1+32)=Année_Calendaire,MONTH(Mai_Dim1+32)=5),Mai_Dim1+32,""))</f>
        <v>40689</v>
      </c>
      <c r="G27" s="5">
        <f>IF(DAY(Mai_Dim1)=1,IF(AND(YEAR(Mai_Dim1+26)=Année_Calendaire,MONTH(Mai_Dim1+26)=5),Mai_Dim1+26,""),IF(AND(YEAR(Mai_Dim1+33)=Année_Calendaire,MONTH(Mai_Dim1+33)=5),Mai_Dim1+33,""))</f>
        <v>40690</v>
      </c>
      <c r="H27" s="5">
        <f>IF(DAY(Mai_Dim1)=1,IF(AND(YEAR(Mai_Dim1+27)=Année_Calendaire,MONTH(Mai_Dim1+27)=5),Mai_Dim1+27,""),IF(AND(YEAR(Mai_Dim1+34)=Année_Calendaire,MONTH(Mai_Dim1+34)=5),Mai_Dim1+34,""))</f>
        <v>40691</v>
      </c>
      <c r="I27" s="5">
        <f>IF(DAY(Mai_Dim1)=1,IF(AND(YEAR(Mai_Dim1+28)=Année_Calendaire,MONTH(Mai_Dim1+28)=5),Mai_Dim1+28,""),IF(AND(YEAR(Mai_Dim1+35)=Année_Calendaire,MONTH(Mai_Dim1+35)=5),Mai_Dim1+35,""))</f>
        <v>40692</v>
      </c>
      <c r="J27" s="5"/>
      <c r="K27" s="5">
        <f>IF(DAY(Juin_Dim1)=1,IF(AND(YEAR(Juin_Dim1+22)=Année_Calendaire,MONTH(Juin_Dim1+22)=6),Juin_Dim1+22,""),IF(AND(YEAR(Juin_Dim1+29)=Année_Calendaire,MONTH(Juin_Dim1+29)=6),Juin_Dim1+29,""))</f>
        <v>40721</v>
      </c>
      <c r="L27" s="5">
        <f>IF(DAY(Juin_Dim1)=1,IF(AND(YEAR(Juin_Dim1+23)=Année_Calendaire,MONTH(Juin_Dim1+23)=6),Juin_Dim1+23,""),IF(AND(YEAR(Juin_Dim1+30)=Année_Calendaire,MONTH(Juin_Dim1+30)=6),Juin_Dim1+30,""))</f>
        <v>40722</v>
      </c>
      <c r="M27" s="5">
        <f>IF(DAY(Juin_Dim1)=1,IF(AND(YEAR(Juin_Dim1+24)=Année_Calendaire,MONTH(Juin_Dim1+24)=6),Juin_Dim1+24,""),IF(AND(YEAR(Juin_Dim1+31)=Année_Calendaire,MONTH(Juin_Dim1+31)=6),Juin_Dim1+31,""))</f>
        <v>40723</v>
      </c>
      <c r="N27" s="5">
        <f>IF(DAY(Juin_Dim1)=1,IF(AND(YEAR(Juin_Dim1+25)=Année_Calendaire,MONTH(Juin_Dim1+25)=6),Juin_Dim1+25,""),IF(AND(YEAR(Juin_Dim1+32)=Année_Calendaire,MONTH(Juin_Dim1+32)=6),Juin_Dim1+32,""))</f>
        <v>40724</v>
      </c>
      <c r="O27" s="5" t="str">
        <f>IF(DAY(Juin_Dim1)=1,IF(AND(YEAR(Juin_Dim1+26)=Année_Calendaire,MONTH(Juin_Dim1+26)=6),Juin_Dim1+26,""),IF(AND(YEAR(Juin_Dim1+33)=Année_Calendaire,MONTH(Juin_Dim1+33)=6),Juin_Dim1+33,""))</f>
        <v/>
      </c>
      <c r="P27" s="5" t="str">
        <f>IF(DAY(Juin_Dim1)=1,IF(AND(YEAR(Juin_Dim1+27)=Année_Calendaire,MONTH(Juin_Dim1+27)=6),Juin_Dim1+27,""),IF(AND(YEAR(Juin_Dim1+34)=Année_Calendaire,MONTH(Juin_Dim1+34)=6),Juin_Dim1+34,""))</f>
        <v/>
      </c>
      <c r="Q27" s="5" t="str">
        <f>IF(DAY(Juin_Dim1)=1,IF(AND(YEAR(Juin_Dim1+28)=Année_Calendaire,MONTH(Juin_Dim1+28)=6),Juin_Dim1+28,""),IF(AND(YEAR(Juin_Dim1+35)=Année_Calendaire,MONTH(Juin_Dim1+35)=6),Juin_Dim1+35,""))</f>
        <v/>
      </c>
      <c r="R27" s="2"/>
      <c r="S27" s="8"/>
      <c r="U27" s="16"/>
      <c r="Z27" s="2"/>
      <c r="AH27" s="2"/>
      <c r="AP27" s="2"/>
    </row>
    <row r="28" spans="2:42" ht="15" customHeight="1" x14ac:dyDescent="0.2">
      <c r="B28" s="2"/>
      <c r="C28" s="5">
        <f>IF(DAY(Mai_Dim1)=1,IF(AND(YEAR(Mai_Dim1+29)=Année_Calendaire,MONTH(Mai_Dim1+29)=5),Mai_Dim1+29,""),IF(AND(YEAR(Mai_Dim1+36)=Année_Calendaire,MONTH(Mai_Dim1+36)=5),Mai_Dim1+36,""))</f>
        <v>40693</v>
      </c>
      <c r="D28" s="5">
        <f>IF(DAY(Mai_Dim1)=1,IF(AND(YEAR(Mai_Dim1+30)=Année_Calendaire,MONTH(Mai_Dim1+30)=5),Mai_Dim1+30,""),IF(AND(YEAR(Mai_Dim1+37)=Année_Calendaire,MONTH(Mai_Dim1+37)=5),Mai_Dim1+37,""))</f>
        <v>40694</v>
      </c>
      <c r="E28" s="5" t="str">
        <f>IF(DAY(Mai_Dim1)=1,IF(AND(YEAR(Mai_Dim1+31)=Année_Calendaire,MONTH(Mai_Dim1+31)=5),Mai_Dim1+31,""),IF(AND(YEAR(Mai_Dim1+38)=Année_Calendaire,MONTH(Mai_Dim1+38)=5),Mai_Dim1+38,""))</f>
        <v/>
      </c>
      <c r="F28" s="5" t="str">
        <f>IF(DAY(Mai_Dim1)=1,IF(AND(YEAR(Mai_Dim1+32)=Année_Calendaire,MONTH(Mai_Dim1+32)=5),Mai_Dim1+32,""),IF(AND(YEAR(Mai_Dim1+39)=Année_Calendaire,MONTH(Mai_Dim1+39)=5),Mai_Dim1+39,""))</f>
        <v/>
      </c>
      <c r="G28" s="5" t="str">
        <f>IF(DAY(Mai_Dim1)=1,IF(AND(YEAR(Mai_Dim1+33)=Année_Calendaire,MONTH(Mai_Dim1+33)=5),Mai_Dim1+33,""),IF(AND(YEAR(Mai_Dim1+40)=Année_Calendaire,MONTH(Mai_Dim1+40)=5),Mai_Dim1+40,""))</f>
        <v/>
      </c>
      <c r="H28" s="5" t="str">
        <f>IF(DAY(Mai_Dim1)=1,IF(AND(YEAR(Mai_Dim1+34)=Année_Calendaire,MONTH(Mai_Dim1+34)=5),Mai_Dim1+34,""),IF(AND(YEAR(Mai_Dim1+41)=Année_Calendaire,MONTH(Mai_Dim1+41)=5),Mai_Dim1+41,""))</f>
        <v/>
      </c>
      <c r="I28" s="5" t="str">
        <f>IF(DAY(Mai_Dim1)=1,IF(AND(YEAR(Mai_Dim1+35)=Année_Calendaire,MONTH(Mai_Dim1+35)=5),Mai_Dim1+35,""),IF(AND(YEAR(Mai_Dim1+42)=Année_Calendaire,MONTH(Mai_Dim1+42)=5),Mai_Dim1+42,""))</f>
        <v/>
      </c>
      <c r="J28" s="5"/>
      <c r="K28" s="5" t="str">
        <f>IF(DAY(Juin_Dim1)=1,IF(AND(YEAR(Juin_Dim1+29)=Année_Calendaire,MONTH(Juin_Dim1+29)=6),Juin_Dim1+29,""),IF(AND(YEAR(Juin_Dim1+36)=Année_Calendaire,MONTH(Juin_Dim1+36)=6),Juin_Dim1+36,""))</f>
        <v/>
      </c>
      <c r="L28" s="5" t="str">
        <f>IF(DAY(Juin_Dim1)=1,IF(AND(YEAR(Juin_Dim1+30)=Année_Calendaire,MONTH(Juin_Dim1+30)=6),Juin_Dim1+30,""),IF(AND(YEAR(Juin_Dim1+37)=Année_Calendaire,MONTH(Juin_Dim1+37)=6),Juin_Dim1+37,""))</f>
        <v/>
      </c>
      <c r="M28" s="5" t="str">
        <f>IF(DAY(Juin_Dim1)=1,IF(AND(YEAR(Juin_Dim1+31)=Année_Calendaire,MONTH(Juin_Dim1+31)=6),Juin_Dim1+31,""),IF(AND(YEAR(Juin_Dim1+38)=Année_Calendaire,MONTH(Juin_Dim1+38)=6),Juin_Dim1+38,""))</f>
        <v/>
      </c>
      <c r="N28" s="5" t="str">
        <f>IF(DAY(Juin_Dim1)=1,IF(AND(YEAR(Juin_Dim1+32)=Année_Calendaire,MONTH(Juin_Dim1+32)=6),Juin_Dim1+32,""),IF(AND(YEAR(Juin_Dim1+39)=Année_Calendaire,MONTH(Juin_Dim1+39)=6),Juin_Dim1+39,""))</f>
        <v/>
      </c>
      <c r="O28" s="5" t="str">
        <f>IF(DAY(Juin_Dim1)=1,IF(AND(YEAR(Juin_Dim1+33)=Année_Calendaire,MONTH(Juin_Dim1+33)=6),Juin_Dim1+33,""),IF(AND(YEAR(Juin_Dim1+40)=Année_Calendaire,MONTH(Juin_Dim1+40)=6),Juin_Dim1+40,""))</f>
        <v/>
      </c>
      <c r="P28" s="5" t="str">
        <f>IF(DAY(Juin_Dim1)=1,IF(AND(YEAR(Juin_Dim1+34)=Année_Calendaire,MONTH(Juin_Dim1+34)=6),Juin_Dim1+34,""),IF(AND(YEAR(Juin_Dim1+41)=Année_Calendaire,MONTH(Juin_Dim1+41)=6),Juin_Dim1+41,""))</f>
        <v/>
      </c>
      <c r="Q28" s="5" t="str">
        <f>IF(DAY(Juin_Dim1)=1,IF(AND(YEAR(Juin_Dim1+35)=Année_Calendaire,MONTH(Juin_Dim1+35)=6),Juin_Dim1+35,""),IF(AND(YEAR(Juin_Dim1+42)=Année_Calendaire,MONTH(Juin_Dim1+42)=6),Juin_Dim1+42,""))</f>
        <v/>
      </c>
      <c r="R28" s="2"/>
      <c r="S28" s="8"/>
      <c r="U28" s="23"/>
      <c r="Z28" s="2"/>
      <c r="AH28" s="2"/>
      <c r="AP28" s="2"/>
    </row>
    <row r="29" spans="2:42" ht="15" customHeight="1" x14ac:dyDescent="0.2">
      <c r="B29" s="2"/>
      <c r="J29" s="5"/>
      <c r="R29" s="2"/>
      <c r="S29" s="8"/>
      <c r="U29" s="15"/>
      <c r="Z29" s="2"/>
      <c r="AH29" s="2"/>
      <c r="AP29" s="2"/>
    </row>
    <row r="30" spans="2:42" ht="15" customHeight="1" x14ac:dyDescent="0.25">
      <c r="B30" s="2"/>
      <c r="C30" s="7" t="s">
        <v>13</v>
      </c>
      <c r="D30" s="6"/>
      <c r="E30" s="6"/>
      <c r="F30" s="6"/>
      <c r="G30" s="6"/>
      <c r="H30" s="6"/>
      <c r="I30" s="6"/>
      <c r="J30" s="5"/>
      <c r="K30" s="25" t="s">
        <v>14</v>
      </c>
      <c r="L30" s="6"/>
      <c r="M30" s="6"/>
      <c r="N30" s="6"/>
      <c r="O30" s="6"/>
      <c r="P30" s="6"/>
      <c r="Q30" s="6"/>
      <c r="S30" s="10"/>
      <c r="U30" s="16"/>
      <c r="V30" s="2"/>
      <c r="W30" s="2"/>
      <c r="X30" s="2"/>
      <c r="Y30" s="2"/>
      <c r="Z30" s="2"/>
      <c r="AH30" s="2"/>
      <c r="AP30" s="2"/>
    </row>
    <row r="31" spans="2:42" ht="15" customHeight="1" x14ac:dyDescent="0.2">
      <c r="C31" s="24" t="s">
        <v>26</v>
      </c>
      <c r="D31" s="24" t="s">
        <v>1</v>
      </c>
      <c r="E31" s="24" t="s">
        <v>1</v>
      </c>
      <c r="F31" s="24" t="s">
        <v>27</v>
      </c>
      <c r="G31" s="24" t="s">
        <v>28</v>
      </c>
      <c r="H31" s="24" t="s">
        <v>0</v>
      </c>
      <c r="I31" s="24" t="s">
        <v>29</v>
      </c>
      <c r="J31" s="5"/>
      <c r="K31" s="24" t="s">
        <v>26</v>
      </c>
      <c r="L31" s="24" t="s">
        <v>1</v>
      </c>
      <c r="M31" s="24" t="s">
        <v>1</v>
      </c>
      <c r="N31" s="24" t="s">
        <v>27</v>
      </c>
      <c r="O31" s="24" t="s">
        <v>28</v>
      </c>
      <c r="P31" s="24" t="s">
        <v>0</v>
      </c>
      <c r="Q31" s="24" t="s">
        <v>29</v>
      </c>
      <c r="S31" s="8"/>
      <c r="U31" s="23"/>
    </row>
    <row r="32" spans="2:42" ht="15" customHeight="1" x14ac:dyDescent="0.2">
      <c r="C32" s="5" t="str">
        <f>IF(DAY(Juil_Dim1)=1,"",IF(AND(YEAR(Juil_Dim1+1)=Année_Calendaire,MONTH(Juil_Dim1+1)=7),Juil_Dim1+1,""))</f>
        <v/>
      </c>
      <c r="D32" s="5" t="str">
        <f>IF(DAY(Juil_Dim1)=1,"",IF(AND(YEAR(Juil_Dim1+2)=Année_Calendaire,MONTH(Juil_Dim1+2)=7),Juil_Dim1+2,""))</f>
        <v/>
      </c>
      <c r="E32" s="5" t="str">
        <f>IF(DAY(Juil_Dim1)=1,"",IF(AND(YEAR(Juil_Dim1+3)=Année_Calendaire,MONTH(Juil_Dim1+3)=7),Juil_Dim1+3,""))</f>
        <v/>
      </c>
      <c r="F32" s="5" t="str">
        <f>IF(DAY(Juil_Dim1)=1,"",IF(AND(YEAR(Juil_Dim1+4)=Année_Calendaire,MONTH(Juil_Dim1+4)=7),Juil_Dim1+4,""))</f>
        <v/>
      </c>
      <c r="G32" s="5">
        <f>IF(DAY(Juil_Dim1)=1,"",IF(AND(YEAR(Juil_Dim1+5)=Année_Calendaire,MONTH(Juil_Dim1+5)=7),Juil_Dim1+5,""))</f>
        <v>40725</v>
      </c>
      <c r="H32" s="5">
        <f>IF(DAY(Juil_Dim1)=1,"",IF(AND(YEAR(Juil_Dim1+6)=Année_Calendaire,MONTH(Juil_Dim1+6)=7),Juil_Dim1+6,""))</f>
        <v>40726</v>
      </c>
      <c r="I32" s="5">
        <f>IF(DAY(Juil_Dim1)=1,IF(AND(YEAR(Juil_Dim1)=Année_Calendaire,MONTH(Juil_Dim1)=7),Juil_Dim1,""),IF(AND(YEAR(Juil_Dim1+7)=Année_Calendaire,MONTH(Juil_Dim1+7)=7),Juil_Dim1+7,""))</f>
        <v>40727</v>
      </c>
      <c r="J32" s="2"/>
      <c r="K32" s="5">
        <f>IF(DAY(Aoû_Dim1)=1,"",IF(AND(YEAR(Aoû_Dim1+1)=Année_Calendaire,MONTH(Aoû_Dim1+1)=8),Aoû_Dim1+1,""))</f>
        <v>40756</v>
      </c>
      <c r="L32" s="5">
        <f>IF(DAY(Aoû_Dim1)=1,"",IF(AND(YEAR(Aoû_Dim1+2)=Année_Calendaire,MONTH(Aoû_Dim1+2)=8),Aoû_Dim1+2,""))</f>
        <v>40757</v>
      </c>
      <c r="M32" s="5">
        <f>IF(DAY(Aoû_Dim1)=1,"",IF(AND(YEAR(Aoû_Dim1+3)=Année_Calendaire,MONTH(Aoû_Dim1+3)=8),Aoû_Dim1+3,""))</f>
        <v>40758</v>
      </c>
      <c r="N32" s="5">
        <f>IF(DAY(Aoû_Dim1)=1,"",IF(AND(YEAR(Aoû_Dim1+4)=Année_Calendaire,MONTH(Aoû_Dim1+4)=8),Aoû_Dim1+4,""))</f>
        <v>40759</v>
      </c>
      <c r="O32" s="5">
        <f>IF(DAY(Aoû_Dim1)=1,"",IF(AND(YEAR(Aoû_Dim1+5)=Année_Calendaire,MONTH(Aoû_Dim1+5)=8),Aoû_Dim1+5,""))</f>
        <v>40760</v>
      </c>
      <c r="P32" s="5">
        <f>IF(DAY(Aoû_Dim1)=1,"",IF(AND(YEAR(Aoû_Dim1+6)=Année_Calendaire,MONTH(Aoû_Dim1+6)=8),Aoû_Dim1+6,""))</f>
        <v>40761</v>
      </c>
      <c r="Q32" s="5">
        <f>IF(DAY(Aoû_Dim1)=1,IF(AND(YEAR(Aoû_Dim1)=Année_Calendaire,MONTH(Aoû_Dim1)=8),Aoû_Dim1,""),IF(AND(YEAR(Aoû_Dim1+7)=Année_Calendaire,MONTH(Aoû_Dim1+7)=8),Aoû_Dim1+7,""))</f>
        <v>40762</v>
      </c>
      <c r="S32" s="8"/>
      <c r="U32" s="15"/>
    </row>
    <row r="33" spans="3:21" ht="15" customHeight="1" x14ac:dyDescent="0.2">
      <c r="C33" s="5">
        <f>IF(DAY(Juil_Dim1)=1,IF(AND(YEAR(Juil_Dim1+1)=Année_Calendaire,MONTH(Juil_Dim1+1)=7),Juil_Dim1+1,""),IF(AND(YEAR(Juil_Dim1+8)=Année_Calendaire,MONTH(Juil_Dim1+8)=7),Juil_Dim1+8,""))</f>
        <v>40728</v>
      </c>
      <c r="D33" s="5">
        <f>IF(DAY(Juil_Dim1)=1,IF(AND(YEAR(Juil_Dim1+2)=Année_Calendaire,MONTH(Juil_Dim1+2)=7),Juil_Dim1+2,""),IF(AND(YEAR(Juil_Dim1+9)=Année_Calendaire,MONTH(Juil_Dim1+9)=7),Juil_Dim1+9,""))</f>
        <v>40729</v>
      </c>
      <c r="E33" s="5">
        <f>IF(DAY(Juil_Dim1)=1,IF(AND(YEAR(Juil_Dim1+3)=Année_Calendaire,MONTH(Juil_Dim1+3)=7),Juil_Dim1+3,""),IF(AND(YEAR(Juil_Dim1+10)=Année_Calendaire,MONTH(Juil_Dim1+10)=7),Juil_Dim1+10,""))</f>
        <v>40730</v>
      </c>
      <c r="F33" s="5">
        <f>IF(DAY(Juil_Dim1)=1,IF(AND(YEAR(Juil_Dim1+4)=Année_Calendaire,MONTH(Juil_Dim1+4)=7),Juil_Dim1+4,""),IF(AND(YEAR(Juil_Dim1+11)=Année_Calendaire,MONTH(Juil_Dim1+11)=7),Juil_Dim1+11,""))</f>
        <v>40731</v>
      </c>
      <c r="G33" s="5">
        <f>IF(DAY(Juil_Dim1)=1,IF(AND(YEAR(Juil_Dim1+5)=Année_Calendaire,MONTH(Juil_Dim1+5)=7),Juil_Dim1+5,""),IF(AND(YEAR(Juil_Dim1+12)=Année_Calendaire,MONTH(Juil_Dim1+12)=7),Juil_Dim1+12,""))</f>
        <v>40732</v>
      </c>
      <c r="H33" s="5">
        <f>IF(DAY(Juil_Dim1)=1,IF(AND(YEAR(Juil_Dim1+6)=Année_Calendaire,MONTH(Juil_Dim1+6)=7),Juil_Dim1+6,""),IF(AND(YEAR(Juil_Dim1+13)=Année_Calendaire,MONTH(Juil_Dim1+13)=7),Juil_Dim1+13,""))</f>
        <v>40733</v>
      </c>
      <c r="I33" s="5">
        <f>IF(DAY(Juil_Dim1)=1,IF(AND(YEAR(Juil_Dim1+7)=Année_Calendaire,MONTH(Juil_Dim1+7)=7),Juil_Dim1+7,""),IF(AND(YEAR(Juil_Dim1+14)=Année_Calendaire,MONTH(Juil_Dim1+14)=7),Juil_Dim1+14,""))</f>
        <v>40734</v>
      </c>
      <c r="K33" s="5">
        <f>IF(DAY(Aoû_Dim1)=1,IF(AND(YEAR(Aoû_Dim1+1)=Année_Calendaire,MONTH(Aoû_Dim1+1)=8),Aoû_Dim1+1,""),IF(AND(YEAR(Aoû_Dim1+8)=Année_Calendaire,MONTH(Aoû_Dim1+8)=8),Aoû_Dim1+8,""))</f>
        <v>40763</v>
      </c>
      <c r="L33" s="5">
        <f>IF(DAY(Aoû_Dim1)=1,IF(AND(YEAR(Aoû_Dim1+2)=Année_Calendaire,MONTH(Aoû_Dim1+2)=8),Aoû_Dim1+2,""),IF(AND(YEAR(Aoû_Dim1+9)=Année_Calendaire,MONTH(Aoû_Dim1+9)=8),Aoû_Dim1+9,""))</f>
        <v>40764</v>
      </c>
      <c r="M33" s="5">
        <f>IF(DAY(Aoû_Dim1)=1,IF(AND(YEAR(Aoû_Dim1+3)=Année_Calendaire,MONTH(Aoû_Dim1+3)=8),Aoû_Dim1+3,""),IF(AND(YEAR(Aoû_Dim1+10)=Année_Calendaire,MONTH(Aoû_Dim1+10)=8),Aoû_Dim1+10,""))</f>
        <v>40765</v>
      </c>
      <c r="N33" s="5">
        <f>IF(DAY(Aoû_Dim1)=1,IF(AND(YEAR(Aoû_Dim1+4)=Année_Calendaire,MONTH(Aoû_Dim1+4)=8),Aoû_Dim1+4,""),IF(AND(YEAR(Aoû_Dim1+11)=Année_Calendaire,MONTH(Aoû_Dim1+11)=8),Aoû_Dim1+11,""))</f>
        <v>40766</v>
      </c>
      <c r="O33" s="5">
        <f>IF(DAY(Aoû_Dim1)=1,IF(AND(YEAR(Aoû_Dim1+5)=Année_Calendaire,MONTH(Aoû_Dim1+5)=8),Aoû_Dim1+5,""),IF(AND(YEAR(Aoû_Dim1+12)=Année_Calendaire,MONTH(Aoû_Dim1+12)=8),Aoû_Dim1+12,""))</f>
        <v>40767</v>
      </c>
      <c r="P33" s="5">
        <f>IF(DAY(Aoû_Dim1)=1,IF(AND(YEAR(Aoû_Dim1+6)=Année_Calendaire,MONTH(Aoû_Dim1+6)=8),Aoû_Dim1+6,""),IF(AND(YEAR(Aoû_Dim1+13)=Année_Calendaire,MONTH(Aoû_Dim1+13)=8),Aoû_Dim1+13,""))</f>
        <v>40768</v>
      </c>
      <c r="Q33" s="5">
        <f>IF(DAY(Aoû_Dim1)=1,IF(AND(YEAR(Aoû_Dim1+7)=Année_Calendaire,MONTH(Aoû_Dim1+7)=8),Aoû_Dim1+7,""),IF(AND(YEAR(Aoû_Dim1+14)=Année_Calendaire,MONTH(Aoû_Dim1+14)=8),Aoû_Dim1+14,""))</f>
        <v>40769</v>
      </c>
      <c r="S33" s="8"/>
      <c r="U33" s="16"/>
    </row>
    <row r="34" spans="3:21" ht="15" customHeight="1" x14ac:dyDescent="0.2">
      <c r="C34" s="5">
        <f>IF(DAY(Juil_Dim1)=1,IF(AND(YEAR(Juil_Dim1+8)=Année_Calendaire,MONTH(Juil_Dim1+8)=7),Juil_Dim1+8,""),IF(AND(YEAR(Juil_Dim1+15)=Année_Calendaire,MONTH(Juil_Dim1+15)=7),Juil_Dim1+15,""))</f>
        <v>40735</v>
      </c>
      <c r="D34" s="5">
        <f>IF(DAY(Juil_Dim1)=1,IF(AND(YEAR(Juil_Dim1+9)=Année_Calendaire,MONTH(Juil_Dim1+9)=7),Juil_Dim1+9,""),IF(AND(YEAR(Juil_Dim1+16)=Année_Calendaire,MONTH(Juil_Dim1+16)=7),Juil_Dim1+16,""))</f>
        <v>40736</v>
      </c>
      <c r="E34" s="5">
        <f>IF(DAY(Juil_Dim1)=1,IF(AND(YEAR(Juil_Dim1+10)=Année_Calendaire,MONTH(Juil_Dim1+10)=7),Juil_Dim1+10,""),IF(AND(YEAR(Juil_Dim1+17)=Année_Calendaire,MONTH(Juil_Dim1+17)=7),Juil_Dim1+17,""))</f>
        <v>40737</v>
      </c>
      <c r="F34" s="5">
        <f>IF(DAY(Juil_Dim1)=1,IF(AND(YEAR(Juil_Dim1+11)=Année_Calendaire,MONTH(Juil_Dim1+11)=7),Juil_Dim1+11,""),IF(AND(YEAR(Juil_Dim1+18)=Année_Calendaire,MONTH(Juil_Dim1+18)=7),Juil_Dim1+18,""))</f>
        <v>40738</v>
      </c>
      <c r="G34" s="5">
        <f>IF(DAY(Juil_Dim1)=1,IF(AND(YEAR(Juil_Dim1+12)=Année_Calendaire,MONTH(Juil_Dim1+12)=7),Juil_Dim1+12,""),IF(AND(YEAR(Juil_Dim1+19)=Année_Calendaire,MONTH(Juil_Dim1+19)=7),Juil_Dim1+19,""))</f>
        <v>40739</v>
      </c>
      <c r="H34" s="5">
        <f>IF(DAY(Juil_Dim1)=1,IF(AND(YEAR(Juil_Dim1+13)=Année_Calendaire,MONTH(Juil_Dim1+13)=7),Juil_Dim1+13,""),IF(AND(YEAR(Juil_Dim1+20)=Année_Calendaire,MONTH(Juil_Dim1+20)=7),Juil_Dim1+20,""))</f>
        <v>40740</v>
      </c>
      <c r="I34" s="5">
        <f>IF(DAY(Juil_Dim1)=1,IF(AND(YEAR(Juil_Dim1+14)=Année_Calendaire,MONTH(Juil_Dim1+14)=7),Juil_Dim1+14,""),IF(AND(YEAR(Juil_Dim1+21)=Année_Calendaire,MONTH(Juil_Dim1+21)=7),Juil_Dim1+21,""))</f>
        <v>40741</v>
      </c>
      <c r="K34" s="5">
        <f>IF(DAY(Aoû_Dim1)=1,IF(AND(YEAR(Aoû_Dim1+8)=Année_Calendaire,MONTH(Aoû_Dim1+8)=8),Aoû_Dim1+8,""),IF(AND(YEAR(Aoû_Dim1+15)=Année_Calendaire,MONTH(Aoû_Dim1+15)=8),Aoû_Dim1+15,""))</f>
        <v>40770</v>
      </c>
      <c r="L34" s="5">
        <f>IF(DAY(Aoû_Dim1)=1,IF(AND(YEAR(Aoû_Dim1+9)=Année_Calendaire,MONTH(Aoû_Dim1+9)=8),Aoû_Dim1+9,""),IF(AND(YEAR(Aoû_Dim1+16)=Année_Calendaire,MONTH(Aoû_Dim1+16)=8),Aoû_Dim1+16,""))</f>
        <v>40771</v>
      </c>
      <c r="M34" s="5">
        <f>IF(DAY(Aoû_Dim1)=1,IF(AND(YEAR(Aoû_Dim1+10)=Année_Calendaire,MONTH(Aoû_Dim1+10)=8),Aoû_Dim1+10,""),IF(AND(YEAR(Aoû_Dim1+17)=Année_Calendaire,MONTH(Aoû_Dim1+17)=8),Aoû_Dim1+17,""))</f>
        <v>40772</v>
      </c>
      <c r="N34" s="5">
        <f>IF(DAY(Aoû_Dim1)=1,IF(AND(YEAR(Aoû_Dim1+11)=Année_Calendaire,MONTH(Aoû_Dim1+11)=8),Aoû_Dim1+11,""),IF(AND(YEAR(Aoû_Dim1+18)=Année_Calendaire,MONTH(Aoû_Dim1+18)=8),Aoû_Dim1+18,""))</f>
        <v>40773</v>
      </c>
      <c r="O34" s="5">
        <f>IF(DAY(Aoû_Dim1)=1,IF(AND(YEAR(Aoû_Dim1+12)=Année_Calendaire,MONTH(Aoû_Dim1+12)=8),Aoû_Dim1+12,""),IF(AND(YEAR(Aoû_Dim1+19)=Année_Calendaire,MONTH(Aoû_Dim1+19)=8),Aoû_Dim1+19,""))</f>
        <v>40774</v>
      </c>
      <c r="P34" s="5">
        <f>IF(DAY(Aoû_Dim1)=1,IF(AND(YEAR(Aoû_Dim1+13)=Année_Calendaire,MONTH(Aoû_Dim1+13)=8),Aoû_Dim1+13,""),IF(AND(YEAR(Aoû_Dim1+20)=Année_Calendaire,MONTH(Aoû_Dim1+20)=8),Aoû_Dim1+20,""))</f>
        <v>40775</v>
      </c>
      <c r="Q34" s="5">
        <f>IF(DAY(Aoû_Dim1)=1,IF(AND(YEAR(Aoû_Dim1+14)=Année_Calendaire,MONTH(Aoû_Dim1+14)=8),Aoû_Dim1+14,""),IF(AND(YEAR(Aoû_Dim1+21)=Année_Calendaire,MONTH(Aoû_Dim1+21)=8),Aoû_Dim1+21,""))</f>
        <v>40776</v>
      </c>
      <c r="S34" s="8"/>
      <c r="U34" s="23"/>
    </row>
    <row r="35" spans="3:21" ht="15" customHeight="1" x14ac:dyDescent="0.2">
      <c r="C35" s="5">
        <f>IF(DAY(Juil_Dim1)=1,IF(AND(YEAR(Juil_Dim1+15)=Année_Calendaire,MONTH(Juil_Dim1+15)=7),Juil_Dim1+15,""),IF(AND(YEAR(Juil_Dim1+22)=Année_Calendaire,MONTH(Juil_Dim1+22)=7),Juil_Dim1+22,""))</f>
        <v>40742</v>
      </c>
      <c r="D35" s="5">
        <f>IF(DAY(Juil_Dim1)=1,IF(AND(YEAR(Juil_Dim1+16)=Année_Calendaire,MONTH(Juil_Dim1+16)=7),Juil_Dim1+16,""),IF(AND(YEAR(Juil_Dim1+23)=Année_Calendaire,MONTH(Juil_Dim1+23)=7),Juil_Dim1+23,""))</f>
        <v>40743</v>
      </c>
      <c r="E35" s="5">
        <f>IF(DAY(Juil_Dim1)=1,IF(AND(YEAR(Juil_Dim1+17)=Année_Calendaire,MONTH(Juil_Dim1+17)=7),Juil_Dim1+17,""),IF(AND(YEAR(Juil_Dim1+24)=Année_Calendaire,MONTH(Juil_Dim1+24)=7),Juil_Dim1+24,""))</f>
        <v>40744</v>
      </c>
      <c r="F35" s="5">
        <f>IF(DAY(Juil_Dim1)=1,IF(AND(YEAR(Juil_Dim1+18)=Année_Calendaire,MONTH(Juil_Dim1+18)=7),Juil_Dim1+18,""),IF(AND(YEAR(Juil_Dim1+25)=Année_Calendaire,MONTH(Juil_Dim1+25)=7),Juil_Dim1+25,""))</f>
        <v>40745</v>
      </c>
      <c r="G35" s="5">
        <f>IF(DAY(Juil_Dim1)=1,IF(AND(YEAR(Juil_Dim1+19)=Année_Calendaire,MONTH(Juil_Dim1+19)=7),Juil_Dim1+19,""),IF(AND(YEAR(Juil_Dim1+26)=Année_Calendaire,MONTH(Juil_Dim1+26)=7),Juil_Dim1+26,""))</f>
        <v>40746</v>
      </c>
      <c r="H35" s="5">
        <f>IF(DAY(Juil_Dim1)=1,IF(AND(YEAR(Juil_Dim1+20)=Année_Calendaire,MONTH(Juil_Dim1+20)=7),Juil_Dim1+20,""),IF(AND(YEAR(Juil_Dim1+27)=Année_Calendaire,MONTH(Juil_Dim1+27)=7),Juil_Dim1+27,""))</f>
        <v>40747</v>
      </c>
      <c r="I35" s="5">
        <f>IF(DAY(Juil_Dim1)=1,IF(AND(YEAR(Juil_Dim1+21)=Année_Calendaire,MONTH(Juil_Dim1+21)=7),Juil_Dim1+21,""),IF(AND(YEAR(Juil_Dim1+28)=Année_Calendaire,MONTH(Juil_Dim1+28)=7),Juil_Dim1+28,""))</f>
        <v>40748</v>
      </c>
      <c r="K35" s="5">
        <f>IF(DAY(Aoû_Dim1)=1,IF(AND(YEAR(Aoû_Dim1+15)=Année_Calendaire,MONTH(Aoû_Dim1+15)=8),Aoû_Dim1+15,""),IF(AND(YEAR(Aoû_Dim1+22)=Année_Calendaire,MONTH(Aoû_Dim1+22)=8),Aoû_Dim1+22,""))</f>
        <v>40777</v>
      </c>
      <c r="L35" s="5">
        <f>IF(DAY(Aoû_Dim1)=1,IF(AND(YEAR(Aoû_Dim1+16)=Année_Calendaire,MONTH(Aoû_Dim1+16)=8),Aoû_Dim1+16,""),IF(AND(YEAR(Aoû_Dim1+23)=Année_Calendaire,MONTH(Aoû_Dim1+23)=8),Aoû_Dim1+23,""))</f>
        <v>40778</v>
      </c>
      <c r="M35" s="5">
        <f>IF(DAY(Aoû_Dim1)=1,IF(AND(YEAR(Aoû_Dim1+17)=Année_Calendaire,MONTH(Aoû_Dim1+17)=8),Aoû_Dim1+17,""),IF(AND(YEAR(Aoû_Dim1+24)=Année_Calendaire,MONTH(Aoû_Dim1+24)=8),Aoû_Dim1+24,""))</f>
        <v>40779</v>
      </c>
      <c r="N35" s="5">
        <f>IF(DAY(Aoû_Dim1)=1,IF(AND(YEAR(Aoû_Dim1+18)=Année_Calendaire,MONTH(Aoû_Dim1+18)=8),Aoû_Dim1+18,""),IF(AND(YEAR(Aoû_Dim1+25)=Année_Calendaire,MONTH(Aoû_Dim1+25)=8),Aoû_Dim1+25,""))</f>
        <v>40780</v>
      </c>
      <c r="O35" s="5">
        <f>IF(DAY(Aoû_Dim1)=1,IF(AND(YEAR(Aoû_Dim1+19)=Année_Calendaire,MONTH(Aoû_Dim1+19)=8),Aoû_Dim1+19,""),IF(AND(YEAR(Aoû_Dim1+26)=Année_Calendaire,MONTH(Aoû_Dim1+26)=8),Aoû_Dim1+26,""))</f>
        <v>40781</v>
      </c>
      <c r="P35" s="5">
        <f>IF(DAY(Aoû_Dim1)=1,IF(AND(YEAR(Aoû_Dim1+20)=Année_Calendaire,MONTH(Aoû_Dim1+20)=8),Aoû_Dim1+20,""),IF(AND(YEAR(Aoû_Dim1+27)=Année_Calendaire,MONTH(Aoû_Dim1+27)=8),Aoû_Dim1+27,""))</f>
        <v>40782</v>
      </c>
      <c r="Q35" s="5">
        <f>IF(DAY(Aoû_Dim1)=1,IF(AND(YEAR(Aoû_Dim1+21)=Année_Calendaire,MONTH(Aoû_Dim1+21)=8),Aoû_Dim1+21,""),IF(AND(YEAR(Aoû_Dim1+28)=Année_Calendaire,MONTH(Aoû_Dim1+28)=8),Aoû_Dim1+28,""))</f>
        <v>40783</v>
      </c>
      <c r="S35" s="8"/>
      <c r="U35" s="15"/>
    </row>
    <row r="36" spans="3:21" ht="15" customHeight="1" x14ac:dyDescent="0.2">
      <c r="C36" s="5">
        <f>IF(DAY(Juil_Dim1)=1,IF(AND(YEAR(Juil_Dim1+22)=Année_Calendaire,MONTH(Juil_Dim1+22)=7),Juil_Dim1+22,""),IF(AND(YEAR(Juil_Dim1+29)=Année_Calendaire,MONTH(Juil_Dim1+29)=7),Juil_Dim1+29,""))</f>
        <v>40749</v>
      </c>
      <c r="D36" s="5">
        <f>IF(DAY(Juil_Dim1)=1,IF(AND(YEAR(Juil_Dim1+23)=Année_Calendaire,MONTH(Juil_Dim1+23)=7),Juil_Dim1+23,""),IF(AND(YEAR(Juil_Dim1+30)=Année_Calendaire,MONTH(Juil_Dim1+30)=7),Juil_Dim1+30,""))</f>
        <v>40750</v>
      </c>
      <c r="E36" s="5">
        <f>IF(DAY(Juil_Dim1)=1,IF(AND(YEAR(Juil_Dim1+24)=Année_Calendaire,MONTH(Juil_Dim1+24)=7),Juil_Dim1+24,""),IF(AND(YEAR(Juil_Dim1+31)=Année_Calendaire,MONTH(Juil_Dim1+31)=7),Juil_Dim1+31,""))</f>
        <v>40751</v>
      </c>
      <c r="F36" s="5">
        <f>IF(DAY(Juil_Dim1)=1,IF(AND(YEAR(Juil_Dim1+25)=Année_Calendaire,MONTH(Juil_Dim1+25)=7),Juil_Dim1+25,""),IF(AND(YEAR(Juil_Dim1+32)=Année_Calendaire,MONTH(Juil_Dim1+32)=7),Juil_Dim1+32,""))</f>
        <v>40752</v>
      </c>
      <c r="G36" s="5">
        <f>IF(DAY(Juil_Dim1)=1,IF(AND(YEAR(Juil_Dim1+26)=Année_Calendaire,MONTH(Juil_Dim1+26)=7),Juil_Dim1+26,""),IF(AND(YEAR(Juil_Dim1+33)=Année_Calendaire,MONTH(Juil_Dim1+33)=7),Juil_Dim1+33,""))</f>
        <v>40753</v>
      </c>
      <c r="H36" s="5">
        <f>IF(DAY(Juil_Dim1)=1,IF(AND(YEAR(Juil_Dim1+27)=Année_Calendaire,MONTH(Juil_Dim1+27)=7),Juil_Dim1+27,""),IF(AND(YEAR(Juil_Dim1+34)=Année_Calendaire,MONTH(Juil_Dim1+34)=7),Juil_Dim1+34,""))</f>
        <v>40754</v>
      </c>
      <c r="I36" s="5">
        <f>IF(DAY(Juil_Dim1)=1,IF(AND(YEAR(Juil_Dim1+28)=Année_Calendaire,MONTH(Juil_Dim1+28)=7),Juil_Dim1+28,""),IF(AND(YEAR(Juil_Dim1+35)=Année_Calendaire,MONTH(Juil_Dim1+35)=7),Juil_Dim1+35,""))</f>
        <v>40755</v>
      </c>
      <c r="K36" s="5">
        <f>IF(DAY(Aoû_Dim1)=1,IF(AND(YEAR(Aoû_Dim1+22)=Année_Calendaire,MONTH(Aoû_Dim1+22)=8),Aoû_Dim1+22,""),IF(AND(YEAR(Aoû_Dim1+29)=Année_Calendaire,MONTH(Aoû_Dim1+29)=8),Aoû_Dim1+29,""))</f>
        <v>40784</v>
      </c>
      <c r="L36" s="5">
        <f>IF(DAY(Aoû_Dim1)=1,IF(AND(YEAR(Aoû_Dim1+23)=Année_Calendaire,MONTH(Aoû_Dim1+23)=8),Aoû_Dim1+23,""),IF(AND(YEAR(Aoû_Dim1+30)=Année_Calendaire,MONTH(Aoû_Dim1+30)=8),Aoû_Dim1+30,""))</f>
        <v>40785</v>
      </c>
      <c r="M36" s="5">
        <f>IF(DAY(Aoû_Dim1)=1,IF(AND(YEAR(Aoû_Dim1+24)=Année_Calendaire,MONTH(Aoû_Dim1+24)=8),Aoû_Dim1+24,""),IF(AND(YEAR(Aoû_Dim1+31)=Année_Calendaire,MONTH(Aoû_Dim1+31)=8),Aoû_Dim1+31,""))</f>
        <v>40786</v>
      </c>
      <c r="N36" s="5" t="str">
        <f>IF(DAY(Aoû_Dim1)=1,IF(AND(YEAR(Aoû_Dim1+25)=Année_Calendaire,MONTH(Aoû_Dim1+25)=8),Aoû_Dim1+25,""),IF(AND(YEAR(Aoû_Dim1+32)=Année_Calendaire,MONTH(Aoû_Dim1+32)=8),Aoû_Dim1+32,""))</f>
        <v/>
      </c>
      <c r="O36" s="5" t="str">
        <f>IF(DAY(Aoû_Dim1)=1,IF(AND(YEAR(Aoû_Dim1+26)=Année_Calendaire,MONTH(Aoû_Dim1+26)=8),Aoû_Dim1+26,""),IF(AND(YEAR(Aoû_Dim1+33)=Année_Calendaire,MONTH(Aoû_Dim1+33)=8),Aoû_Dim1+33,""))</f>
        <v/>
      </c>
      <c r="P36" s="5" t="str">
        <f>IF(DAY(Aoû_Dim1)=1,IF(AND(YEAR(Aoû_Dim1+27)=Année_Calendaire,MONTH(Aoû_Dim1+27)=8),Aoû_Dim1+27,""),IF(AND(YEAR(Aoû_Dim1+34)=Année_Calendaire,MONTH(Aoû_Dim1+34)=8),Aoû_Dim1+34,""))</f>
        <v/>
      </c>
      <c r="Q36" s="5" t="str">
        <f>IF(DAY(Aoû_Dim1)=1,IF(AND(YEAR(Aoû_Dim1+28)=Année_Calendaire,MONTH(Aoû_Dim1+28)=8),Aoû_Dim1+28,""),IF(AND(YEAR(Aoû_Dim1+35)=Année_Calendaire,MONTH(Aoû_Dim1+35)=8),Aoû_Dim1+35,""))</f>
        <v/>
      </c>
      <c r="S36" s="8"/>
      <c r="U36" s="16"/>
    </row>
    <row r="37" spans="3:21" ht="15" customHeight="1" x14ac:dyDescent="0.2">
      <c r="C37" s="5" t="str">
        <f>IF(DAY(Juil_Dim1)=1,IF(AND(YEAR(Juil_Dim1+29)=Année_Calendaire,MONTH(Juil_Dim1+29)=7),Juil_Dim1+29,""),IF(AND(YEAR(Juil_Dim1+36)=Année_Calendaire,MONTH(Juil_Dim1+36)=7),Juil_Dim1+36,""))</f>
        <v/>
      </c>
      <c r="D37" s="5" t="str">
        <f>IF(DAY(Juil_Dim1)=1,IF(AND(YEAR(Juil_Dim1+30)=Année_Calendaire,MONTH(Juil_Dim1+30)=7),Juil_Dim1+30,""),IF(AND(YEAR(Juil_Dim1+37)=Année_Calendaire,MONTH(Juil_Dim1+37)=7),Juil_Dim1+37,""))</f>
        <v/>
      </c>
      <c r="E37" s="5" t="str">
        <f>IF(DAY(Juil_Dim1)=1,IF(AND(YEAR(Juil_Dim1+31)=Année_Calendaire,MONTH(Juil_Dim1+31)=7),Juil_Dim1+31,""),IF(AND(YEAR(Juil_Dim1+38)=Année_Calendaire,MONTH(Juil_Dim1+38)=7),Juil_Dim1+38,""))</f>
        <v/>
      </c>
      <c r="F37" s="5" t="str">
        <f>IF(DAY(Juil_Dim1)=1,IF(AND(YEAR(Juil_Dim1+32)=Année_Calendaire,MONTH(Juil_Dim1+32)=7),Juil_Dim1+32,""),IF(AND(YEAR(Juil_Dim1+39)=Année_Calendaire,MONTH(Juil_Dim1+39)=7),Juil_Dim1+39,""))</f>
        <v/>
      </c>
      <c r="G37" s="5" t="str">
        <f>IF(DAY(Juil_Dim1)=1,IF(AND(YEAR(Juil_Dim1+33)=Année_Calendaire,MONTH(Juil_Dim1+33)=7),Juil_Dim1+33,""),IF(AND(YEAR(Juil_Dim1+40)=Année_Calendaire,MONTH(Juil_Dim1+40)=7),Juil_Dim1+40,""))</f>
        <v/>
      </c>
      <c r="H37" s="5" t="str">
        <f>IF(DAY(Juil_Dim1)=1,IF(AND(YEAR(Juil_Dim1+34)=Année_Calendaire,MONTH(Juil_Dim1+34)=7),Juil_Dim1+34,""),IF(AND(YEAR(Juil_Dim1+41)=Année_Calendaire,MONTH(Juil_Dim1+41)=7),Juil_Dim1+41,""))</f>
        <v/>
      </c>
      <c r="I37" s="5" t="str">
        <f>IF(DAY(Juil_Dim1)=1,IF(AND(YEAR(Juil_Dim1+35)=Année_Calendaire,MONTH(Juil_Dim1+35)=7),Juil_Dim1+35,""),IF(AND(YEAR(Juil_Dim1+42)=Année_Calendaire,MONTH(Juil_Dim1+42)=7),Juil_Dim1+42,""))</f>
        <v/>
      </c>
      <c r="K37" s="5" t="str">
        <f>IF(DAY(Aoû_Dim1)=1,IF(AND(YEAR(Aoû_Dim1+29)=Année_Calendaire,MONTH(Aoû_Dim1+29)=8),Aoû_Dim1+29,""),IF(AND(YEAR(Aoû_Dim1+36)=Année_Calendaire,MONTH(Aoû_Dim1+36)=8),Aoû_Dim1+36,""))</f>
        <v/>
      </c>
      <c r="L37" s="5" t="str">
        <f>IF(DAY(Aoû_Dim1)=1,IF(AND(YEAR(Aoû_Dim1+30)=Année_Calendaire,MONTH(Aoû_Dim1+30)=8),Aoû_Dim1+30,""),IF(AND(YEAR(Aoû_Dim1+37)=Année_Calendaire,MONTH(Aoû_Dim1+37)=8),Aoû_Dim1+37,""))</f>
        <v/>
      </c>
      <c r="M37" s="5" t="str">
        <f>IF(DAY(Aoû_Dim1)=1,IF(AND(YEAR(Aoû_Dim1+31)=Année_Calendaire,MONTH(Aoû_Dim1+31)=8),Aoû_Dim1+31,""),IF(AND(YEAR(Aoû_Dim1+38)=Année_Calendaire,MONTH(Aoû_Dim1+38)=8),Aoû_Dim1+38,""))</f>
        <v/>
      </c>
      <c r="N37" s="5" t="str">
        <f>IF(DAY(Aoû_Dim1)=1,IF(AND(YEAR(Aoû_Dim1+32)=Année_Calendaire,MONTH(Aoû_Dim1+32)=8),Aoû_Dim1+32,""),IF(AND(YEAR(Aoû_Dim1+39)=Année_Calendaire,MONTH(Aoû_Dim1+39)=8),Aoû_Dim1+39,""))</f>
        <v/>
      </c>
      <c r="O37" s="5" t="str">
        <f>IF(DAY(Aoû_Dim1)=1,IF(AND(YEAR(Aoû_Dim1+33)=Année_Calendaire,MONTH(Aoû_Dim1+33)=8),Aoû_Dim1+33,""),IF(AND(YEAR(Aoû_Dim1+40)=Année_Calendaire,MONTH(Aoû_Dim1+40)=8),Aoû_Dim1+40,""))</f>
        <v/>
      </c>
      <c r="P37" s="5" t="str">
        <f>IF(DAY(Aoû_Dim1)=1,IF(AND(YEAR(Aoû_Dim1+34)=Année_Calendaire,MONTH(Aoû_Dim1+34)=8),Aoû_Dim1+34,""),IF(AND(YEAR(Aoû_Dim1+41)=Année_Calendaire,MONTH(Aoû_Dim1+41)=8),Aoû_Dim1+41,""))</f>
        <v/>
      </c>
      <c r="Q37" s="5" t="str">
        <f>IF(DAY(Aoû_Dim1)=1,IF(AND(YEAR(Aoû_Dim1+35)=Année_Calendaire,MONTH(Aoû_Dim1+35)=8),Aoû_Dim1+35,""),IF(AND(YEAR(Aoû_Dim1+42)=Année_Calendaire,MONTH(Aoû_Dim1+42)=8),Aoû_Dim1+42,""))</f>
        <v/>
      </c>
      <c r="S37" s="8"/>
      <c r="U37" s="23"/>
    </row>
    <row r="38" spans="3:21" ht="15" customHeight="1" x14ac:dyDescent="0.2">
      <c r="C38" s="5"/>
      <c r="D38" s="5"/>
      <c r="E38" s="5"/>
      <c r="F38" s="5"/>
      <c r="G38" s="5"/>
      <c r="H38" s="5"/>
      <c r="I38" s="5"/>
      <c r="K38" s="5"/>
      <c r="L38" s="5"/>
      <c r="M38" s="5"/>
      <c r="N38" s="5"/>
      <c r="O38" s="5"/>
      <c r="P38" s="5"/>
      <c r="Q38" s="5"/>
      <c r="S38" s="8"/>
      <c r="U38" s="15"/>
    </row>
    <row r="39" spans="3:21" ht="15" customHeight="1" x14ac:dyDescent="0.25">
      <c r="C39" s="7" t="s">
        <v>15</v>
      </c>
      <c r="D39" s="6"/>
      <c r="E39" s="6"/>
      <c r="F39" s="6"/>
      <c r="G39" s="6"/>
      <c r="H39" s="6"/>
      <c r="I39" s="6"/>
      <c r="K39" s="7" t="s">
        <v>16</v>
      </c>
      <c r="L39" s="6"/>
      <c r="M39" s="6"/>
      <c r="N39" s="6"/>
      <c r="O39" s="6"/>
      <c r="P39" s="6"/>
      <c r="Q39" s="6"/>
      <c r="S39" s="8"/>
      <c r="U39" s="16"/>
    </row>
    <row r="40" spans="3:21" ht="15" customHeight="1" x14ac:dyDescent="0.2">
      <c r="C40" s="24" t="s">
        <v>26</v>
      </c>
      <c r="D40" s="24" t="s">
        <v>1</v>
      </c>
      <c r="E40" s="24" t="s">
        <v>1</v>
      </c>
      <c r="F40" s="24" t="s">
        <v>27</v>
      </c>
      <c r="G40" s="24" t="s">
        <v>28</v>
      </c>
      <c r="H40" s="24" t="s">
        <v>0</v>
      </c>
      <c r="I40" s="24" t="s">
        <v>29</v>
      </c>
      <c r="K40" s="24" t="s">
        <v>26</v>
      </c>
      <c r="L40" s="24" t="s">
        <v>1</v>
      </c>
      <c r="M40" s="24" t="s">
        <v>1</v>
      </c>
      <c r="N40" s="24" t="s">
        <v>27</v>
      </c>
      <c r="O40" s="24" t="s">
        <v>28</v>
      </c>
      <c r="P40" s="24" t="s">
        <v>0</v>
      </c>
      <c r="Q40" s="24" t="s">
        <v>29</v>
      </c>
      <c r="S40" s="8"/>
      <c r="U40" s="23"/>
    </row>
    <row r="41" spans="3:21" ht="15" customHeight="1" x14ac:dyDescent="0.2">
      <c r="C41" s="5" t="str">
        <f>IF(DAY(Sep_Dim1)=1,"",IF(AND(YEAR(Sep_Dim1+1)=Année_Calendaire,MONTH(Sep_Dim1+1)=9),Sep_Dim1+1,""))</f>
        <v/>
      </c>
      <c r="D41" s="5" t="str">
        <f>IF(DAY(Sep_Dim1)=1,"",IF(AND(YEAR(Sep_Dim1+2)=Année_Calendaire,MONTH(Sep_Dim1+2)=9),Sep_Dim1+2,""))</f>
        <v/>
      </c>
      <c r="E41" s="5" t="str">
        <f>IF(DAY(Sep_Dim1)=1,"",IF(AND(YEAR(Sep_Dim1+3)=Année_Calendaire,MONTH(Sep_Dim1+3)=9),Sep_Dim1+3,""))</f>
        <v/>
      </c>
      <c r="F41" s="5">
        <f>IF(DAY(Sep_Dim1)=1,"",IF(AND(YEAR(Sep_Dim1+4)=Année_Calendaire,MONTH(Sep_Dim1+4)=9),Sep_Dim1+4,""))</f>
        <v>40787</v>
      </c>
      <c r="G41" s="5">
        <f>IF(DAY(Sep_Dim1)=1,"",IF(AND(YEAR(Sep_Dim1+5)=Année_Calendaire,MONTH(Sep_Dim1+5)=9),Sep_Dim1+5,""))</f>
        <v>40788</v>
      </c>
      <c r="H41" s="5">
        <f>IF(DAY(Sep_Dim1)=1,"",IF(AND(YEAR(Sep_Dim1+6)=Année_Calendaire,MONTH(Sep_Dim1+6)=9),Sep_Dim1+6,""))</f>
        <v>40789</v>
      </c>
      <c r="I41" s="5">
        <f>IF(DAY(Sep_Dim1)=1,IF(AND(YEAR(Sep_Dim1)=Année_Calendaire,MONTH(Sep_Dim1)=9),Sep_Dim1,""),IF(AND(YEAR(Sep_Dim1+7)=Année_Calendaire,MONTH(Sep_Dim1+7)=9),Sep_Dim1+7,""))</f>
        <v>40790</v>
      </c>
      <c r="K41" s="5" t="str">
        <f>IF(DAY(Oct_Dim1)=1,"",IF(AND(YEAR(Oct_Dim1+1)=Année_Calendaire,MONTH(Oct_Dim1+1)=10),Oct_Dim1+1,""))</f>
        <v/>
      </c>
      <c r="L41" s="5" t="str">
        <f>IF(DAY(Oct_Dim1)=1,"",IF(AND(YEAR(Oct_Dim1+2)=Année_Calendaire,MONTH(Oct_Dim1+2)=10),Oct_Dim1+2,""))</f>
        <v/>
      </c>
      <c r="M41" s="5" t="str">
        <f>IF(DAY(Oct_Dim1)=1,"",IF(AND(YEAR(Oct_Dim1+3)=Année_Calendaire,MONTH(Oct_Dim1+3)=10),Oct_Dim1+3,""))</f>
        <v/>
      </c>
      <c r="N41" s="5" t="str">
        <f>IF(DAY(Oct_Dim1)=1,"",IF(AND(YEAR(Oct_Dim1+4)=Année_Calendaire,MONTH(Oct_Dim1+4)=10),Oct_Dim1+4,""))</f>
        <v/>
      </c>
      <c r="O41" s="5" t="str">
        <f>IF(DAY(Oct_Dim1)=1,"",IF(AND(YEAR(Oct_Dim1+5)=Année_Calendaire,MONTH(Oct_Dim1+5)=10),Oct_Dim1+5,""))</f>
        <v/>
      </c>
      <c r="P41" s="5">
        <f>IF(DAY(Oct_Dim1)=1,"",IF(AND(YEAR(Oct_Dim1+6)=Année_Calendaire,MONTH(Oct_Dim1+6)=10),Oct_Dim1+6,""))</f>
        <v>40817</v>
      </c>
      <c r="Q41" s="5">
        <f>IF(DAY(Oct_Dim1)=1,IF(AND(YEAR(Oct_Dim1)=Année_Calendaire,MONTH(Oct_Dim1)=10),Oct_Dim1,""),IF(AND(YEAR(Oct_Dim1+7)=Année_Calendaire,MONTH(Oct_Dim1+7)=10),Oct_Dim1+7,""))</f>
        <v>40818</v>
      </c>
      <c r="S41" s="8"/>
      <c r="U41" s="15"/>
    </row>
    <row r="42" spans="3:21" ht="15" customHeight="1" x14ac:dyDescent="0.2">
      <c r="C42" s="5">
        <f>IF(DAY(Sep_Dim1)=1,IF(AND(YEAR(Sep_Dim1+1)=Année_Calendaire,MONTH(Sep_Dim1+1)=9),Sep_Dim1+1,""),IF(AND(YEAR(Sep_Dim1+8)=Année_Calendaire,MONTH(Sep_Dim1+8)=9),Sep_Dim1+8,""))</f>
        <v>40791</v>
      </c>
      <c r="D42" s="5">
        <f>IF(DAY(Sep_Dim1)=1,IF(AND(YEAR(Sep_Dim1+2)=Année_Calendaire,MONTH(Sep_Dim1+2)=9),Sep_Dim1+2,""),IF(AND(YEAR(Sep_Dim1+9)=Année_Calendaire,MONTH(Sep_Dim1+9)=9),Sep_Dim1+9,""))</f>
        <v>40792</v>
      </c>
      <c r="E42" s="5">
        <f>IF(DAY(Sep_Dim1)=1,IF(AND(YEAR(Sep_Dim1+3)=Année_Calendaire,MONTH(Sep_Dim1+3)=9),Sep_Dim1+3,""),IF(AND(YEAR(Sep_Dim1+10)=Année_Calendaire,MONTH(Sep_Dim1+10)=9),Sep_Dim1+10,""))</f>
        <v>40793</v>
      </c>
      <c r="F42" s="5">
        <f>IF(DAY(Sep_Dim1)=1,IF(AND(YEAR(Sep_Dim1+4)=Année_Calendaire,MONTH(Sep_Dim1+4)=9),Sep_Dim1+4,""),IF(AND(YEAR(Sep_Dim1+11)=Année_Calendaire,MONTH(Sep_Dim1+11)=9),Sep_Dim1+11,""))</f>
        <v>40794</v>
      </c>
      <c r="G42" s="5">
        <f>IF(DAY(Sep_Dim1)=1,IF(AND(YEAR(Sep_Dim1+5)=Année_Calendaire,MONTH(Sep_Dim1+5)=9),Sep_Dim1+5,""),IF(AND(YEAR(Sep_Dim1+12)=Année_Calendaire,MONTH(Sep_Dim1+12)=9),Sep_Dim1+12,""))</f>
        <v>40795</v>
      </c>
      <c r="H42" s="5">
        <f>IF(DAY(Sep_Dim1)=1,IF(AND(YEAR(Sep_Dim1+6)=Année_Calendaire,MONTH(Sep_Dim1+6)=9),Sep_Dim1+6,""),IF(AND(YEAR(Sep_Dim1+13)=Année_Calendaire,MONTH(Sep_Dim1+13)=9),Sep_Dim1+13,""))</f>
        <v>40796</v>
      </c>
      <c r="I42" s="5">
        <f>IF(DAY(Sep_Dim1)=1,IF(AND(YEAR(Sep_Dim1+7)=Année_Calendaire,MONTH(Sep_Dim1+7)=9),Sep_Dim1+7,""),IF(AND(YEAR(Sep_Dim1+14)=Année_Calendaire,MONTH(Sep_Dim1+14)=9),Sep_Dim1+14,""))</f>
        <v>40797</v>
      </c>
      <c r="K42" s="5">
        <f>IF(DAY(Oct_Dim1)=1,IF(AND(YEAR(Oct_Dim1+1)=Année_Calendaire,MONTH(Oct_Dim1+1)=10),Oct_Dim1+1,""),IF(AND(YEAR(Oct_Dim1+8)=Année_Calendaire,MONTH(Oct_Dim1+8)=10),Oct_Dim1+8,""))</f>
        <v>40819</v>
      </c>
      <c r="L42" s="5">
        <f>IF(DAY(Oct_Dim1)=1,IF(AND(YEAR(Oct_Dim1+2)=Année_Calendaire,MONTH(Oct_Dim1+2)=10),Oct_Dim1+2,""),IF(AND(YEAR(Oct_Dim1+9)=Année_Calendaire,MONTH(Oct_Dim1+9)=10),Oct_Dim1+9,""))</f>
        <v>40820</v>
      </c>
      <c r="M42" s="5">
        <f>IF(DAY(Oct_Dim1)=1,IF(AND(YEAR(Oct_Dim1+3)=Année_Calendaire,MONTH(Oct_Dim1+3)=10),Oct_Dim1+3,""),IF(AND(YEAR(Oct_Dim1+10)=Année_Calendaire,MONTH(Oct_Dim1+10)=10),Oct_Dim1+10,""))</f>
        <v>40821</v>
      </c>
      <c r="N42" s="5">
        <f>IF(DAY(Oct_Dim1)=1,IF(AND(YEAR(Oct_Dim1+4)=Année_Calendaire,MONTH(Oct_Dim1+4)=10),Oct_Dim1+4,""),IF(AND(YEAR(Oct_Dim1+11)=Année_Calendaire,MONTH(Oct_Dim1+11)=10),Oct_Dim1+11,""))</f>
        <v>40822</v>
      </c>
      <c r="O42" s="5">
        <f>IF(DAY(Oct_Dim1)=1,IF(AND(YEAR(Oct_Dim1+5)=Année_Calendaire,MONTH(Oct_Dim1+5)=10),Oct_Dim1+5,""),IF(AND(YEAR(Oct_Dim1+12)=Année_Calendaire,MONTH(Oct_Dim1+12)=10),Oct_Dim1+12,""))</f>
        <v>40823</v>
      </c>
      <c r="P42" s="5">
        <f>IF(DAY(Oct_Dim1)=1,IF(AND(YEAR(Oct_Dim1+6)=Année_Calendaire,MONTH(Oct_Dim1+6)=10),Oct_Dim1+6,""),IF(AND(YEAR(Oct_Dim1+13)=Année_Calendaire,MONTH(Oct_Dim1+13)=10),Oct_Dim1+13,""))</f>
        <v>40824</v>
      </c>
      <c r="Q42" s="5">
        <f>IF(DAY(Oct_Dim1)=1,IF(AND(YEAR(Oct_Dim1+7)=Année_Calendaire,MONTH(Oct_Dim1+7)=10),Oct_Dim1+7,""),IF(AND(YEAR(Oct_Dim1+14)=Année_Calendaire,MONTH(Oct_Dim1+14)=10),Oct_Dim1+14,""))</f>
        <v>40825</v>
      </c>
      <c r="S42" s="8"/>
      <c r="U42" s="15"/>
    </row>
    <row r="43" spans="3:21" ht="15" customHeight="1" x14ac:dyDescent="0.2">
      <c r="C43" s="5">
        <f>IF(DAY(Sep_Dim1)=1,IF(AND(YEAR(Sep_Dim1+8)=Année_Calendaire,MONTH(Sep_Dim1+8)=9),Sep_Dim1+8,""),IF(AND(YEAR(Sep_Dim1+15)=Année_Calendaire,MONTH(Sep_Dim1+15)=9),Sep_Dim1+15,""))</f>
        <v>40798</v>
      </c>
      <c r="D43" s="5">
        <f>IF(DAY(Sep_Dim1)=1,IF(AND(YEAR(Sep_Dim1+9)=Année_Calendaire,MONTH(Sep_Dim1+9)=9),Sep_Dim1+9,""),IF(AND(YEAR(Sep_Dim1+16)=Année_Calendaire,MONTH(Sep_Dim1+16)=9),Sep_Dim1+16,""))</f>
        <v>40799</v>
      </c>
      <c r="E43" s="5">
        <f>IF(DAY(Sep_Dim1)=1,IF(AND(YEAR(Sep_Dim1+10)=Année_Calendaire,MONTH(Sep_Dim1+10)=9),Sep_Dim1+10,""),IF(AND(YEAR(Sep_Dim1+17)=Année_Calendaire,MONTH(Sep_Dim1+17)=9),Sep_Dim1+17,""))</f>
        <v>40800</v>
      </c>
      <c r="F43" s="5">
        <f>IF(DAY(Sep_Dim1)=1,IF(AND(YEAR(Sep_Dim1+11)=Année_Calendaire,MONTH(Sep_Dim1+11)=9),Sep_Dim1+11,""),IF(AND(YEAR(Sep_Dim1+18)=Année_Calendaire,MONTH(Sep_Dim1+18)=9),Sep_Dim1+18,""))</f>
        <v>40801</v>
      </c>
      <c r="G43" s="5">
        <f>IF(DAY(Sep_Dim1)=1,IF(AND(YEAR(Sep_Dim1+12)=Année_Calendaire,MONTH(Sep_Dim1+12)=9),Sep_Dim1+12,""),IF(AND(YEAR(Sep_Dim1+19)=Année_Calendaire,MONTH(Sep_Dim1+19)=9),Sep_Dim1+19,""))</f>
        <v>40802</v>
      </c>
      <c r="H43" s="5">
        <f>IF(DAY(Sep_Dim1)=1,IF(AND(YEAR(Sep_Dim1+13)=Année_Calendaire,MONTH(Sep_Dim1+13)=9),Sep_Dim1+13,""),IF(AND(YEAR(Sep_Dim1+20)=Année_Calendaire,MONTH(Sep_Dim1+20)=9),Sep_Dim1+20,""))</f>
        <v>40803</v>
      </c>
      <c r="I43" s="5">
        <f>IF(DAY(Sep_Dim1)=1,IF(AND(YEAR(Sep_Dim1+14)=Année_Calendaire,MONTH(Sep_Dim1+14)=9),Sep_Dim1+14,""),IF(AND(YEAR(Sep_Dim1+21)=Année_Calendaire,MONTH(Sep_Dim1+21)=9),Sep_Dim1+21,""))</f>
        <v>40804</v>
      </c>
      <c r="K43" s="5">
        <f>IF(DAY(Oct_Dim1)=1,IF(AND(YEAR(Oct_Dim1+8)=Année_Calendaire,MONTH(Oct_Dim1+8)=10),Oct_Dim1+8,""),IF(AND(YEAR(Oct_Dim1+15)=Année_Calendaire,MONTH(Oct_Dim1+15)=10),Oct_Dim1+15,""))</f>
        <v>40826</v>
      </c>
      <c r="L43" s="5">
        <f>IF(DAY(Oct_Dim1)=1,IF(AND(YEAR(Oct_Dim1+9)=Année_Calendaire,MONTH(Oct_Dim1+9)=10),Oct_Dim1+9,""),IF(AND(YEAR(Oct_Dim1+16)=Année_Calendaire,MONTH(Oct_Dim1+16)=10),Oct_Dim1+16,""))</f>
        <v>40827</v>
      </c>
      <c r="M43" s="5">
        <f>IF(DAY(Oct_Dim1)=1,IF(AND(YEAR(Oct_Dim1+10)=Année_Calendaire,MONTH(Oct_Dim1+10)=10),Oct_Dim1+10,""),IF(AND(YEAR(Oct_Dim1+17)=Année_Calendaire,MONTH(Oct_Dim1+17)=10),Oct_Dim1+17,""))</f>
        <v>40828</v>
      </c>
      <c r="N43" s="5">
        <f>IF(DAY(Oct_Dim1)=1,IF(AND(YEAR(Oct_Dim1+11)=Année_Calendaire,MONTH(Oct_Dim1+11)=10),Oct_Dim1+11,""),IF(AND(YEAR(Oct_Dim1+18)=Année_Calendaire,MONTH(Oct_Dim1+18)=10),Oct_Dim1+18,""))</f>
        <v>40829</v>
      </c>
      <c r="O43" s="5">
        <f>IF(DAY(Oct_Dim1)=1,IF(AND(YEAR(Oct_Dim1+12)=Année_Calendaire,MONTH(Oct_Dim1+12)=10),Oct_Dim1+12,""),IF(AND(YEAR(Oct_Dim1+19)=Année_Calendaire,MONTH(Oct_Dim1+19)=10),Oct_Dim1+19,""))</f>
        <v>40830</v>
      </c>
      <c r="P43" s="5">
        <f>IF(DAY(Oct_Dim1)=1,IF(AND(YEAR(Oct_Dim1+13)=Année_Calendaire,MONTH(Oct_Dim1+13)=10),Oct_Dim1+13,""),IF(AND(YEAR(Oct_Dim1+20)=Année_Calendaire,MONTH(Oct_Dim1+20)=10),Oct_Dim1+20,""))</f>
        <v>40831</v>
      </c>
      <c r="Q43" s="5">
        <f>IF(DAY(Oct_Dim1)=1,IF(AND(YEAR(Oct_Dim1+14)=Année_Calendaire,MONTH(Oct_Dim1+14)=10),Oct_Dim1+14,""),IF(AND(YEAR(Oct_Dim1+21)=Année_Calendaire,MONTH(Oct_Dim1+21)=10),Oct_Dim1+21,""))</f>
        <v>40832</v>
      </c>
      <c r="S43" s="8"/>
      <c r="U43" s="23"/>
    </row>
    <row r="44" spans="3:21" ht="15" customHeight="1" x14ac:dyDescent="0.2">
      <c r="C44" s="5">
        <f>IF(DAY(Sep_Dim1)=1,IF(AND(YEAR(Sep_Dim1+15)=Année_Calendaire,MONTH(Sep_Dim1+15)=9),Sep_Dim1+15,""),IF(AND(YEAR(Sep_Dim1+22)=Année_Calendaire,MONTH(Sep_Dim1+22)=9),Sep_Dim1+22,""))</f>
        <v>40805</v>
      </c>
      <c r="D44" s="5">
        <f>IF(DAY(Sep_Dim1)=1,IF(AND(YEAR(Sep_Dim1+16)=Année_Calendaire,MONTH(Sep_Dim1+16)=9),Sep_Dim1+16,""),IF(AND(YEAR(Sep_Dim1+23)=Année_Calendaire,MONTH(Sep_Dim1+23)=9),Sep_Dim1+23,""))</f>
        <v>40806</v>
      </c>
      <c r="E44" s="5">
        <f>IF(DAY(Sep_Dim1)=1,IF(AND(YEAR(Sep_Dim1+17)=Année_Calendaire,MONTH(Sep_Dim1+17)=9),Sep_Dim1+17,""),IF(AND(YEAR(Sep_Dim1+24)=Année_Calendaire,MONTH(Sep_Dim1+24)=9),Sep_Dim1+24,""))</f>
        <v>40807</v>
      </c>
      <c r="F44" s="5">
        <f>IF(DAY(Sep_Dim1)=1,IF(AND(YEAR(Sep_Dim1+18)=Année_Calendaire,MONTH(Sep_Dim1+18)=9),Sep_Dim1+18,""),IF(AND(YEAR(Sep_Dim1+25)=Année_Calendaire,MONTH(Sep_Dim1+25)=9),Sep_Dim1+25,""))</f>
        <v>40808</v>
      </c>
      <c r="G44" s="5">
        <f>IF(DAY(Sep_Dim1)=1,IF(AND(YEAR(Sep_Dim1+19)=Année_Calendaire,MONTH(Sep_Dim1+19)=9),Sep_Dim1+19,""),IF(AND(YEAR(Sep_Dim1+26)=Année_Calendaire,MONTH(Sep_Dim1+26)=9),Sep_Dim1+26,""))</f>
        <v>40809</v>
      </c>
      <c r="H44" s="5">
        <f>IF(DAY(Sep_Dim1)=1,IF(AND(YEAR(Sep_Dim1+20)=Année_Calendaire,MONTH(Sep_Dim1+20)=9),Sep_Dim1+20,""),IF(AND(YEAR(Sep_Dim1+27)=Année_Calendaire,MONTH(Sep_Dim1+27)=9),Sep_Dim1+27,""))</f>
        <v>40810</v>
      </c>
      <c r="I44" s="5">
        <f>IF(DAY(Sep_Dim1)=1,IF(AND(YEAR(Sep_Dim1+21)=Année_Calendaire,MONTH(Sep_Dim1+21)=9),Sep_Dim1+21,""),IF(AND(YEAR(Sep_Dim1+28)=Année_Calendaire,MONTH(Sep_Dim1+28)=9),Sep_Dim1+28,""))</f>
        <v>40811</v>
      </c>
      <c r="K44" s="5">
        <f>IF(DAY(Oct_Dim1)=1,IF(AND(YEAR(Oct_Dim1+15)=Année_Calendaire,MONTH(Oct_Dim1+15)=10),Oct_Dim1+15,""),IF(AND(YEAR(Oct_Dim1+22)=Année_Calendaire,MONTH(Oct_Dim1+22)=10),Oct_Dim1+22,""))</f>
        <v>40833</v>
      </c>
      <c r="L44" s="5">
        <f>IF(DAY(Oct_Dim1)=1,IF(AND(YEAR(Oct_Dim1+16)=Année_Calendaire,MONTH(Oct_Dim1+16)=10),Oct_Dim1+16,""),IF(AND(YEAR(Oct_Dim1+23)=Année_Calendaire,MONTH(Oct_Dim1+23)=10),Oct_Dim1+23,""))</f>
        <v>40834</v>
      </c>
      <c r="M44" s="5">
        <f>IF(DAY(Oct_Dim1)=1,IF(AND(YEAR(Oct_Dim1+17)=Année_Calendaire,MONTH(Oct_Dim1+17)=10),Oct_Dim1+17,""),IF(AND(YEAR(Oct_Dim1+24)=Année_Calendaire,MONTH(Oct_Dim1+24)=10),Oct_Dim1+24,""))</f>
        <v>40835</v>
      </c>
      <c r="N44" s="5">
        <f>IF(DAY(Oct_Dim1)=1,IF(AND(YEAR(Oct_Dim1+18)=Année_Calendaire,MONTH(Oct_Dim1+18)=10),Oct_Dim1+18,""),IF(AND(YEAR(Oct_Dim1+25)=Année_Calendaire,MONTH(Oct_Dim1+25)=10),Oct_Dim1+25,""))</f>
        <v>40836</v>
      </c>
      <c r="O44" s="5">
        <f>IF(DAY(Oct_Dim1)=1,IF(AND(YEAR(Oct_Dim1+19)=Année_Calendaire,MONTH(Oct_Dim1+19)=10),Oct_Dim1+19,""),IF(AND(YEAR(Oct_Dim1+26)=Année_Calendaire,MONTH(Oct_Dim1+26)=10),Oct_Dim1+26,""))</f>
        <v>40837</v>
      </c>
      <c r="P44" s="5">
        <f>IF(DAY(Oct_Dim1)=1,IF(AND(YEAR(Oct_Dim1+20)=Année_Calendaire,MONTH(Oct_Dim1+20)=10),Oct_Dim1+20,""),IF(AND(YEAR(Oct_Dim1+27)=Année_Calendaire,MONTH(Oct_Dim1+27)=10),Oct_Dim1+27,""))</f>
        <v>40838</v>
      </c>
      <c r="Q44" s="5">
        <f>IF(DAY(Oct_Dim1)=1,IF(AND(YEAR(Oct_Dim1+21)=Année_Calendaire,MONTH(Oct_Dim1+21)=10),Oct_Dim1+21,""),IF(AND(YEAR(Oct_Dim1+28)=Année_Calendaire,MONTH(Oct_Dim1+28)=10),Oct_Dim1+28,""))</f>
        <v>40839</v>
      </c>
      <c r="S44" s="8"/>
      <c r="U44" s="21" t="s">
        <v>3</v>
      </c>
    </row>
    <row r="45" spans="3:21" ht="15" customHeight="1" x14ac:dyDescent="0.2">
      <c r="C45" s="5">
        <f>IF(DAY(Sep_Dim1)=1,IF(AND(YEAR(Sep_Dim1+22)=Année_Calendaire,MONTH(Sep_Dim1+22)=9),Sep_Dim1+22,""),IF(AND(YEAR(Sep_Dim1+29)=Année_Calendaire,MONTH(Sep_Dim1+29)=9),Sep_Dim1+29,""))</f>
        <v>40812</v>
      </c>
      <c r="D45" s="5">
        <f>IF(DAY(Sep_Dim1)=1,IF(AND(YEAR(Sep_Dim1+23)=Année_Calendaire,MONTH(Sep_Dim1+23)=9),Sep_Dim1+23,""),IF(AND(YEAR(Sep_Dim1+30)=Année_Calendaire,MONTH(Sep_Dim1+30)=9),Sep_Dim1+30,""))</f>
        <v>40813</v>
      </c>
      <c r="E45" s="5">
        <f>IF(DAY(Sep_Dim1)=1,IF(AND(YEAR(Sep_Dim1+24)=Année_Calendaire,MONTH(Sep_Dim1+24)=9),Sep_Dim1+24,""),IF(AND(YEAR(Sep_Dim1+31)=Année_Calendaire,MONTH(Sep_Dim1+31)=9),Sep_Dim1+31,""))</f>
        <v>40814</v>
      </c>
      <c r="F45" s="5">
        <f>IF(DAY(Sep_Dim1)=1,IF(AND(YEAR(Sep_Dim1+25)=Année_Calendaire,MONTH(Sep_Dim1+25)=9),Sep_Dim1+25,""),IF(AND(YEAR(Sep_Dim1+32)=Année_Calendaire,MONTH(Sep_Dim1+32)=9),Sep_Dim1+32,""))</f>
        <v>40815</v>
      </c>
      <c r="G45" s="5">
        <f>IF(DAY(Sep_Dim1)=1,IF(AND(YEAR(Sep_Dim1+26)=Année_Calendaire,MONTH(Sep_Dim1+26)=9),Sep_Dim1+26,""),IF(AND(YEAR(Sep_Dim1+33)=Année_Calendaire,MONTH(Sep_Dim1+33)=9),Sep_Dim1+33,""))</f>
        <v>40816</v>
      </c>
      <c r="H45" s="5" t="str">
        <f>IF(DAY(Sep_Dim1)=1,IF(AND(YEAR(Sep_Dim1+27)=Année_Calendaire,MONTH(Sep_Dim1+27)=9),Sep_Dim1+27,""),IF(AND(YEAR(Sep_Dim1+34)=Année_Calendaire,MONTH(Sep_Dim1+34)=9),Sep_Dim1+34,""))</f>
        <v/>
      </c>
      <c r="I45" s="5" t="str">
        <f>IF(DAY(Sep_Dim1)=1,IF(AND(YEAR(Sep_Dim1+28)=Année_Calendaire,MONTH(Sep_Dim1+28)=9),Sep_Dim1+28,""),IF(AND(YEAR(Sep_Dim1+35)=Année_Calendaire,MONTH(Sep_Dim1+35)=9),Sep_Dim1+35,""))</f>
        <v/>
      </c>
      <c r="K45" s="5">
        <f>IF(DAY(Oct_Dim1)=1,IF(AND(YEAR(Oct_Dim1+22)=Année_Calendaire,MONTH(Oct_Dim1+22)=10),Oct_Dim1+22,""),IF(AND(YEAR(Oct_Dim1+29)=Année_Calendaire,MONTH(Oct_Dim1+29)=10),Oct_Dim1+29,""))</f>
        <v>40840</v>
      </c>
      <c r="L45" s="5">
        <f>IF(DAY(Oct_Dim1)=1,IF(AND(YEAR(Oct_Dim1+23)=Année_Calendaire,MONTH(Oct_Dim1+23)=10),Oct_Dim1+23,""),IF(AND(YEAR(Oct_Dim1+30)=Année_Calendaire,MONTH(Oct_Dim1+30)=10),Oct_Dim1+30,""))</f>
        <v>40841</v>
      </c>
      <c r="M45" s="5">
        <f>IF(DAY(Oct_Dim1)=1,IF(AND(YEAR(Oct_Dim1+24)=Année_Calendaire,MONTH(Oct_Dim1+24)=10),Oct_Dim1+24,""),IF(AND(YEAR(Oct_Dim1+31)=Année_Calendaire,MONTH(Oct_Dim1+31)=10),Oct_Dim1+31,""))</f>
        <v>40842</v>
      </c>
      <c r="N45" s="5">
        <f>IF(DAY(Oct_Dim1)=1,IF(AND(YEAR(Oct_Dim1+25)=Année_Calendaire,MONTH(Oct_Dim1+25)=10),Oct_Dim1+25,""),IF(AND(YEAR(Oct_Dim1+32)=Année_Calendaire,MONTH(Oct_Dim1+32)=10),Oct_Dim1+32,""))</f>
        <v>40843</v>
      </c>
      <c r="O45" s="5">
        <f>IF(DAY(Oct_Dim1)=1,IF(AND(YEAR(Oct_Dim1+26)=Année_Calendaire,MONTH(Oct_Dim1+26)=10),Oct_Dim1+26,""),IF(AND(YEAR(Oct_Dim1+33)=Année_Calendaire,MONTH(Oct_Dim1+33)=10),Oct_Dim1+33,""))</f>
        <v>40844</v>
      </c>
      <c r="P45" s="5">
        <f>IF(DAY(Oct_Dim1)=1,IF(AND(YEAR(Oct_Dim1+27)=Année_Calendaire,MONTH(Oct_Dim1+27)=10),Oct_Dim1+27,""),IF(AND(YEAR(Oct_Dim1+34)=Année_Calendaire,MONTH(Oct_Dim1+34)=10),Oct_Dim1+34,""))</f>
        <v>40845</v>
      </c>
      <c r="Q45" s="5">
        <f>IF(DAY(Oct_Dim1)=1,IF(AND(YEAR(Oct_Dim1+28)=Année_Calendaire,MONTH(Oct_Dim1+28)=10),Oct_Dim1+28,""),IF(AND(YEAR(Oct_Dim1+35)=Année_Calendaire,MONTH(Oct_Dim1+35)=10),Oct_Dim1+35,""))</f>
        <v>40846</v>
      </c>
      <c r="S45" s="8"/>
      <c r="U45" s="14" t="s">
        <v>4</v>
      </c>
    </row>
    <row r="46" spans="3:21" ht="15" customHeight="1" x14ac:dyDescent="0.2">
      <c r="C46" s="5" t="str">
        <f>IF(DAY(Sep_Dim1)=1,IF(AND(YEAR(Sep_Dim1+29)=Année_Calendaire,MONTH(Sep_Dim1+29)=9),Sep_Dim1+29,""),IF(AND(YEAR(Sep_Dim1+36)=Année_Calendaire,MONTH(Sep_Dim1+36)=9),Sep_Dim1+36,""))</f>
        <v/>
      </c>
      <c r="D46" s="5" t="str">
        <f>IF(DAY(Sep_Dim1)=1,IF(AND(YEAR(Sep_Dim1+30)=Année_Calendaire,MONTH(Sep_Dim1+30)=9),Sep_Dim1+30,""),IF(AND(YEAR(Sep_Dim1+37)=Année_Calendaire,MONTH(Sep_Dim1+37)=9),Sep_Dim1+37,""))</f>
        <v/>
      </c>
      <c r="E46" s="5" t="str">
        <f>IF(DAY(Sep_Dim1)=1,IF(AND(YEAR(Sep_Dim1+31)=Année_Calendaire,MONTH(Sep_Dim1+31)=9),Sep_Dim1+31,""),IF(AND(YEAR(Sep_Dim1+38)=Année_Calendaire,MONTH(Sep_Dim1+38)=9),Sep_Dim1+38,""))</f>
        <v/>
      </c>
      <c r="F46" s="5" t="str">
        <f>IF(DAY(Sep_Dim1)=1,IF(AND(YEAR(Sep_Dim1+32)=Année_Calendaire,MONTH(Sep_Dim1+32)=9),Sep_Dim1+32,""),IF(AND(YEAR(Sep_Dim1+39)=Année_Calendaire,MONTH(Sep_Dim1+39)=9),Sep_Dim1+39,""))</f>
        <v/>
      </c>
      <c r="G46" s="5" t="str">
        <f>IF(DAY(Sep_Dim1)=1,IF(AND(YEAR(Sep_Dim1+33)=Année_Calendaire,MONTH(Sep_Dim1+33)=9),Sep_Dim1+33,""),IF(AND(YEAR(Sep_Dim1+40)=Année_Calendaire,MONTH(Sep_Dim1+40)=9),Sep_Dim1+40,""))</f>
        <v/>
      </c>
      <c r="H46" s="5" t="str">
        <f>IF(DAY(Sep_Dim1)=1,IF(AND(YEAR(Sep_Dim1+34)=Année_Calendaire,MONTH(Sep_Dim1+34)=9),Sep_Dim1+34,""),IF(AND(YEAR(Sep_Dim1+41)=Année_Calendaire,MONTH(Sep_Dim1+41)=9),Sep_Dim1+41,""))</f>
        <v/>
      </c>
      <c r="I46" s="5" t="str">
        <f>IF(DAY(Sep_Dim1)=1,IF(AND(YEAR(Sep_Dim1+35)=Année_Calendaire,MONTH(Sep_Dim1+35)=9),Sep_Dim1+35,""),IF(AND(YEAR(Sep_Dim1+42)=Année_Calendaire,MONTH(Sep_Dim1+42)=9),Sep_Dim1+42,""))</f>
        <v/>
      </c>
      <c r="K46" s="5">
        <f>IF(DAY(Oct_Dim1)=1,IF(AND(YEAR(Oct_Dim1+29)=Année_Calendaire,MONTH(Oct_Dim1+29)=10),Oct_Dim1+29,""),IF(AND(YEAR(Oct_Dim1+36)=Année_Calendaire,MONTH(Oct_Dim1+36)=10),Oct_Dim1+36,""))</f>
        <v>40847</v>
      </c>
      <c r="L46" s="5" t="str">
        <f>IF(DAY(Oct_Dim1)=1,IF(AND(YEAR(Oct_Dim1+30)=Année_Calendaire,MONTH(Oct_Dim1+30)=10),Oct_Dim1+30,""),IF(AND(YEAR(Oct_Dim1+37)=Année_Calendaire,MONTH(Oct_Dim1+37)=10),Oct_Dim1+37,""))</f>
        <v/>
      </c>
      <c r="M46" s="5" t="str">
        <f>IF(DAY(Oct_Dim1)=1,IF(AND(YEAR(Oct_Dim1+31)=Année_Calendaire,MONTH(Oct_Dim1+31)=10),Oct_Dim1+31,""),IF(AND(YEAR(Oct_Dim1+38)=Année_Calendaire,MONTH(Oct_Dim1+38)=10),Oct_Dim1+38,""))</f>
        <v/>
      </c>
      <c r="N46" s="5" t="str">
        <f>IF(DAY(Oct_Dim1)=1,IF(AND(YEAR(Oct_Dim1+32)=Année_Calendaire,MONTH(Oct_Dim1+32)=10),Oct_Dim1+32,""),IF(AND(YEAR(Oct_Dim1+39)=Année_Calendaire,MONTH(Oct_Dim1+39)=10),Oct_Dim1+39,""))</f>
        <v/>
      </c>
      <c r="O46" s="5" t="str">
        <f>IF(DAY(Oct_Dim1)=1,IF(AND(YEAR(Oct_Dim1+33)=Année_Calendaire,MONTH(Oct_Dim1+33)=10),Oct_Dim1+33,""),IF(AND(YEAR(Oct_Dim1+40)=Année_Calendaire,MONTH(Oct_Dim1+40)=10),Oct_Dim1+40,""))</f>
        <v/>
      </c>
      <c r="P46" s="5" t="str">
        <f>IF(DAY(Oct_Dim1)=1,IF(AND(YEAR(Oct_Dim1+34)=Année_Calendaire,MONTH(Oct_Dim1+34)=10),Oct_Dim1+34,""),IF(AND(YEAR(Oct_Dim1+41)=Année_Calendaire,MONTH(Oct_Dim1+41)=10),Oct_Dim1+41,""))</f>
        <v/>
      </c>
      <c r="Q46" s="5" t="str">
        <f>IF(DAY(Oct_Dim1)=1,IF(AND(YEAR(Oct_Dim1+35)=Année_Calendaire,MONTH(Oct_Dim1+35)=10),Oct_Dim1+35,""),IF(AND(YEAR(Oct_Dim1+42)=Année_Calendaire,MONTH(Oct_Dim1+42)=10),Oct_Dim1+42,""))</f>
        <v/>
      </c>
      <c r="S46" s="8"/>
      <c r="U46" s="14"/>
    </row>
    <row r="47" spans="3:21" ht="15" customHeight="1" x14ac:dyDescent="0.2">
      <c r="C47" s="2"/>
      <c r="D47" s="2"/>
      <c r="E47" s="2"/>
      <c r="F47" s="2"/>
      <c r="G47" s="2"/>
      <c r="H47" s="2"/>
      <c r="I47" s="2"/>
      <c r="S47" s="8"/>
      <c r="U47" s="14" t="s">
        <v>2</v>
      </c>
    </row>
    <row r="48" spans="3:21" ht="15" customHeight="1" x14ac:dyDescent="0.25">
      <c r="C48" s="7" t="s">
        <v>17</v>
      </c>
      <c r="D48" s="6"/>
      <c r="E48" s="6"/>
      <c r="F48" s="6"/>
      <c r="G48" s="6"/>
      <c r="H48" s="6"/>
      <c r="I48" s="6"/>
      <c r="K48" s="7" t="s">
        <v>18</v>
      </c>
      <c r="L48" s="6"/>
      <c r="M48" s="6"/>
      <c r="N48" s="6"/>
      <c r="O48" s="6"/>
      <c r="P48" s="6"/>
      <c r="Q48" s="6"/>
      <c r="S48" s="8"/>
      <c r="U48" s="14" t="s">
        <v>6</v>
      </c>
    </row>
    <row r="49" spans="3:21" ht="15" customHeight="1" x14ac:dyDescent="0.2">
      <c r="C49" s="24" t="s">
        <v>26</v>
      </c>
      <c r="D49" s="24" t="s">
        <v>1</v>
      </c>
      <c r="E49" s="24" t="s">
        <v>1</v>
      </c>
      <c r="F49" s="24" t="s">
        <v>27</v>
      </c>
      <c r="G49" s="24" t="s">
        <v>28</v>
      </c>
      <c r="H49" s="24" t="s">
        <v>0</v>
      </c>
      <c r="I49" s="24" t="s">
        <v>29</v>
      </c>
      <c r="J49" s="22"/>
      <c r="K49" s="24" t="s">
        <v>26</v>
      </c>
      <c r="L49" s="24" t="s">
        <v>1</v>
      </c>
      <c r="M49" s="24" t="s">
        <v>1</v>
      </c>
      <c r="N49" s="24" t="s">
        <v>27</v>
      </c>
      <c r="O49" s="24" t="s">
        <v>28</v>
      </c>
      <c r="P49" s="24" t="s">
        <v>0</v>
      </c>
      <c r="Q49" s="24" t="s">
        <v>29</v>
      </c>
      <c r="S49" s="8"/>
      <c r="U49" s="14" t="s">
        <v>5</v>
      </c>
    </row>
    <row r="50" spans="3:21" ht="15" customHeight="1" x14ac:dyDescent="0.2">
      <c r="C50" s="5" t="str">
        <f>IF(DAY(Nov_Dim1)=1,"",IF(AND(YEAR(Nov_Dim1+1)=Année_Calendaire,MONTH(Nov_Dim1+1)=11),Nov_Dim1+1,""))</f>
        <v/>
      </c>
      <c r="D50" s="5">
        <f>IF(DAY(Nov_Dim1)=1,"",IF(AND(YEAR(Nov_Dim1+2)=Année_Calendaire,MONTH(Nov_Dim1+2)=11),Nov_Dim1+2,""))</f>
        <v>40848</v>
      </c>
      <c r="E50" s="5">
        <f>IF(DAY(Nov_Dim1)=1,"",IF(AND(YEAR(Nov_Dim1+3)=Année_Calendaire,MONTH(Nov_Dim1+3)=11),Nov_Dim1+3,""))</f>
        <v>40849</v>
      </c>
      <c r="F50" s="5">
        <f>IF(DAY(Nov_Dim1)=1,"",IF(AND(YEAR(Nov_Dim1+4)=Année_Calendaire,MONTH(Nov_Dim1+4)=11),Nov_Dim1+4,""))</f>
        <v>40850</v>
      </c>
      <c r="G50" s="5">
        <f>IF(DAY(Nov_Dim1)=1,"",IF(AND(YEAR(Nov_Dim1+5)=Année_Calendaire,MONTH(Nov_Dim1+5)=11),Nov_Dim1+5,""))</f>
        <v>40851</v>
      </c>
      <c r="H50" s="5">
        <f>IF(DAY(Nov_Dim1)=1,"",IF(AND(YEAR(Nov_Dim1+6)=Année_Calendaire,MONTH(Nov_Dim1+6)=11),Nov_Dim1+6,""))</f>
        <v>40852</v>
      </c>
      <c r="I50" s="5">
        <f>IF(DAY(Nov_Dim1)=1,IF(AND(YEAR(Nov_Dim1)=Année_Calendaire,MONTH(Nov_Dim1)=11),Nov_Dim1,""),IF(AND(YEAR(Nov_Dim1+7)=Année_Calendaire,MONTH(Nov_Dim1+7)=11),Nov_Dim1+7,""))</f>
        <v>40853</v>
      </c>
      <c r="K50" s="5" t="str">
        <f>IF(DAY(Déc_Dim1)=1,"",IF(AND(YEAR(Déc_Dim1+1)=Année_Calendaire,MONTH(Déc_Dim1+1)=12),Déc_Dim1+1,""))</f>
        <v/>
      </c>
      <c r="L50" s="5" t="str">
        <f>IF(DAY(Déc_Dim1)=1,"",IF(AND(YEAR(Déc_Dim1+2)=Année_Calendaire,MONTH(Déc_Dim1+2)=12),Déc_Dim1+2,""))</f>
        <v/>
      </c>
      <c r="M50" s="5" t="str">
        <f>IF(DAY(Déc_Dim1)=1,"",IF(AND(YEAR(Déc_Dim1+3)=Année_Calendaire,MONTH(Déc_Dim1+3)=12),Déc_Dim1+3,""))</f>
        <v/>
      </c>
      <c r="N50" s="5">
        <f>IF(DAY(Déc_Dim1)=1,"",IF(AND(YEAR(Déc_Dim1+4)=Année_Calendaire,MONTH(Déc_Dim1+4)=12),Déc_Dim1+4,""))</f>
        <v>40878</v>
      </c>
      <c r="O50" s="5">
        <f>IF(DAY(Déc_Dim1)=1,"",IF(AND(YEAR(Déc_Dim1+5)=Année_Calendaire,MONTH(Déc_Dim1+5)=12),Déc_Dim1+5,""))</f>
        <v>40879</v>
      </c>
      <c r="P50" s="5">
        <f>IF(DAY(Déc_Dim1)=1,"",IF(AND(YEAR(Déc_Dim1+6)=Année_Calendaire,MONTH(Déc_Dim1+6)=12),Déc_Dim1+6,""))</f>
        <v>40880</v>
      </c>
      <c r="Q50" s="5">
        <f>IF(DAY(Déc_Dim1)=1,IF(AND(YEAR(Déc_Dim1)=Année_Calendaire,MONTH(Déc_Dim1)=12),Déc_Dim1,""),IF(AND(YEAR(Déc_Dim1+7)=Année_Calendaire,MONTH(Déc_Dim1+7)=12),Déc_Dim1+7,""))</f>
        <v>40881</v>
      </c>
      <c r="S50" s="8"/>
      <c r="U50" s="14"/>
    </row>
    <row r="51" spans="3:21" ht="15" customHeight="1" x14ac:dyDescent="0.2">
      <c r="C51" s="5">
        <f>IF(DAY(Nov_Dim1)=1,IF(AND(YEAR(Nov_Dim1+1)=Année_Calendaire,MONTH(Nov_Dim1+1)=11),Nov_Dim1+1,""),IF(AND(YEAR(Nov_Dim1+8)=Année_Calendaire,MONTH(Nov_Dim1+8)=11),Nov_Dim1+8,""))</f>
        <v>40854</v>
      </c>
      <c r="D51" s="5">
        <f>IF(DAY(Nov_Dim1)=1,IF(AND(YEAR(Nov_Dim1+2)=Année_Calendaire,MONTH(Nov_Dim1+2)=11),Nov_Dim1+2,""),IF(AND(YEAR(Nov_Dim1+9)=Année_Calendaire,MONTH(Nov_Dim1+9)=11),Nov_Dim1+9,""))</f>
        <v>40855</v>
      </c>
      <c r="E51" s="5">
        <f>IF(DAY(Nov_Dim1)=1,IF(AND(YEAR(Nov_Dim1+3)=Année_Calendaire,MONTH(Nov_Dim1+3)=11),Nov_Dim1+3,""),IF(AND(YEAR(Nov_Dim1+10)=Année_Calendaire,MONTH(Nov_Dim1+10)=11),Nov_Dim1+10,""))</f>
        <v>40856</v>
      </c>
      <c r="F51" s="5">
        <f>IF(DAY(Nov_Dim1)=1,IF(AND(YEAR(Nov_Dim1+4)=Année_Calendaire,MONTH(Nov_Dim1+4)=11),Nov_Dim1+4,""),IF(AND(YEAR(Nov_Dim1+11)=Année_Calendaire,MONTH(Nov_Dim1+11)=11),Nov_Dim1+11,""))</f>
        <v>40857</v>
      </c>
      <c r="G51" s="5">
        <f>IF(DAY(Nov_Dim1)=1,IF(AND(YEAR(Nov_Dim1+5)=Année_Calendaire,MONTH(Nov_Dim1+5)=11),Nov_Dim1+5,""),IF(AND(YEAR(Nov_Dim1+12)=Année_Calendaire,MONTH(Nov_Dim1+12)=11),Nov_Dim1+12,""))</f>
        <v>40858</v>
      </c>
      <c r="H51" s="5">
        <f>IF(DAY(Nov_Dim1)=1,IF(AND(YEAR(Nov_Dim1+6)=Année_Calendaire,MONTH(Nov_Dim1+6)=11),Nov_Dim1+6,""),IF(AND(YEAR(Nov_Dim1+13)=Année_Calendaire,MONTH(Nov_Dim1+13)=11),Nov_Dim1+13,""))</f>
        <v>40859</v>
      </c>
      <c r="I51" s="5">
        <f>IF(DAY(Nov_Dim1)=1,IF(AND(YEAR(Nov_Dim1+7)=Année_Calendaire,MONTH(Nov_Dim1+7)=11),Nov_Dim1+7,""),IF(AND(YEAR(Nov_Dim1+14)=Année_Calendaire,MONTH(Nov_Dim1+14)=11),Nov_Dim1+14,""))</f>
        <v>40860</v>
      </c>
      <c r="K51" s="5">
        <f>IF(DAY(Déc_Dim1)=1,IF(AND(YEAR(Déc_Dim1+1)=Année_Calendaire,MONTH(Déc_Dim1+1)=12),Déc_Dim1+1,""),IF(AND(YEAR(Déc_Dim1+8)=Année_Calendaire,MONTH(Déc_Dim1+8)=12),Déc_Dim1+8,""))</f>
        <v>40882</v>
      </c>
      <c r="L51" s="5">
        <f>IF(DAY(Déc_Dim1)=1,IF(AND(YEAR(Déc_Dim1+2)=Année_Calendaire,MONTH(Déc_Dim1+2)=12),Déc_Dim1+2,""),IF(AND(YEAR(Déc_Dim1+9)=Année_Calendaire,MONTH(Déc_Dim1+9)=12),Déc_Dim1+9,""))</f>
        <v>40883</v>
      </c>
      <c r="M51" s="5">
        <f>IF(DAY(Déc_Dim1)=1,IF(AND(YEAR(Déc_Dim1+3)=Année_Calendaire,MONTH(Déc_Dim1+3)=12),Déc_Dim1+3,""),IF(AND(YEAR(Déc_Dim1+10)=Année_Calendaire,MONTH(Déc_Dim1+10)=12),Déc_Dim1+10,""))</f>
        <v>40884</v>
      </c>
      <c r="N51" s="5">
        <f>IF(DAY(Déc_Dim1)=1,IF(AND(YEAR(Déc_Dim1+4)=Année_Calendaire,MONTH(Déc_Dim1+4)=12),Déc_Dim1+4,""),IF(AND(YEAR(Déc_Dim1+11)=Année_Calendaire,MONTH(Déc_Dim1+11)=12),Déc_Dim1+11,""))</f>
        <v>40885</v>
      </c>
      <c r="O51" s="5">
        <f>IF(DAY(Déc_Dim1)=1,IF(AND(YEAR(Déc_Dim1+5)=Année_Calendaire,MONTH(Déc_Dim1+5)=12),Déc_Dim1+5,""),IF(AND(YEAR(Déc_Dim1+12)=Année_Calendaire,MONTH(Déc_Dim1+12)=12),Déc_Dim1+12,""))</f>
        <v>40886</v>
      </c>
      <c r="P51" s="5">
        <f>IF(DAY(Déc_Dim1)=1,IF(AND(YEAR(Déc_Dim1+6)=Année_Calendaire,MONTH(Déc_Dim1+6)=12),Déc_Dim1+6,""),IF(AND(YEAR(Déc_Dim1+13)=Année_Calendaire,MONTH(Déc_Dim1+13)=12),Déc_Dim1+13,""))</f>
        <v>40887</v>
      </c>
      <c r="Q51" s="5">
        <f>IF(DAY(Déc_Dim1)=1,IF(AND(YEAR(Déc_Dim1+7)=Année_Calendaire,MONTH(Déc_Dim1+7)=12),Déc_Dim1+7,""),IF(AND(YEAR(Déc_Dim1+14)=Année_Calendaire,MONTH(Déc_Dim1+14)=12),Déc_Dim1+14,""))</f>
        <v>40888</v>
      </c>
      <c r="S51" s="8"/>
      <c r="U51" s="13"/>
    </row>
    <row r="52" spans="3:21" ht="15" customHeight="1" x14ac:dyDescent="0.2">
      <c r="C52" s="5">
        <f>IF(DAY(Nov_Dim1)=1,IF(AND(YEAR(Nov_Dim1+8)=Année_Calendaire,MONTH(Nov_Dim1+8)=11),Nov_Dim1+8,""),IF(AND(YEAR(Nov_Dim1+15)=Année_Calendaire,MONTH(Nov_Dim1+15)=11),Nov_Dim1+15,""))</f>
        <v>40861</v>
      </c>
      <c r="D52" s="5">
        <f>IF(DAY(Nov_Dim1)=1,IF(AND(YEAR(Nov_Dim1+9)=Année_Calendaire,MONTH(Nov_Dim1+9)=11),Nov_Dim1+9,""),IF(AND(YEAR(Nov_Dim1+16)=Année_Calendaire,MONTH(Nov_Dim1+16)=11),Nov_Dim1+16,""))</f>
        <v>40862</v>
      </c>
      <c r="E52" s="5">
        <f>IF(DAY(Nov_Dim1)=1,IF(AND(YEAR(Nov_Dim1+10)=Année_Calendaire,MONTH(Nov_Dim1+10)=11),Nov_Dim1+10,""),IF(AND(YEAR(Nov_Dim1+17)=Année_Calendaire,MONTH(Nov_Dim1+17)=11),Nov_Dim1+17,""))</f>
        <v>40863</v>
      </c>
      <c r="F52" s="5">
        <f>IF(DAY(Nov_Dim1)=1,IF(AND(YEAR(Nov_Dim1+11)=Année_Calendaire,MONTH(Nov_Dim1+11)=11),Nov_Dim1+11,""),IF(AND(YEAR(Nov_Dim1+18)=Année_Calendaire,MONTH(Nov_Dim1+18)=11),Nov_Dim1+18,""))</f>
        <v>40864</v>
      </c>
      <c r="G52" s="5">
        <f>IF(DAY(Nov_Dim1)=1,IF(AND(YEAR(Nov_Dim1+12)=Année_Calendaire,MONTH(Nov_Dim1+12)=11),Nov_Dim1+12,""),IF(AND(YEAR(Nov_Dim1+19)=Année_Calendaire,MONTH(Nov_Dim1+19)=11),Nov_Dim1+19,""))</f>
        <v>40865</v>
      </c>
      <c r="H52" s="5">
        <f>IF(DAY(Nov_Dim1)=1,IF(AND(YEAR(Nov_Dim1+13)=Année_Calendaire,MONTH(Nov_Dim1+13)=11),Nov_Dim1+13,""),IF(AND(YEAR(Nov_Dim1+20)=Année_Calendaire,MONTH(Nov_Dim1+20)=11),Nov_Dim1+20,""))</f>
        <v>40866</v>
      </c>
      <c r="I52" s="5">
        <f>IF(DAY(Nov_Dim1)=1,IF(AND(YEAR(Nov_Dim1+14)=Année_Calendaire,MONTH(Nov_Dim1+14)=11),Nov_Dim1+14,""),IF(AND(YEAR(Nov_Dim1+21)=Année_Calendaire,MONTH(Nov_Dim1+21)=11),Nov_Dim1+21,""))</f>
        <v>40867</v>
      </c>
      <c r="K52" s="5">
        <f>IF(DAY(Déc_Dim1)=1,IF(AND(YEAR(Déc_Dim1+8)=Année_Calendaire,MONTH(Déc_Dim1+8)=12),Déc_Dim1+8,""),IF(AND(YEAR(Déc_Dim1+15)=Année_Calendaire,MONTH(Déc_Dim1+15)=12),Déc_Dim1+15,""))</f>
        <v>40889</v>
      </c>
      <c r="L52" s="5">
        <f>IF(DAY(Déc_Dim1)=1,IF(AND(YEAR(Déc_Dim1+9)=Année_Calendaire,MONTH(Déc_Dim1+9)=12),Déc_Dim1+9,""),IF(AND(YEAR(Déc_Dim1+16)=Année_Calendaire,MONTH(Déc_Dim1+16)=12),Déc_Dim1+16,""))</f>
        <v>40890</v>
      </c>
      <c r="M52" s="5">
        <f>IF(DAY(Déc_Dim1)=1,IF(AND(YEAR(Déc_Dim1+10)=Année_Calendaire,MONTH(Déc_Dim1+10)=12),Déc_Dim1+10,""),IF(AND(YEAR(Déc_Dim1+17)=Année_Calendaire,MONTH(Déc_Dim1+17)=12),Déc_Dim1+17,""))</f>
        <v>40891</v>
      </c>
      <c r="N52" s="5">
        <f>IF(DAY(Déc_Dim1)=1,IF(AND(YEAR(Déc_Dim1+11)=Année_Calendaire,MONTH(Déc_Dim1+11)=12),Déc_Dim1+11,""),IF(AND(YEAR(Déc_Dim1+18)=Année_Calendaire,MONTH(Déc_Dim1+18)=12),Déc_Dim1+18,""))</f>
        <v>40892</v>
      </c>
      <c r="O52" s="5">
        <f>IF(DAY(Déc_Dim1)=1,IF(AND(YEAR(Déc_Dim1+12)=Année_Calendaire,MONTH(Déc_Dim1+12)=12),Déc_Dim1+12,""),IF(AND(YEAR(Déc_Dim1+19)=Année_Calendaire,MONTH(Déc_Dim1+19)=12),Déc_Dim1+19,""))</f>
        <v>40893</v>
      </c>
      <c r="P52" s="5">
        <f>IF(DAY(Déc_Dim1)=1,IF(AND(YEAR(Déc_Dim1+13)=Année_Calendaire,MONTH(Déc_Dim1+13)=12),Déc_Dim1+13,""),IF(AND(YEAR(Déc_Dim1+20)=Année_Calendaire,MONTH(Déc_Dim1+20)=12),Déc_Dim1+20,""))</f>
        <v>40894</v>
      </c>
      <c r="Q52" s="5">
        <f>IF(DAY(Déc_Dim1)=1,IF(AND(YEAR(Déc_Dim1+14)=Année_Calendaire,MONTH(Déc_Dim1+14)=12),Déc_Dim1+14,""),IF(AND(YEAR(Déc_Dim1+21)=Année_Calendaire,MONTH(Déc_Dim1+21)=12),Déc_Dim1+21,""))</f>
        <v>40895</v>
      </c>
      <c r="S52" s="8"/>
      <c r="U52" s="13"/>
    </row>
    <row r="53" spans="3:21" ht="15" customHeight="1" x14ac:dyDescent="0.2">
      <c r="C53" s="5">
        <f>IF(DAY(Nov_Dim1)=1,IF(AND(YEAR(Nov_Dim1+15)=Année_Calendaire,MONTH(Nov_Dim1+15)=11),Nov_Dim1+15,""),IF(AND(YEAR(Nov_Dim1+22)=Année_Calendaire,MONTH(Nov_Dim1+22)=11),Nov_Dim1+22,""))</f>
        <v>40868</v>
      </c>
      <c r="D53" s="5">
        <f>IF(DAY(Nov_Dim1)=1,IF(AND(YEAR(Nov_Dim1+16)=Année_Calendaire,MONTH(Nov_Dim1+16)=11),Nov_Dim1+16,""),IF(AND(YEAR(Nov_Dim1+23)=Année_Calendaire,MONTH(Nov_Dim1+23)=11),Nov_Dim1+23,""))</f>
        <v>40869</v>
      </c>
      <c r="E53" s="5">
        <f>IF(DAY(Nov_Dim1)=1,IF(AND(YEAR(Nov_Dim1+17)=Année_Calendaire,MONTH(Nov_Dim1+17)=11),Nov_Dim1+17,""),IF(AND(YEAR(Nov_Dim1+24)=Année_Calendaire,MONTH(Nov_Dim1+24)=11),Nov_Dim1+24,""))</f>
        <v>40870</v>
      </c>
      <c r="F53" s="5">
        <f>IF(DAY(Nov_Dim1)=1,IF(AND(YEAR(Nov_Dim1+18)=Année_Calendaire,MONTH(Nov_Dim1+18)=11),Nov_Dim1+18,""),IF(AND(YEAR(Nov_Dim1+25)=Année_Calendaire,MONTH(Nov_Dim1+25)=11),Nov_Dim1+25,""))</f>
        <v>40871</v>
      </c>
      <c r="G53" s="5">
        <f>IF(DAY(Nov_Dim1)=1,IF(AND(YEAR(Nov_Dim1+19)=Année_Calendaire,MONTH(Nov_Dim1+19)=11),Nov_Dim1+19,""),IF(AND(YEAR(Nov_Dim1+26)=Année_Calendaire,MONTH(Nov_Dim1+26)=11),Nov_Dim1+26,""))</f>
        <v>40872</v>
      </c>
      <c r="H53" s="5">
        <f>IF(DAY(Nov_Dim1)=1,IF(AND(YEAR(Nov_Dim1+20)=Année_Calendaire,MONTH(Nov_Dim1+20)=11),Nov_Dim1+20,""),IF(AND(YEAR(Nov_Dim1+27)=Année_Calendaire,MONTH(Nov_Dim1+27)=11),Nov_Dim1+27,""))</f>
        <v>40873</v>
      </c>
      <c r="I53" s="5">
        <f>IF(DAY(Nov_Dim1)=1,IF(AND(YEAR(Nov_Dim1+21)=Année_Calendaire,MONTH(Nov_Dim1+21)=11),Nov_Dim1+21,""),IF(AND(YEAR(Nov_Dim1+28)=Année_Calendaire,MONTH(Nov_Dim1+28)=11),Nov_Dim1+28,""))</f>
        <v>40874</v>
      </c>
      <c r="K53" s="5">
        <f>IF(DAY(Déc_Dim1)=1,IF(AND(YEAR(Déc_Dim1+15)=Année_Calendaire,MONTH(Déc_Dim1+15)=12),Déc_Dim1+15,""),IF(AND(YEAR(Déc_Dim1+22)=Année_Calendaire,MONTH(Déc_Dim1+22)=12),Déc_Dim1+22,""))</f>
        <v>40896</v>
      </c>
      <c r="L53" s="5">
        <f>IF(DAY(Déc_Dim1)=1,IF(AND(YEAR(Déc_Dim1+16)=Année_Calendaire,MONTH(Déc_Dim1+16)=12),Déc_Dim1+16,""),IF(AND(YEAR(Déc_Dim1+23)=Année_Calendaire,MONTH(Déc_Dim1+23)=12),Déc_Dim1+23,""))</f>
        <v>40897</v>
      </c>
      <c r="M53" s="5">
        <f>IF(DAY(Déc_Dim1)=1,IF(AND(YEAR(Déc_Dim1+17)=Année_Calendaire,MONTH(Déc_Dim1+17)=12),Déc_Dim1+17,""),IF(AND(YEAR(Déc_Dim1+24)=Année_Calendaire,MONTH(Déc_Dim1+24)=12),Déc_Dim1+24,""))</f>
        <v>40898</v>
      </c>
      <c r="N53" s="5">
        <f>IF(DAY(Déc_Dim1)=1,IF(AND(YEAR(Déc_Dim1+18)=Année_Calendaire,MONTH(Déc_Dim1+18)=12),Déc_Dim1+18,""),IF(AND(YEAR(Déc_Dim1+25)=Année_Calendaire,MONTH(Déc_Dim1+25)=12),Déc_Dim1+25,""))</f>
        <v>40899</v>
      </c>
      <c r="O53" s="5">
        <f>IF(DAY(Déc_Dim1)=1,IF(AND(YEAR(Déc_Dim1+19)=Année_Calendaire,MONTH(Déc_Dim1+19)=12),Déc_Dim1+19,""),IF(AND(YEAR(Déc_Dim1+26)=Année_Calendaire,MONTH(Déc_Dim1+26)=12),Déc_Dim1+26,""))</f>
        <v>40900</v>
      </c>
      <c r="P53" s="5">
        <f>IF(DAY(Déc_Dim1)=1,IF(AND(YEAR(Déc_Dim1+20)=Année_Calendaire,MONTH(Déc_Dim1+20)=12),Déc_Dim1+20,""),IF(AND(YEAR(Déc_Dim1+27)=Année_Calendaire,MONTH(Déc_Dim1+27)=12),Déc_Dim1+27,""))</f>
        <v>40901</v>
      </c>
      <c r="Q53" s="5">
        <f>IF(DAY(Déc_Dim1)=1,IF(AND(YEAR(Déc_Dim1+21)=Année_Calendaire,MONTH(Déc_Dim1+21)=12),Déc_Dim1+21,""),IF(AND(YEAR(Déc_Dim1+28)=Année_Calendaire,MONTH(Déc_Dim1+28)=12),Déc_Dim1+28,""))</f>
        <v>40902</v>
      </c>
      <c r="S53" s="8"/>
      <c r="U53" s="13"/>
    </row>
    <row r="54" spans="3:21" ht="15" customHeight="1" x14ac:dyDescent="0.2">
      <c r="C54" s="5">
        <f>IF(DAY(Nov_Dim1)=1,IF(AND(YEAR(Nov_Dim1+22)=Année_Calendaire,MONTH(Nov_Dim1+22)=11),Nov_Dim1+22,""),IF(AND(YEAR(Nov_Dim1+29)=Année_Calendaire,MONTH(Nov_Dim1+29)=11),Nov_Dim1+29,""))</f>
        <v>40875</v>
      </c>
      <c r="D54" s="5">
        <f>IF(DAY(Nov_Dim1)=1,IF(AND(YEAR(Nov_Dim1+23)=Année_Calendaire,MONTH(Nov_Dim1+23)=11),Nov_Dim1+23,""),IF(AND(YEAR(Nov_Dim1+30)=Année_Calendaire,MONTH(Nov_Dim1+30)=11),Nov_Dim1+30,""))</f>
        <v>40876</v>
      </c>
      <c r="E54" s="5">
        <f>IF(DAY(Nov_Dim1)=1,IF(AND(YEAR(Nov_Dim1+24)=Année_Calendaire,MONTH(Nov_Dim1+24)=11),Nov_Dim1+24,""),IF(AND(YEAR(Nov_Dim1+31)=Année_Calendaire,MONTH(Nov_Dim1+31)=11),Nov_Dim1+31,""))</f>
        <v>40877</v>
      </c>
      <c r="F54" s="5" t="str">
        <f>IF(DAY(Nov_Dim1)=1,IF(AND(YEAR(Nov_Dim1+25)=Année_Calendaire,MONTH(Nov_Dim1+25)=11),Nov_Dim1+25,""),IF(AND(YEAR(Nov_Dim1+32)=Année_Calendaire,MONTH(Nov_Dim1+32)=11),Nov_Dim1+32,""))</f>
        <v/>
      </c>
      <c r="G54" s="5" t="str">
        <f>IF(DAY(Nov_Dim1)=1,IF(AND(YEAR(Nov_Dim1+26)=Année_Calendaire,MONTH(Nov_Dim1+26)=11),Nov_Dim1+26,""),IF(AND(YEAR(Nov_Dim1+33)=Année_Calendaire,MONTH(Nov_Dim1+33)=11),Nov_Dim1+33,""))</f>
        <v/>
      </c>
      <c r="H54" s="5" t="str">
        <f>IF(DAY(Nov_Dim1)=1,IF(AND(YEAR(Nov_Dim1+27)=Année_Calendaire,MONTH(Nov_Dim1+27)=11),Nov_Dim1+27,""),IF(AND(YEAR(Nov_Dim1+34)=Année_Calendaire,MONTH(Nov_Dim1+34)=11),Nov_Dim1+34,""))</f>
        <v/>
      </c>
      <c r="I54" s="5" t="str">
        <f>IF(DAY(Nov_Dim1)=1,IF(AND(YEAR(Nov_Dim1+28)=Année_Calendaire,MONTH(Nov_Dim1+28)=11),Nov_Dim1+28,""),IF(AND(YEAR(Nov_Dim1+35)=Année_Calendaire,MONTH(Nov_Dim1+35)=11),Nov_Dim1+35,""))</f>
        <v/>
      </c>
      <c r="K54" s="5">
        <f>IF(DAY(Déc_Dim1)=1,IF(AND(YEAR(Déc_Dim1+22)=Année_Calendaire,MONTH(Déc_Dim1+22)=12),Déc_Dim1+22,""),IF(AND(YEAR(Déc_Dim1+29)=Année_Calendaire,MONTH(Déc_Dim1+29)=12),Déc_Dim1+29,""))</f>
        <v>40903</v>
      </c>
      <c r="L54" s="5">
        <f>IF(DAY(Déc_Dim1)=1,IF(AND(YEAR(Déc_Dim1+23)=Année_Calendaire,MONTH(Déc_Dim1+23)=12),Déc_Dim1+23,""),IF(AND(YEAR(Déc_Dim1+30)=Année_Calendaire,MONTH(Déc_Dim1+30)=12),Déc_Dim1+30,""))</f>
        <v>40904</v>
      </c>
      <c r="M54" s="5">
        <f>IF(DAY(Déc_Dim1)=1,IF(AND(YEAR(Déc_Dim1+24)=Année_Calendaire,MONTH(Déc_Dim1+24)=12),Déc_Dim1+24,""),IF(AND(YEAR(Déc_Dim1+31)=Année_Calendaire,MONTH(Déc_Dim1+31)=12),Déc_Dim1+31,""))</f>
        <v>40905</v>
      </c>
      <c r="N54" s="5">
        <f>IF(DAY(Déc_Dim1)=1,IF(AND(YEAR(Déc_Dim1+25)=Année_Calendaire,MONTH(Déc_Dim1+25)=12),Déc_Dim1+25,""),IF(AND(YEAR(Déc_Dim1+32)=Année_Calendaire,MONTH(Déc_Dim1+32)=12),Déc_Dim1+32,""))</f>
        <v>40906</v>
      </c>
      <c r="O54" s="5">
        <f>IF(DAY(Déc_Dim1)=1,IF(AND(YEAR(Déc_Dim1+26)=Année_Calendaire,MONTH(Déc_Dim1+26)=12),Déc_Dim1+26,""),IF(AND(YEAR(Déc_Dim1+33)=Année_Calendaire,MONTH(Déc_Dim1+33)=12),Déc_Dim1+33,""))</f>
        <v>40907</v>
      </c>
      <c r="P54" s="5">
        <f>IF(DAY(Déc_Dim1)=1,IF(AND(YEAR(Déc_Dim1+27)=Année_Calendaire,MONTH(Déc_Dim1+27)=12),Déc_Dim1+27,""),IF(AND(YEAR(Déc_Dim1+34)=Année_Calendaire,MONTH(Déc_Dim1+34)=12),Déc_Dim1+34,""))</f>
        <v>40908</v>
      </c>
      <c r="Q54" s="5" t="str">
        <f>IF(DAY(Déc_Dim1)=1,IF(AND(YEAR(Déc_Dim1+28)=Année_Calendaire,MONTH(Déc_Dim1+28)=12),Déc_Dim1+28,""),IF(AND(YEAR(Déc_Dim1+35)=Année_Calendaire,MONTH(Déc_Dim1+35)=12),Déc_Dim1+35,""))</f>
        <v/>
      </c>
      <c r="S54" s="8"/>
      <c r="U54" s="13"/>
    </row>
    <row r="55" spans="3:21" ht="15" customHeight="1" x14ac:dyDescent="0.2">
      <c r="C55" s="5" t="str">
        <f>IF(DAY(Nov_Dim1)=1,IF(AND(YEAR(Nov_Dim1+29)=Année_Calendaire,MONTH(Nov_Dim1+29)=11),Nov_Dim1+29,""),IF(AND(YEAR(Nov_Dim1+36)=Année_Calendaire,MONTH(Nov_Dim1+36)=11),Nov_Dim1+36,""))</f>
        <v/>
      </c>
      <c r="D55" s="5" t="str">
        <f>IF(DAY(Nov_Dim1)=1,IF(AND(YEAR(Nov_Dim1+30)=Année_Calendaire,MONTH(Nov_Dim1+30)=11),Nov_Dim1+30,""),IF(AND(YEAR(Nov_Dim1+37)=Année_Calendaire,MONTH(Nov_Dim1+37)=11),Nov_Dim1+37,""))</f>
        <v/>
      </c>
      <c r="E55" s="5" t="str">
        <f>IF(DAY(Nov_Dim1)=1,IF(AND(YEAR(Nov_Dim1+31)=Année_Calendaire,MONTH(Nov_Dim1+31)=11),Nov_Dim1+31,""),IF(AND(YEAR(Nov_Dim1+38)=Année_Calendaire,MONTH(Nov_Dim1+38)=11),Nov_Dim1+38,""))</f>
        <v/>
      </c>
      <c r="F55" s="5" t="str">
        <f>IF(DAY(Nov_Dim1)=1,IF(AND(YEAR(Nov_Dim1+32)=Année_Calendaire,MONTH(Nov_Dim1+32)=11),Nov_Dim1+32,""),IF(AND(YEAR(Nov_Dim1+39)=Année_Calendaire,MONTH(Nov_Dim1+39)=11),Nov_Dim1+39,""))</f>
        <v/>
      </c>
      <c r="G55" s="5" t="str">
        <f>IF(DAY(Nov_Dim1)=1,IF(AND(YEAR(Nov_Dim1+33)=Année_Calendaire,MONTH(Nov_Dim1+33)=11),Nov_Dim1+33,""),IF(AND(YEAR(Nov_Dim1+40)=Année_Calendaire,MONTH(Nov_Dim1+40)=11),Nov_Dim1+40,""))</f>
        <v/>
      </c>
      <c r="H55" s="5" t="str">
        <f>IF(DAY(Nov_Dim1)=1,IF(AND(YEAR(Nov_Dim1+34)=Année_Calendaire,MONTH(Nov_Dim1+34)=11),Nov_Dim1+34,""),IF(AND(YEAR(Nov_Dim1+41)=Année_Calendaire,MONTH(Nov_Dim1+41)=11),Nov_Dim1+41,""))</f>
        <v/>
      </c>
      <c r="I55" s="5" t="str">
        <f>IF(DAY(Nov_Dim1)=1,IF(AND(YEAR(Nov_Dim1+35)=Année_Calendaire,MONTH(Nov_Dim1+35)=11),Nov_Dim1+35,""),IF(AND(YEAR(Nov_Dim1+42)=Année_Calendaire,MONTH(Nov_Dim1+42)=11),Nov_Dim1+42,""))</f>
        <v/>
      </c>
      <c r="K55" s="5" t="str">
        <f>IF(DAY(Déc_Dim1)=1,IF(AND(YEAR(Déc_Dim1+29)=Année_Calendaire,MONTH(Déc_Dim1+29)=12),Déc_Dim1+29,""),IF(AND(YEAR(Déc_Dim1+36)=Année_Calendaire,MONTH(Déc_Dim1+36)=12),Déc_Dim1+36,""))</f>
        <v/>
      </c>
      <c r="L55" s="5" t="str">
        <f>IF(DAY(Déc_Dim1)=1,IF(AND(YEAR(Déc_Dim1+30)=Année_Calendaire,MONTH(Déc_Dim1+30)=12),Déc_Dim1+30,""),IF(AND(YEAR(Déc_Dim1+37)=Année_Calendaire,MONTH(Déc_Dim1+37)=12),Déc_Dim1+37,""))</f>
        <v/>
      </c>
      <c r="M55" s="5" t="str">
        <f>IF(DAY(Déc_Dim1)=1,IF(AND(YEAR(Déc_Dim1+31)=Année_Calendaire,MONTH(Déc_Dim1+31)=12),Déc_Dim1+31,""),IF(AND(YEAR(Déc_Dim1+38)=Année_Calendaire,MONTH(Déc_Dim1+38)=12),Déc_Dim1+38,""))</f>
        <v/>
      </c>
      <c r="N55" s="5" t="str">
        <f>IF(DAY(Déc_Dim1)=1,IF(AND(YEAR(Déc_Dim1+32)=Année_Calendaire,MONTH(Déc_Dim1+32)=12),Déc_Dim1+32,""),IF(AND(YEAR(Déc_Dim1+39)=Année_Calendaire,MONTH(Déc_Dim1+39)=12),Déc_Dim1+39,""))</f>
        <v/>
      </c>
      <c r="O55" s="5" t="str">
        <f>IF(DAY(Déc_Dim1)=1,IF(AND(YEAR(Déc_Dim1+33)=Année_Calendaire,MONTH(Déc_Dim1+33)=12),Déc_Dim1+33,""),IF(AND(YEAR(Déc_Dim1+40)=Année_Calendaire,MONTH(Déc_Dim1+40)=12),Déc_Dim1+40,""))</f>
        <v/>
      </c>
      <c r="P55" s="5" t="str">
        <f>IF(DAY(Déc_Dim1)=1,IF(AND(YEAR(Déc_Dim1+34)=Année_Calendaire,MONTH(Déc_Dim1+34)=12),Déc_Dim1+34,""),IF(AND(YEAR(Déc_Dim1+41)=Année_Calendaire,MONTH(Déc_Dim1+41)=12),Déc_Dim1+41,""))</f>
        <v/>
      </c>
      <c r="Q55" s="5" t="str">
        <f>IF(DAY(Déc_Dim1)=1,IF(AND(YEAR(Déc_Dim1+35)=Année_Calendaire,MONTH(Déc_Dim1+35)=12),Déc_Dim1+35,""),IF(AND(YEAR(Déc_Dim1+42)=Année_Calendaire,MONTH(Déc_Dim1+42)=12),Déc_Dim1+42,""))</f>
        <v/>
      </c>
      <c r="S55" s="8"/>
      <c r="U55" s="13"/>
    </row>
    <row r="56" spans="3:21" ht="15" customHeight="1" x14ac:dyDescent="0.2">
      <c r="K56" s="2"/>
      <c r="L56" s="2"/>
      <c r="M56" s="2"/>
      <c r="N56" s="2"/>
      <c r="O56" s="2"/>
      <c r="P56" s="2"/>
      <c r="Q56" s="2"/>
      <c r="U56" s="13"/>
    </row>
    <row r="57" spans="3:21" ht="15" customHeight="1" x14ac:dyDescent="0.2">
      <c r="U57" s="13"/>
    </row>
    <row r="58" spans="3:21" ht="15" customHeight="1" x14ac:dyDescent="0.2"/>
    <row r="59" spans="3:21" ht="15" customHeight="1" x14ac:dyDescent="0.2"/>
    <row r="60" spans="3:21" ht="15" customHeight="1" x14ac:dyDescent="0.2"/>
    <row r="61" spans="3:21" ht="15" customHeight="1" x14ac:dyDescent="0.2"/>
    <row r="62" spans="3:21" ht="15" customHeight="1" x14ac:dyDescent="0.2"/>
    <row r="63" spans="3:21" ht="15" customHeight="1" x14ac:dyDescent="0.2"/>
    <row r="64" spans="3:2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1">
    <mergeCell ref="C1:F1"/>
  </mergeCells>
  <phoneticPr fontId="1" type="noConversion"/>
  <dataValidations count="1">
    <dataValidation allowBlank="1" showInputMessage="1" showErrorMessage="1" errorTitle="Invalid Year" error="Enter a year from 1900 to 9999, or use the scroll bar to find a year." sqref="C1"/>
  </dataValidations>
  <printOptions horizontalCentered="1" verticalCentered="1"/>
  <pageMargins left="0.5" right="0.5" top="0.5" bottom="0.5" header="0.3" footer="0.3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Spinner">
              <controlPr defaultSize="0" print="0" autoPict="0" altText="Use the spinner button to change calendar year or enter year in cell B1.">
                <anchor moveWithCells="1">
                  <from>
                    <xdr:col>1</xdr:col>
                    <xdr:colOff>114300</xdr:colOff>
                    <xdr:row>0</xdr:row>
                    <xdr:rowOff>38100</xdr:rowOff>
                  </from>
                  <to>
                    <xdr:col>1</xdr:col>
                    <xdr:colOff>266700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6d93d202-47fc-4405-873a-cab67cc5f1b2" xsi:nil="true"/>
    <AssetExpire xmlns="6d93d202-47fc-4405-873a-cab67cc5f1b2">2029-05-12T07:00:00+00:00</AssetExpire>
    <IntlLangReviewDate xmlns="6d93d202-47fc-4405-873a-cab67cc5f1b2" xsi:nil="true"/>
    <TPFriendlyName xmlns="6d93d202-47fc-4405-873a-cab67cc5f1b2" xsi:nil="true"/>
    <IntlLangReview xmlns="6d93d202-47fc-4405-873a-cab67cc5f1b2" xsi:nil="true"/>
    <PolicheckWords xmlns="6d93d202-47fc-4405-873a-cab67cc5f1b2" xsi:nil="true"/>
    <SubmitterId xmlns="6d93d202-47fc-4405-873a-cab67cc5f1b2" xsi:nil="true"/>
    <AcquiredFrom xmlns="6d93d202-47fc-4405-873a-cab67cc5f1b2">Internal MS</AcquiredFrom>
    <EditorialStatus xmlns="6d93d202-47fc-4405-873a-cab67cc5f1b2" xsi:nil="true"/>
    <Markets xmlns="6d93d202-47fc-4405-873a-cab67cc5f1b2"/>
    <OriginAsset xmlns="6d93d202-47fc-4405-873a-cab67cc5f1b2" xsi:nil="true"/>
    <AssetStart xmlns="6d93d202-47fc-4405-873a-cab67cc5f1b2">2011-02-21T13:54:00+00:00</AssetStart>
    <FriendlyTitle xmlns="6d93d202-47fc-4405-873a-cab67cc5f1b2" xsi:nil="true"/>
    <MarketSpecific xmlns="6d93d202-47fc-4405-873a-cab67cc5f1b2">false</MarketSpecific>
    <TPNamespace xmlns="6d93d202-47fc-4405-873a-cab67cc5f1b2" xsi:nil="true"/>
    <PublishStatusLookup xmlns="6d93d202-47fc-4405-873a-cab67cc5f1b2">
      <Value>360232</Value>
      <Value>453886</Value>
    </PublishStatusLookup>
    <APAuthor xmlns="6d93d202-47fc-4405-873a-cab67cc5f1b2">
      <UserInfo>
        <DisplayName/>
        <AccountId>2098</AccountId>
        <AccountType/>
      </UserInfo>
    </APAuthor>
    <TPCommandLine xmlns="6d93d202-47fc-4405-873a-cab67cc5f1b2" xsi:nil="true"/>
    <IntlLangReviewer xmlns="6d93d202-47fc-4405-873a-cab67cc5f1b2" xsi:nil="true"/>
    <OpenTemplate xmlns="6d93d202-47fc-4405-873a-cab67cc5f1b2">true</OpenTemplate>
    <CSXSubmissionDate xmlns="6d93d202-47fc-4405-873a-cab67cc5f1b2" xsi:nil="true"/>
    <Manager xmlns="6d93d202-47fc-4405-873a-cab67cc5f1b2" xsi:nil="true"/>
    <NumericId xmlns="6d93d202-47fc-4405-873a-cab67cc5f1b2" xsi:nil="true"/>
    <ParentAssetId xmlns="6d93d202-47fc-4405-873a-cab67cc5f1b2" xsi:nil="true"/>
    <OriginalSourceMarket xmlns="6d93d202-47fc-4405-873a-cab67cc5f1b2">english</OriginalSourceMarket>
    <ApprovalStatus xmlns="6d93d202-47fc-4405-873a-cab67cc5f1b2">InProgress</ApprovalStatus>
    <TPComponent xmlns="6d93d202-47fc-4405-873a-cab67cc5f1b2" xsi:nil="true"/>
    <EditorialTags xmlns="6d93d202-47fc-4405-873a-cab67cc5f1b2" xsi:nil="true"/>
    <TPExecutable xmlns="6d93d202-47fc-4405-873a-cab67cc5f1b2" xsi:nil="true"/>
    <TPLaunchHelpLink xmlns="6d93d202-47fc-4405-873a-cab67cc5f1b2" xsi:nil="true"/>
    <SourceTitle xmlns="6d93d202-47fc-4405-873a-cab67cc5f1b2" xsi:nil="true"/>
    <CSXUpdate xmlns="6d93d202-47fc-4405-873a-cab67cc5f1b2">false</CSXUpdate>
    <IntlLocPriority xmlns="6d93d202-47fc-4405-873a-cab67cc5f1b2" xsi:nil="true"/>
    <UAProjectedTotalWords xmlns="6d93d202-47fc-4405-873a-cab67cc5f1b2" xsi:nil="true"/>
    <AssetType xmlns="6d93d202-47fc-4405-873a-cab67cc5f1b2">TP</AssetType>
    <MachineTranslated xmlns="6d93d202-47fc-4405-873a-cab67cc5f1b2">false</MachineTranslated>
    <OutputCachingOn xmlns="6d93d202-47fc-4405-873a-cab67cc5f1b2">false</OutputCachingOn>
    <TemplateStatus xmlns="6d93d202-47fc-4405-873a-cab67cc5f1b2" xsi:nil="true"/>
    <IsSearchable xmlns="6d93d202-47fc-4405-873a-cab67cc5f1b2">true</IsSearchable>
    <ContentItem xmlns="6d93d202-47fc-4405-873a-cab67cc5f1b2" xsi:nil="true"/>
    <HandoffToMSDN xmlns="6d93d202-47fc-4405-873a-cab67cc5f1b2" xsi:nil="true"/>
    <ShowIn xmlns="6d93d202-47fc-4405-873a-cab67cc5f1b2">Show everywhere</ShowIn>
    <ThumbnailAssetId xmlns="6d93d202-47fc-4405-873a-cab67cc5f1b2" xsi:nil="true"/>
    <UALocComments xmlns="6d93d202-47fc-4405-873a-cab67cc5f1b2" xsi:nil="true"/>
    <UALocRecommendation xmlns="6d93d202-47fc-4405-873a-cab67cc5f1b2">Localize</UALocRecommendation>
    <LastModifiedDateTime xmlns="6d93d202-47fc-4405-873a-cab67cc5f1b2" xsi:nil="true"/>
    <LastPublishResultLookup xmlns="6d93d202-47fc-4405-873a-cab67cc5f1b2" xsi:nil="true"/>
    <LegacyData xmlns="6d93d202-47fc-4405-873a-cab67cc5f1b2" xsi:nil="true"/>
    <ClipArtFilename xmlns="6d93d202-47fc-4405-873a-cab67cc5f1b2" xsi:nil="true"/>
    <TPApplication xmlns="6d93d202-47fc-4405-873a-cab67cc5f1b2" xsi:nil="true"/>
    <CSXHash xmlns="6d93d202-47fc-4405-873a-cab67cc5f1b2" xsi:nil="true"/>
    <DirectSourceMarket xmlns="6d93d202-47fc-4405-873a-cab67cc5f1b2">english</DirectSourceMarket>
    <PrimaryImageGen xmlns="6d93d202-47fc-4405-873a-cab67cc5f1b2">true</PrimaryImageGen>
    <PlannedPubDate xmlns="6d93d202-47fc-4405-873a-cab67cc5f1b2" xsi:nil="true"/>
    <CSXSubmissionMarket xmlns="6d93d202-47fc-4405-873a-cab67cc5f1b2" xsi:nil="true"/>
    <Downloads xmlns="6d93d202-47fc-4405-873a-cab67cc5f1b2">0</Downloads>
    <ArtSampleDocs xmlns="6d93d202-47fc-4405-873a-cab67cc5f1b2" xsi:nil="true"/>
    <TrustLevel xmlns="6d93d202-47fc-4405-873a-cab67cc5f1b2">1 Microsoft Managed Content</TrustLevel>
    <BlockPublish xmlns="6d93d202-47fc-4405-873a-cab67cc5f1b2">false</BlockPublish>
    <TPLaunchHelpLinkType xmlns="6d93d202-47fc-4405-873a-cab67cc5f1b2">Template</TPLaunchHelpLinkType>
    <BusinessGroup xmlns="6d93d202-47fc-4405-873a-cab67cc5f1b2" xsi:nil="true"/>
    <Providers xmlns="6d93d202-47fc-4405-873a-cab67cc5f1b2" xsi:nil="true"/>
    <TemplateTemplateType xmlns="6d93d202-47fc-4405-873a-cab67cc5f1b2">Excel Chart Template</TemplateTemplateType>
    <TimesCloned xmlns="6d93d202-47fc-4405-873a-cab67cc5f1b2" xsi:nil="true"/>
    <TPAppVersion xmlns="6d93d202-47fc-4405-873a-cab67cc5f1b2" xsi:nil="true"/>
    <VoteCount xmlns="6d93d202-47fc-4405-873a-cab67cc5f1b2" xsi:nil="true"/>
    <AverageRating xmlns="6d93d202-47fc-4405-873a-cab67cc5f1b2" xsi:nil="true"/>
    <Provider xmlns="6d93d202-47fc-4405-873a-cab67cc5f1b2" xsi:nil="true"/>
    <UACurrentWords xmlns="6d93d202-47fc-4405-873a-cab67cc5f1b2" xsi:nil="true"/>
    <AssetId xmlns="6d93d202-47fc-4405-873a-cab67cc5f1b2">TP102551231</AssetId>
    <TPClientViewer xmlns="6d93d202-47fc-4405-873a-cab67cc5f1b2" xsi:nil="true"/>
    <DSATActionTaken xmlns="6d93d202-47fc-4405-873a-cab67cc5f1b2" xsi:nil="true"/>
    <APEditor xmlns="6d93d202-47fc-4405-873a-cab67cc5f1b2">
      <UserInfo>
        <DisplayName/>
        <AccountId xsi:nil="true"/>
        <AccountType/>
      </UserInfo>
    </APEditor>
    <TPInstallLocation xmlns="6d93d202-47fc-4405-873a-cab67cc5f1b2" xsi:nil="true"/>
    <OOCacheId xmlns="6d93d202-47fc-4405-873a-cab67cc5f1b2" xsi:nil="true"/>
    <IsDeleted xmlns="6d93d202-47fc-4405-873a-cab67cc5f1b2">false</IsDeleted>
    <PublishTargets xmlns="6d93d202-47fc-4405-873a-cab67cc5f1b2">OfficeOnline</PublishTargets>
    <ApprovalLog xmlns="6d93d202-47fc-4405-873a-cab67cc5f1b2" xsi:nil="true"/>
    <BugNumber xmlns="6d93d202-47fc-4405-873a-cab67cc5f1b2" xsi:nil="true"/>
    <CrawlForDependencies xmlns="6d93d202-47fc-4405-873a-cab67cc5f1b2">false</CrawlForDependencies>
    <LastHandOff xmlns="6d93d202-47fc-4405-873a-cab67cc5f1b2" xsi:nil="true"/>
    <Milestone xmlns="6d93d202-47fc-4405-873a-cab67cc5f1b2" xsi:nil="true"/>
    <UANotes xmlns="6d93d202-47fc-4405-873a-cab67cc5f1b2" xsi:nil="true"/>
    <LocManualTestRequired xmlns="6d93d202-47fc-4405-873a-cab67cc5f1b2" xsi:nil="true"/>
    <LocalizationTagsTaxHTField0 xmlns="6d93d202-47fc-4405-873a-cab67cc5f1b2">
      <Terms xmlns="http://schemas.microsoft.com/office/infopath/2007/PartnerControls"/>
    </LocalizationTagsTaxHTField0>
    <CampaignTagsTaxHTField0 xmlns="6d93d202-47fc-4405-873a-cab67cc5f1b2">
      <Terms xmlns="http://schemas.microsoft.com/office/infopath/2007/PartnerControls"/>
    </CampaignTagsTaxHTField0>
    <LocLastLocAttemptVersionLookup xmlns="6d93d202-47fc-4405-873a-cab67cc5f1b2">2610</LocLastLocAttemptVersionLookup>
    <InternalTagsTaxHTField0 xmlns="6d93d202-47fc-4405-873a-cab67cc5f1b2">
      <Terms xmlns="http://schemas.microsoft.com/office/infopath/2007/PartnerControls"/>
    </InternalTagsTaxHTField0>
    <LocProcessedForMarketsLookup xmlns="6d93d202-47fc-4405-873a-cab67cc5f1b2" xsi:nil="true"/>
    <LocRecommendedHandoff xmlns="6d93d202-47fc-4405-873a-cab67cc5f1b2" xsi:nil="true"/>
    <LocOverallPreviewStatusLookup xmlns="6d93d202-47fc-4405-873a-cab67cc5f1b2" xsi:nil="true"/>
    <LocOverallPublishStatusLookup xmlns="6d93d202-47fc-4405-873a-cab67cc5f1b2" xsi:nil="true"/>
    <Component xmlns="64acb2c5-0a2b-4bda-bd34-58e36cbb80d2" xsi:nil="true"/>
    <LocProcessedForHandoffsLookup xmlns="6d93d202-47fc-4405-873a-cab67cc5f1b2" xsi:nil="true"/>
    <LocLastLocAttemptVersionTypeLookup xmlns="6d93d202-47fc-4405-873a-cab67cc5f1b2" xsi:nil="true"/>
    <LocOverallHandbackStatusLookup xmlns="6d93d202-47fc-4405-873a-cab67cc5f1b2" xsi:nil="true"/>
    <LocComments xmlns="6d93d202-47fc-4405-873a-cab67cc5f1b2" xsi:nil="true"/>
    <TaxCatchAll xmlns="6d93d202-47fc-4405-873a-cab67cc5f1b2"/>
    <RecommendationsModifier xmlns="6d93d202-47fc-4405-873a-cab67cc5f1b2" xsi:nil="true"/>
    <ScenarioTagsTaxHTField0 xmlns="6d93d202-47fc-4405-873a-cab67cc5f1b2">
      <Terms xmlns="http://schemas.microsoft.com/office/infopath/2007/PartnerControls"/>
    </ScenarioTagsTaxHTField0>
    <Description0 xmlns="64acb2c5-0a2b-4bda-bd34-58e36cbb80d2" xsi:nil="true"/>
    <FeatureTagsTaxHTField0 xmlns="6d93d202-47fc-4405-873a-cab67cc5f1b2">
      <Terms xmlns="http://schemas.microsoft.com/office/infopath/2007/PartnerControls"/>
    </FeatureTagsTaxHTField0>
    <LocOverallLocStatusLookup xmlns="6d93d202-47fc-4405-873a-cab67cc5f1b2" xsi:nil="true"/>
    <LocPublishedLinkedAssetsLookup xmlns="6d93d202-47fc-4405-873a-cab67cc5f1b2" xsi:nil="true"/>
    <LocNewPublishedVersionLookup xmlns="6d93d202-47fc-4405-873a-cab67cc5f1b2" xsi:nil="true"/>
    <LocPublishedDependentAssetsLookup xmlns="6d93d202-47fc-4405-873a-cab67cc5f1b2" xsi:nil="true"/>
    <OriginalRelease xmlns="6d93d202-47fc-4405-873a-cab67cc5f1b2">14</OriginalRelease>
    <LocMarketGroupTiers2 xmlns="6d93d202-47fc-4405-873a-cab67cc5f1b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FA1DFF4-0D87-4281-A5C5-3B278BEAB953}"/>
</file>

<file path=customXml/itemProps2.xml><?xml version="1.0" encoding="utf-8"?>
<ds:datastoreItem xmlns:ds="http://schemas.openxmlformats.org/officeDocument/2006/customXml" ds:itemID="{3DE08C8B-9B4C-401D-9C7F-106AA63C10A8}"/>
</file>

<file path=customXml/itemProps3.xml><?xml version="1.0" encoding="utf-8"?>
<ds:datastoreItem xmlns:ds="http://schemas.openxmlformats.org/officeDocument/2006/customXml" ds:itemID="{2E0922C1-4382-4AF4-B291-1A6E659D4D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Calendrier annuel</vt:lpstr>
      <vt:lpstr>Année_Calendaire</vt:lpstr>
      <vt:lpstr>'Calendrier annuel'!Print_Area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2010-12-18T18:18:58Z</dcterms:created>
  <dcterms:modified xsi:type="dcterms:W3CDTF">2012-05-25T07:51:47Z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0x01010069924D1ECC420D47A2456556BC94F7370400BDF4491DEA4973499845289601F88B9F</vt:lpwstr>
  </property>
  <property fmtid="{D5CDD505-2E9C-101B-9397-08002B2CF9AE}" pid="3" name="Order">
    <vt:r8>9009100</vt:r8>
  </property>
  <property fmtid="{D5CDD505-2E9C-101B-9397-08002B2CF9AE}" pid="4" name="HiddenCategoryTags">
    <vt:lpwstr/>
  </property>
  <property fmtid="{D5CDD505-2E9C-101B-9397-08002B2CF9AE}" pid="5" name="InternalTags">
    <vt:lpwstr/>
  </property>
  <property fmtid="{D5CDD505-2E9C-101B-9397-08002B2CF9AE}" pid="6" name="FeatureTags">
    <vt:lpwstr/>
  </property>
  <property fmtid="{D5CDD505-2E9C-101B-9397-08002B2CF9AE}" pid="7" name="LocalizationTags">
    <vt:lpwstr/>
  </property>
  <property fmtid="{D5CDD505-2E9C-101B-9397-08002B2CF9AE}" pid="8" name="ImageGenStatus">
    <vt:i4>0</vt:i4>
  </property>
  <property fmtid="{D5CDD505-2E9C-101B-9397-08002B2CF9AE}" pid="9" name="CategoryTags">
    <vt:lpwstr/>
  </property>
  <property fmtid="{D5CDD505-2E9C-101B-9397-08002B2CF9AE}" pid="10" name="Application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