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1_WAC Calendar_templates\03_PreDTP_Done\FRA\"/>
    </mc:Choice>
  </mc:AlternateContent>
  <bookViews>
    <workbookView xWindow="0" yWindow="450" windowWidth="20490" windowHeight="7515" tabRatio="741"/>
  </bookViews>
  <sheets>
    <sheet name="Janv." sheetId="1" r:id="rId1"/>
    <sheet name="Fév." sheetId="6" r:id="rId2"/>
    <sheet name="Mars" sheetId="7" r:id="rId3"/>
    <sheet name="Avr." sheetId="8" r:id="rId4"/>
    <sheet name="Mai" sheetId="9" r:id="rId5"/>
    <sheet name="Juin" sheetId="10" r:id="rId6"/>
    <sheet name="Juil." sheetId="11" r:id="rId7"/>
    <sheet name="Août" sheetId="12" r:id="rId8"/>
    <sheet name="Sept." sheetId="13" r:id="rId9"/>
    <sheet name="Oct." sheetId="14" r:id="rId10"/>
    <sheet name="Nov." sheetId="15" r:id="rId11"/>
    <sheet name="Déc." sheetId="16" r:id="rId12"/>
  </sheets>
  <definedNames>
    <definedName name="AnnéeCivile">Janv.!$N$2</definedName>
    <definedName name="AoûDim1">DATE(AnnéeCivile,8,1)-WEEKDAY(DATE(AnnéeCivile,8,1))+1</definedName>
    <definedName name="AvrDim1">DATE(AnnéeCivile,4,1)-WEEKDAY(DATE(AnnéeCivile,4,1))+1</definedName>
    <definedName name="DécDim1">DATE(AnnéeCivile,12,1)-WEEKDAY(DATE(AnnéeCivile,12,1))+1</definedName>
    <definedName name="FévDim1">DATE(AnnéeCivile,2,1)-WEEKDAY(DATE(AnnéeCivile,2,1))+1</definedName>
    <definedName name="JanDim1">DATE(AnnéeCivile,1,1)-WEEKDAY(DATE(AnnéeCivile,1,1))+1</definedName>
    <definedName name="JoursDevoirs" localSheetId="7">Août!$L$4:$L$33</definedName>
    <definedName name="JoursDevoirs" localSheetId="3">Avr.!$L$4:$L$33</definedName>
    <definedName name="JoursDevoirs" localSheetId="11">Déc.!$L$4:$L$33</definedName>
    <definedName name="JoursDevoirs" localSheetId="1">Fév.!$L$4:$L$33</definedName>
    <definedName name="JoursDevoirs" localSheetId="6">Juil.!$L$4:$L$33</definedName>
    <definedName name="JoursDevoirs" localSheetId="5">Juin!$L$4:$L$33</definedName>
    <definedName name="JoursDevoirs" localSheetId="4">Mai!$L$4:$L$33</definedName>
    <definedName name="JoursDevoirs" localSheetId="2">Mars!$L$4:$L$33</definedName>
    <definedName name="JoursDevoirs" localSheetId="10">Nov.!$L$4:$L$33</definedName>
    <definedName name="JoursDevoirs" localSheetId="9">Oct.!$L$4:$L$33</definedName>
    <definedName name="JoursDevoirs" localSheetId="8">Sept.!$L$4:$L$33</definedName>
    <definedName name="JoursDevoirs">Janv.!$L$4:$L$33</definedName>
    <definedName name="JulDim1">DATE(AnnéeCivile,7,1)-WEEKDAY(DATE(AnnéeCivile,7,1))+1</definedName>
    <definedName name="JunDim1">DATE(AnnéeCivile,6,1)-WEEKDAY(DATE(AnnéeCivile,6,1))+1</definedName>
    <definedName name="MaiDim1">DATE(AnnéeCivile,5,1)-WEEKDAY(DATE(AnnéeCivile,5,1))+1</definedName>
    <definedName name="MarDim1">DATE(AnnéeCivile,3,1)-WEEKDAY(DATE(AnnéeCivile,3,1))+1</definedName>
    <definedName name="NovDim1">DATE(AnnéeCivile,11,1)-WEEKDAY(DATE(AnnéeCivile,11,1))+1</definedName>
    <definedName name="OctDim1">DATE(AnnéeCivile,10,1)-WEEKDAY(DATE(AnnéeCivile,10,1))+1</definedName>
    <definedName name="SepDim1">DATE(AnnéeCivile,9,1)-WEEKDAY(DATE(AnnéeCivile,9,1))+1</definedName>
    <definedName name="TableauDatesImportantes" localSheetId="7">Août!$L$4:$M$8</definedName>
    <definedName name="TableauDatesImportantes" localSheetId="3">Avr.!$L$4:$M$8</definedName>
    <definedName name="TableauDatesImportantes" localSheetId="11">Déc.!$L$4:$M$8</definedName>
    <definedName name="TableauDatesImportantes" localSheetId="1">Fév.!$L$4:$M$8</definedName>
    <definedName name="TableauDatesImportantes" localSheetId="6">Juil.!$L$4:$M$8</definedName>
    <definedName name="TableauDatesImportantes" localSheetId="5">Juin!$L$4:$M$8</definedName>
    <definedName name="TableauDatesImportantes" localSheetId="4">Mai!$L$4:$M$8</definedName>
    <definedName name="TableauDatesImportantes" localSheetId="2">Mars!$L$4:$M$8</definedName>
    <definedName name="TableauDatesImportantes" localSheetId="10">Nov.!$L$4:$M$8</definedName>
    <definedName name="TableauDatesImportantes" localSheetId="9">Oct.!$L$4:$M$8</definedName>
    <definedName name="TableauDatesImportantes" localSheetId="8">Sept.!$L$4:$M$8</definedName>
    <definedName name="TableauDatesImportantes">Janv.!$L$4:$M$8</definedName>
    <definedName name="_xlnm.Print_Area" localSheetId="7">Août!$A$1:$N$33</definedName>
    <definedName name="_xlnm.Print_Area" localSheetId="3">Avr.!$A$1:$N$33</definedName>
    <definedName name="_xlnm.Print_Area" localSheetId="11">Déc.!$A$1:$N$33</definedName>
    <definedName name="_xlnm.Print_Area" localSheetId="1">Fév.!$A$1:$N$33</definedName>
    <definedName name="_xlnm.Print_Area" localSheetId="0">Janv.!$A$1:$N$33</definedName>
    <definedName name="_xlnm.Print_Area" localSheetId="6">Juil.!$A$1:$N$33</definedName>
    <definedName name="_xlnm.Print_Area" localSheetId="5">Juin!$A$1:$N$33</definedName>
    <definedName name="_xlnm.Print_Area" localSheetId="4">Mai!$A$1:$N$33</definedName>
    <definedName name="_xlnm.Print_Area" localSheetId="2">Mars!$A$1:$N$33</definedName>
    <definedName name="_xlnm.Print_Area" localSheetId="10">Nov.!$A$1:$N$33</definedName>
    <definedName name="_xlnm.Print_Area" localSheetId="9">Oct.!$A$1:$N$33</definedName>
    <definedName name="_xlnm.Print_Area" localSheetId="8">Sept.!$A$1:$N$33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<sst xmlns="http://schemas.openxmlformats.org/spreadsheetml/2006/main" count="555" uniqueCount="37">
  <si>
    <t>JAN</t>
  </si>
  <si>
    <t>PLANNING HEBDOMADAIRE</t>
  </si>
  <si>
    <t>LUN</t>
  </si>
  <si>
    <t>8:00</t>
  </si>
  <si>
    <t>Français</t>
  </si>
  <si>
    <t>10:00</t>
  </si>
  <si>
    <t>Mathématiques</t>
  </si>
  <si>
    <t>Anglais</t>
  </si>
  <si>
    <t>L</t>
  </si>
  <si>
    <t>MAR</t>
  </si>
  <si>
    <t>9:00</t>
  </si>
  <si>
    <t>Histoire de l’art</t>
  </si>
  <si>
    <t>Programmation</t>
  </si>
  <si>
    <t>M</t>
  </si>
  <si>
    <t>MER</t>
  </si>
  <si>
    <t>J</t>
  </si>
  <si>
    <t>V</t>
  </si>
  <si>
    <t>JEU</t>
  </si>
  <si>
    <t>S</t>
  </si>
  <si>
    <t>D</t>
  </si>
  <si>
    <t>VEN</t>
  </si>
  <si>
    <t>DEVOIRS</t>
  </si>
  <si>
    <t>Français : Premier devoir à rendre</t>
  </si>
  <si>
    <t>Histoire de l’art : Test</t>
  </si>
  <si>
    <t>&lt; Entrez l’année civile dans N2.</t>
  </si>
  <si>
    <t>OCT</t>
  </si>
  <si>
    <t>NOV</t>
  </si>
  <si>
    <t>DÉC</t>
  </si>
  <si>
    <t>FÉV</t>
  </si>
  <si>
    <t>AVR</t>
  </si>
  <si>
    <t>MAI</t>
  </si>
  <si>
    <t>JUIN</t>
  </si>
  <si>
    <t>JUIL</t>
  </si>
  <si>
    <t>AOU</t>
  </si>
  <si>
    <t>SEPT</t>
  </si>
  <si>
    <t>14:00</t>
  </si>
  <si>
    <t>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</si>
</sst>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49">
        <v>2015</v>
      </c>
      <c r="P2" s="69" t="s">
        <v>24</v>
      </c>
    </row>
    <row r="3" spans="1:16" ht="21" customHeight="1" x14ac:dyDescent="0.2">
      <c r="A3" s="4"/>
      <c r="B3" s="68" t="s">
        <v>0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IF(DAY(JanDim1)=1,JanDim1-6,JanDim1+1)</f>
        <v>42002</v>
      </c>
      <c r="D4" s="10">
        <f>IF(DAY(JanDim1)=1,JanDim1-5,JanDim1+2)</f>
        <v>42003</v>
      </c>
      <c r="E4" s="10">
        <f>IF(DAY(JanDim1)=1,JanDim1-4,JanDim1+3)</f>
        <v>42004</v>
      </c>
      <c r="F4" s="10">
        <f>IF(DAY(JanDim1)=1,JanDim1-3,JanDim1+4)</f>
        <v>42005</v>
      </c>
      <c r="G4" s="10">
        <f>IF(DAY(JanDim1)=1,JanDim1-2,JanDim1+5)</f>
        <v>42006</v>
      </c>
      <c r="H4" s="10">
        <f>IF(DAY(JanDim1)=1,JanDim1-1,JanDim1+6)</f>
        <v>42007</v>
      </c>
      <c r="I4" s="10">
        <f>IF(DAY(JanDim1)=1,JanDim1,JanDim1+7)</f>
        <v>42008</v>
      </c>
      <c r="J4" s="5"/>
      <c r="K4" s="46" t="s">
        <v>2</v>
      </c>
      <c r="L4" s="16">
        <v>5</v>
      </c>
      <c r="M4" s="47" t="s">
        <v>22</v>
      </c>
      <c r="N4" s="48"/>
      <c r="P4" s="25"/>
    </row>
    <row r="5" spans="1:16" ht="18" customHeight="1" x14ac:dyDescent="0.2">
      <c r="A5" s="4"/>
      <c r="B5" s="26"/>
      <c r="C5" s="10">
        <f>IF(DAY(JanDim1)=1,JanDim1+1,JanDim1+8)</f>
        <v>42009</v>
      </c>
      <c r="D5" s="10">
        <f>IF(DAY(JanDim1)=1,JanDim1+2,JanDim1+9)</f>
        <v>42010</v>
      </c>
      <c r="E5" s="10">
        <f>IF(DAY(JanDim1)=1,JanDim1+3,JanDim1+10)</f>
        <v>42011</v>
      </c>
      <c r="F5" s="10">
        <f>IF(DAY(JanDim1)=1,JanDim1+4,JanDim1+11)</f>
        <v>42012</v>
      </c>
      <c r="G5" s="10">
        <f>IF(DAY(JanDim1)=1,JanDim1+5,JanDim1+12)</f>
        <v>42013</v>
      </c>
      <c r="H5" s="10">
        <f>IF(DAY(JanDim1)=1,JanDim1+6,JanDim1+13)</f>
        <v>42014</v>
      </c>
      <c r="I5" s="10">
        <f>IF(DAY(JanDim1)=1,JanDim1+7,JanDim1+14)</f>
        <v>42015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IF(DAY(JanDim1)=1,JanDim1+8,JanDim1+15)</f>
        <v>42016</v>
      </c>
      <c r="D6" s="10">
        <f>IF(DAY(JanDim1)=1,JanDim1+9,JanDim1+16)</f>
        <v>42017</v>
      </c>
      <c r="E6" s="10">
        <f>IF(DAY(JanDim1)=1,JanDim1+10,JanDim1+17)</f>
        <v>42018</v>
      </c>
      <c r="F6" s="10">
        <f>IF(DAY(JanDim1)=1,JanDim1+11,JanDim1+18)</f>
        <v>42019</v>
      </c>
      <c r="G6" s="10">
        <f>IF(DAY(JanDim1)=1,JanDim1+12,JanDim1+19)</f>
        <v>42020</v>
      </c>
      <c r="H6" s="10">
        <f>IF(DAY(JanDim1)=1,JanDim1+13,JanDim1+20)</f>
        <v>42021</v>
      </c>
      <c r="I6" s="10">
        <f>IF(DAY(JanDim1)=1,JanDim1+14,JanDim1+21)</f>
        <v>42022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IF(DAY(JanDim1)=1,JanDim1+15,JanDim1+22)</f>
        <v>42023</v>
      </c>
      <c r="D7" s="10">
        <f>IF(DAY(JanDim1)=1,JanDim1+16,JanDim1+23)</f>
        <v>42024</v>
      </c>
      <c r="E7" s="10">
        <f>IF(DAY(JanDim1)=1,JanDim1+17,JanDim1+24)</f>
        <v>42025</v>
      </c>
      <c r="F7" s="10">
        <f>IF(DAY(JanDim1)=1,JanDim1+18,JanDim1+25)</f>
        <v>42026</v>
      </c>
      <c r="G7" s="10">
        <f>IF(DAY(JanDim1)=1,JanDim1+19,JanDim1+26)</f>
        <v>42027</v>
      </c>
      <c r="H7" s="10">
        <f>IF(DAY(JanDim1)=1,JanDim1+20,JanDim1+27)</f>
        <v>42028</v>
      </c>
      <c r="I7" s="10">
        <f>IF(DAY(JanDim1)=1,JanDim1+21,JanDim1+28)</f>
        <v>42029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IF(DAY(JanDim1)=1,JanDim1+22,JanDim1+29)</f>
        <v>42030</v>
      </c>
      <c r="D8" s="10">
        <f>IF(DAY(JanDim1)=1,JanDim1+23,JanDim1+30)</f>
        <v>42031</v>
      </c>
      <c r="E8" s="10">
        <f>IF(DAY(JanDim1)=1,JanDim1+24,JanDim1+31)</f>
        <v>42032</v>
      </c>
      <c r="F8" s="10">
        <f>IF(DAY(JanDim1)=1,JanDim1+25,JanDim1+32)</f>
        <v>42033</v>
      </c>
      <c r="G8" s="10">
        <f>IF(DAY(JanDim1)=1,JanDim1+26,JanDim1+33)</f>
        <v>42034</v>
      </c>
      <c r="H8" s="10">
        <f>IF(DAY(JanDim1)=1,JanDim1+27,JanDim1+34)</f>
        <v>42035</v>
      </c>
      <c r="I8" s="10">
        <f>IF(DAY(JanDim1)=1,JanDim1+28,JanDim1+35)</f>
        <v>42036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IF(DAY(JanDim1)=1,JanDim1+29,JanDim1+36)</f>
        <v>42037</v>
      </c>
      <c r="D9" s="10">
        <f>IF(DAY(JanDim1)=1,JanDim1+30,JanDim1+37)</f>
        <v>42038</v>
      </c>
      <c r="E9" s="10">
        <f>IF(DAY(JanDim1)=1,JanDim1+31,JanDim1+38)</f>
        <v>42039</v>
      </c>
      <c r="F9" s="10">
        <f>IF(DAY(JanDim1)=1,JanDim1+32,JanDim1+39)</f>
        <v>42040</v>
      </c>
      <c r="G9" s="10">
        <f>IF(DAY(JanDim1)=1,JanDim1+33,JanDim1+40)</f>
        <v>42041</v>
      </c>
      <c r="H9" s="10">
        <f>IF(DAY(JanDim1)=1,JanDim1+34,JanDim1+41)</f>
        <v>42042</v>
      </c>
      <c r="I9" s="10">
        <f>IF(DAY(JanDim1)=1,JanDim1+35,JanDim1+42)</f>
        <v>42043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>
        <v>20</v>
      </c>
      <c r="M10" s="37" t="s">
        <v>23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VLOOKUP(DAY(C4),JoursDevoirs,1,FALSE)=DAY(C4)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25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IF(DAY(OctDim1)=1,OctDim1-6,OctDim1+1)</f>
        <v>42275</v>
      </c>
      <c r="D4" s="10">
        <f>IF(DAY(OctDim1)=1,OctDim1-5,OctDim1+2)</f>
        <v>42276</v>
      </c>
      <c r="E4" s="10">
        <f>IF(DAY(OctDim1)=1,OctDim1-4,OctDim1+3)</f>
        <v>42277</v>
      </c>
      <c r="F4" s="10">
        <f>IF(DAY(OctDim1)=1,OctDim1-3,OctDim1+4)</f>
        <v>42278</v>
      </c>
      <c r="G4" s="10">
        <f>IF(DAY(OctDim1)=1,OctDim1-2,OctDim1+5)</f>
        <v>42279</v>
      </c>
      <c r="H4" s="10">
        <f>IF(DAY(OctDim1)=1,OctDim1-1,OctDim1+6)</f>
        <v>42280</v>
      </c>
      <c r="I4" s="10">
        <f>IF(DAY(OctDim1)=1,OctDim1,OctDim1+7)</f>
        <v>42281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IF(DAY(OctDim1)=1,OctDim1+1,OctDim1+8)</f>
        <v>42282</v>
      </c>
      <c r="D5" s="10">
        <f>IF(DAY(OctDim1)=1,OctDim1+2,OctDim1+9)</f>
        <v>42283</v>
      </c>
      <c r="E5" s="10">
        <f>IF(DAY(OctDim1)=1,OctDim1+3,OctDim1+10)</f>
        <v>42284</v>
      </c>
      <c r="F5" s="10">
        <f>IF(DAY(OctDim1)=1,OctDim1+4,OctDim1+11)</f>
        <v>42285</v>
      </c>
      <c r="G5" s="10">
        <f>IF(DAY(OctDim1)=1,OctDim1+5,OctDim1+12)</f>
        <v>42286</v>
      </c>
      <c r="H5" s="10">
        <f>IF(DAY(OctDim1)=1,OctDim1+6,OctDim1+13)</f>
        <v>42287</v>
      </c>
      <c r="I5" s="10">
        <f>IF(DAY(OctDim1)=1,OctDim1+7,OctDim1+14)</f>
        <v>42288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IF(DAY(OctDim1)=1,OctDim1+8,OctDim1+15)</f>
        <v>42289</v>
      </c>
      <c r="D6" s="10">
        <f>IF(DAY(OctDim1)=1,OctDim1+9,OctDim1+16)</f>
        <v>42290</v>
      </c>
      <c r="E6" s="10">
        <f>IF(DAY(OctDim1)=1,OctDim1+10,OctDim1+17)</f>
        <v>42291</v>
      </c>
      <c r="F6" s="10">
        <f>IF(DAY(OctDim1)=1,OctDim1+11,OctDim1+18)</f>
        <v>42292</v>
      </c>
      <c r="G6" s="10">
        <f>IF(DAY(OctDim1)=1,OctDim1+12,OctDim1+19)</f>
        <v>42293</v>
      </c>
      <c r="H6" s="10">
        <f>IF(DAY(OctDim1)=1,OctDim1+13,OctDim1+20)</f>
        <v>42294</v>
      </c>
      <c r="I6" s="10">
        <f>IF(DAY(OctDim1)=1,OctDim1+14,OctDim1+21)</f>
        <v>42295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IF(DAY(OctDim1)=1,OctDim1+15,OctDim1+22)</f>
        <v>42296</v>
      </c>
      <c r="D7" s="10">
        <f>IF(DAY(OctDim1)=1,OctDim1+16,OctDim1+23)</f>
        <v>42297</v>
      </c>
      <c r="E7" s="10">
        <f>IF(DAY(OctDim1)=1,OctDim1+17,OctDim1+24)</f>
        <v>42298</v>
      </c>
      <c r="F7" s="10">
        <f>IF(DAY(OctDim1)=1,OctDim1+18,OctDim1+25)</f>
        <v>42299</v>
      </c>
      <c r="G7" s="10">
        <f>IF(DAY(OctDim1)=1,OctDim1+19,OctDim1+26)</f>
        <v>42300</v>
      </c>
      <c r="H7" s="10">
        <f>IF(DAY(OctDim1)=1,OctDim1+20,OctDim1+27)</f>
        <v>42301</v>
      </c>
      <c r="I7" s="10">
        <f>IF(DAY(OctDim1)=1,OctDim1+21,OctDim1+28)</f>
        <v>42302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IF(DAY(OctDim1)=1,OctDim1+22,OctDim1+29)</f>
        <v>42303</v>
      </c>
      <c r="D8" s="10">
        <f>IF(DAY(OctDim1)=1,OctDim1+23,OctDim1+30)</f>
        <v>42304</v>
      </c>
      <c r="E8" s="10">
        <f>IF(DAY(OctDim1)=1,OctDim1+24,OctDim1+31)</f>
        <v>42305</v>
      </c>
      <c r="F8" s="10">
        <f>IF(DAY(OctDim1)=1,OctDim1+25,OctDim1+32)</f>
        <v>42306</v>
      </c>
      <c r="G8" s="10">
        <f>IF(DAY(OctDim1)=1,OctDim1+26,OctDim1+33)</f>
        <v>42307</v>
      </c>
      <c r="H8" s="10">
        <f>IF(DAY(OctDim1)=1,OctDim1+27,OctDim1+34)</f>
        <v>42308</v>
      </c>
      <c r="I8" s="10">
        <f>IF(DAY(OctDim1)=1,OctDim1+28,OctDim1+35)</f>
        <v>42309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IF(DAY(OctDim1)=1,OctDim1+29,OctDim1+36)</f>
        <v>42310</v>
      </c>
      <c r="D9" s="10">
        <f>IF(DAY(OctDim1)=1,OctDim1+30,OctDim1+37)</f>
        <v>42311</v>
      </c>
      <c r="E9" s="10">
        <f>IF(DAY(OctDim1)=1,OctDim1+31,OctDim1+38)</f>
        <v>42312</v>
      </c>
      <c r="F9" s="10">
        <f>IF(DAY(OctDim1)=1,OctDim1+32,OctDim1+39)</f>
        <v>42313</v>
      </c>
      <c r="G9" s="10">
        <f>IF(DAY(OctDim1)=1,OctDim1+33,OctDim1+40)</f>
        <v>42314</v>
      </c>
      <c r="H9" s="10">
        <f>IF(DAY(OctDim1)=1,OctDim1+34,OctDim1+41)</f>
        <v>42315</v>
      </c>
      <c r="I9" s="10">
        <f>IF(DAY(OctDim1)=1,OctDim1+35,OctDim1+42)</f>
        <v>42316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VLOOKUP(DAY(C4),JoursDevoirs,1,FALSE)=DAY(C4)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26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IF(DAY(NovDim1)=1,NovDim1-6,NovDim1+1)</f>
        <v>42303</v>
      </c>
      <c r="D4" s="10">
        <f>IF(DAY(NovDim1)=1,NovDim1-5,NovDim1+2)</f>
        <v>42304</v>
      </c>
      <c r="E4" s="10">
        <f>IF(DAY(NovDim1)=1,NovDim1-4,NovDim1+3)</f>
        <v>42305</v>
      </c>
      <c r="F4" s="10">
        <f>IF(DAY(NovDim1)=1,NovDim1-3,NovDim1+4)</f>
        <v>42306</v>
      </c>
      <c r="G4" s="10">
        <f>IF(DAY(NovDim1)=1,NovDim1-2,NovDim1+5)</f>
        <v>42307</v>
      </c>
      <c r="H4" s="10">
        <f>IF(DAY(NovDim1)=1,NovDim1-1,NovDim1+6)</f>
        <v>42308</v>
      </c>
      <c r="I4" s="10">
        <f>IF(DAY(NovDim1)=1,NovDim1,NovDim1+7)</f>
        <v>42309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IF(DAY(NovDim1)=1,NovDim1+1,NovDim1+8)</f>
        <v>42310</v>
      </c>
      <c r="D5" s="10">
        <f>IF(DAY(NovDim1)=1,NovDim1+2,NovDim1+9)</f>
        <v>42311</v>
      </c>
      <c r="E5" s="10">
        <f>IF(DAY(NovDim1)=1,NovDim1+3,NovDim1+10)</f>
        <v>42312</v>
      </c>
      <c r="F5" s="10">
        <f>IF(DAY(NovDim1)=1,NovDim1+4,NovDim1+11)</f>
        <v>42313</v>
      </c>
      <c r="G5" s="10">
        <f>IF(DAY(NovDim1)=1,NovDim1+5,NovDim1+12)</f>
        <v>42314</v>
      </c>
      <c r="H5" s="10">
        <f>IF(DAY(NovDim1)=1,NovDim1+6,NovDim1+13)</f>
        <v>42315</v>
      </c>
      <c r="I5" s="10">
        <f>IF(DAY(NovDim1)=1,NovDim1+7,NovDim1+14)</f>
        <v>42316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IF(DAY(NovDim1)=1,NovDim1+8,NovDim1+15)</f>
        <v>42317</v>
      </c>
      <c r="D6" s="10">
        <f>IF(DAY(NovDim1)=1,NovDim1+9,NovDim1+16)</f>
        <v>42318</v>
      </c>
      <c r="E6" s="10">
        <f>IF(DAY(NovDim1)=1,NovDim1+10,NovDim1+17)</f>
        <v>42319</v>
      </c>
      <c r="F6" s="10">
        <f>IF(DAY(NovDim1)=1,NovDim1+11,NovDim1+18)</f>
        <v>42320</v>
      </c>
      <c r="G6" s="10">
        <f>IF(DAY(NovDim1)=1,NovDim1+12,NovDim1+19)</f>
        <v>42321</v>
      </c>
      <c r="H6" s="10">
        <f>IF(DAY(NovDim1)=1,NovDim1+13,NovDim1+20)</f>
        <v>42322</v>
      </c>
      <c r="I6" s="10">
        <f>IF(DAY(NovDim1)=1,NovDim1+14,NovDim1+21)</f>
        <v>42323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IF(DAY(NovDim1)=1,NovDim1+15,NovDim1+22)</f>
        <v>42324</v>
      </c>
      <c r="D7" s="10">
        <f>IF(DAY(NovDim1)=1,NovDim1+16,NovDim1+23)</f>
        <v>42325</v>
      </c>
      <c r="E7" s="10">
        <f>IF(DAY(NovDim1)=1,NovDim1+17,NovDim1+24)</f>
        <v>42326</v>
      </c>
      <c r="F7" s="10">
        <f>IF(DAY(NovDim1)=1,NovDim1+18,NovDim1+25)</f>
        <v>42327</v>
      </c>
      <c r="G7" s="10">
        <f>IF(DAY(NovDim1)=1,NovDim1+19,NovDim1+26)</f>
        <v>42328</v>
      </c>
      <c r="H7" s="10">
        <f>IF(DAY(NovDim1)=1,NovDim1+20,NovDim1+27)</f>
        <v>42329</v>
      </c>
      <c r="I7" s="10">
        <f>IF(DAY(NovDim1)=1,NovDim1+21,NovDim1+28)</f>
        <v>42330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IF(DAY(NovDim1)=1,NovDim1+22,NovDim1+29)</f>
        <v>42331</v>
      </c>
      <c r="D8" s="10">
        <f>IF(DAY(NovDim1)=1,NovDim1+23,NovDim1+30)</f>
        <v>42332</v>
      </c>
      <c r="E8" s="10">
        <f>IF(DAY(NovDim1)=1,NovDim1+24,NovDim1+31)</f>
        <v>42333</v>
      </c>
      <c r="F8" s="10">
        <f>IF(DAY(NovDim1)=1,NovDim1+25,NovDim1+32)</f>
        <v>42334</v>
      </c>
      <c r="G8" s="10">
        <f>IF(DAY(NovDim1)=1,NovDim1+26,NovDim1+33)</f>
        <v>42335</v>
      </c>
      <c r="H8" s="10">
        <f>IF(DAY(NovDim1)=1,NovDim1+27,NovDim1+34)</f>
        <v>42336</v>
      </c>
      <c r="I8" s="10">
        <f>IF(DAY(NovDim1)=1,NovDim1+28,NovDim1+35)</f>
        <v>42337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IF(DAY(NovDim1)=1,NovDim1+29,NovDim1+36)</f>
        <v>42338</v>
      </c>
      <c r="D9" s="10">
        <f>IF(DAY(NovDim1)=1,NovDim1+30,NovDim1+37)</f>
        <v>42339</v>
      </c>
      <c r="E9" s="10">
        <f>IF(DAY(NovDim1)=1,NovDim1+31,NovDim1+38)</f>
        <v>42340</v>
      </c>
      <c r="F9" s="10">
        <f>IF(DAY(NovDim1)=1,NovDim1+32,NovDim1+39)</f>
        <v>42341</v>
      </c>
      <c r="G9" s="10">
        <f>IF(DAY(NovDim1)=1,NovDim1+33,NovDim1+40)</f>
        <v>42342</v>
      </c>
      <c r="H9" s="10">
        <f>IF(DAY(NovDim1)=1,NovDim1+34,NovDim1+41)</f>
        <v>42343</v>
      </c>
      <c r="I9" s="10">
        <f>IF(DAY(NovDim1)=1,NovDim1+35,NovDim1+42)</f>
        <v>42344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VLOOKUP(DAY(C4),JoursDevoirs,1,FALSE)=DAY(C4)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27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IF(DAY(DécDim1)=1,DécDim1-6,DécDim1+1)</f>
        <v>42338</v>
      </c>
      <c r="D4" s="10">
        <f>IF(DAY(DécDim1)=1,DécDim1-5,DécDim1+2)</f>
        <v>42339</v>
      </c>
      <c r="E4" s="10">
        <f>IF(DAY(DécDim1)=1,DécDim1-4,DécDim1+3)</f>
        <v>42340</v>
      </c>
      <c r="F4" s="10">
        <f>IF(DAY(DécDim1)=1,DécDim1-3,DécDim1+4)</f>
        <v>42341</v>
      </c>
      <c r="G4" s="10">
        <f>IF(DAY(DécDim1)=1,DécDim1-2,DécDim1+5)</f>
        <v>42342</v>
      </c>
      <c r="H4" s="10">
        <f>IF(DAY(DécDim1)=1,DécDim1-1,DécDim1+6)</f>
        <v>42343</v>
      </c>
      <c r="I4" s="10">
        <f>IF(DAY(DécDim1)=1,DécDim1,DécDim1+7)</f>
        <v>42344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IF(DAY(DécDim1)=1,DécDim1+1,DécDim1+8)</f>
        <v>42345</v>
      </c>
      <c r="D5" s="10">
        <f>IF(DAY(DécDim1)=1,DécDim1+2,DécDim1+9)</f>
        <v>42346</v>
      </c>
      <c r="E5" s="10">
        <f>IF(DAY(DécDim1)=1,DécDim1+3,DécDim1+10)</f>
        <v>42347</v>
      </c>
      <c r="F5" s="10">
        <f>IF(DAY(DécDim1)=1,DécDim1+4,DécDim1+11)</f>
        <v>42348</v>
      </c>
      <c r="G5" s="10">
        <f>IF(DAY(DécDim1)=1,DécDim1+5,DécDim1+12)</f>
        <v>42349</v>
      </c>
      <c r="H5" s="10">
        <f>IF(DAY(DécDim1)=1,DécDim1+6,DécDim1+13)</f>
        <v>42350</v>
      </c>
      <c r="I5" s="10">
        <f>IF(DAY(DécDim1)=1,DécDim1+7,DécDim1+14)</f>
        <v>42351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IF(DAY(DécDim1)=1,DécDim1+8,DécDim1+15)</f>
        <v>42352</v>
      </c>
      <c r="D6" s="10">
        <f>IF(DAY(DécDim1)=1,DécDim1+9,DécDim1+16)</f>
        <v>42353</v>
      </c>
      <c r="E6" s="10">
        <f>IF(DAY(DécDim1)=1,DécDim1+10,DécDim1+17)</f>
        <v>42354</v>
      </c>
      <c r="F6" s="10">
        <f>IF(DAY(DécDim1)=1,DécDim1+11,DécDim1+18)</f>
        <v>42355</v>
      </c>
      <c r="G6" s="10">
        <f>IF(DAY(DécDim1)=1,DécDim1+12,DécDim1+19)</f>
        <v>42356</v>
      </c>
      <c r="H6" s="10">
        <f>IF(DAY(DécDim1)=1,DécDim1+13,DécDim1+20)</f>
        <v>42357</v>
      </c>
      <c r="I6" s="10">
        <f>IF(DAY(DécDim1)=1,DécDim1+14,DécDim1+21)</f>
        <v>42358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IF(DAY(DécDim1)=1,DécDim1+15,DécDim1+22)</f>
        <v>42359</v>
      </c>
      <c r="D7" s="10">
        <f>IF(DAY(DécDim1)=1,DécDim1+16,DécDim1+23)</f>
        <v>42360</v>
      </c>
      <c r="E7" s="10">
        <f>IF(DAY(DécDim1)=1,DécDim1+17,DécDim1+24)</f>
        <v>42361</v>
      </c>
      <c r="F7" s="10">
        <f>IF(DAY(DécDim1)=1,DécDim1+18,DécDim1+25)</f>
        <v>42362</v>
      </c>
      <c r="G7" s="10">
        <f>IF(DAY(DécDim1)=1,DécDim1+19,DécDim1+26)</f>
        <v>42363</v>
      </c>
      <c r="H7" s="10">
        <f>IF(DAY(DécDim1)=1,DécDim1+20,DécDim1+27)</f>
        <v>42364</v>
      </c>
      <c r="I7" s="10">
        <f>IF(DAY(DécDim1)=1,DécDim1+21,DécDim1+28)</f>
        <v>42365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IF(DAY(DécDim1)=1,DécDim1+22,DécDim1+29)</f>
        <v>42366</v>
      </c>
      <c r="D8" s="10">
        <f>IF(DAY(DécDim1)=1,DécDim1+23,DécDim1+30)</f>
        <v>42367</v>
      </c>
      <c r="E8" s="10">
        <f>IF(DAY(DécDim1)=1,DécDim1+24,DécDim1+31)</f>
        <v>42368</v>
      </c>
      <c r="F8" s="10">
        <f>IF(DAY(DécDim1)=1,DécDim1+25,DécDim1+32)</f>
        <v>42369</v>
      </c>
      <c r="G8" s="10">
        <f>IF(DAY(DécDim1)=1,DécDim1+26,DécDim1+33)</f>
        <v>42370</v>
      </c>
      <c r="H8" s="10">
        <f>IF(DAY(DécDim1)=1,DécDim1+27,DécDim1+34)</f>
        <v>42371</v>
      </c>
      <c r="I8" s="10">
        <f>IF(DAY(DécDim1)=1,DécDim1+28,DécDim1+35)</f>
        <v>42372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IF(DAY(DécDim1)=1,DécDim1+29,DécDim1+36)</f>
        <v>42373</v>
      </c>
      <c r="D9" s="10">
        <f>IF(DAY(DécDim1)=1,DécDim1+30,DécDim1+37)</f>
        <v>42374</v>
      </c>
      <c r="E9" s="10">
        <f>IF(DAY(DécDim1)=1,DécDim1+31,DécDim1+38)</f>
        <v>42375</v>
      </c>
      <c r="F9" s="10">
        <f>IF(DAY(DécDim1)=1,DécDim1+32,DécDim1+39)</f>
        <v>42376</v>
      </c>
      <c r="G9" s="10">
        <f>IF(DAY(DécDim1)=1,DécDim1+33,DécDim1+40)</f>
        <v>42377</v>
      </c>
      <c r="H9" s="10">
        <f>IF(DAY(DécDim1)=1,DécDim1+34,DécDim1+41)</f>
        <v>42378</v>
      </c>
      <c r="I9" s="10">
        <f>IF(DAY(DécDim1)=1,DécDim1+35,DécDim1+42)</f>
        <v>42379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VLOOKUP(DAY(C4),JoursDevoirs,1,FALSE)=DAY(C4)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28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IF(DAY(FévDim1)=1,FévDim1-6,FévDim1+1)</f>
        <v>42030</v>
      </c>
      <c r="D4" s="10">
        <f>IF(DAY(FévDim1)=1,FévDim1-5,FévDim1+2)</f>
        <v>42031</v>
      </c>
      <c r="E4" s="10">
        <f>IF(DAY(FévDim1)=1,FévDim1-4,FévDim1+3)</f>
        <v>42032</v>
      </c>
      <c r="F4" s="10">
        <f>IF(DAY(FévDim1)=1,FévDim1-3,FévDim1+4)</f>
        <v>42033</v>
      </c>
      <c r="G4" s="10">
        <f>IF(DAY(FévDim1)=1,FévDim1-2,FévDim1+5)</f>
        <v>42034</v>
      </c>
      <c r="H4" s="10">
        <f>IF(DAY(FévDim1)=1,FévDim1-1,FévDim1+6)</f>
        <v>42035</v>
      </c>
      <c r="I4" s="10">
        <f>IF(DAY(FévDim1)=1,FévDim1,FévDim1+7)</f>
        <v>42036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IF(DAY(FévDim1)=1,FévDim1+1,FévDim1+8)</f>
        <v>42037</v>
      </c>
      <c r="D5" s="10">
        <f>IF(DAY(FévDim1)=1,FévDim1+2,FévDim1+9)</f>
        <v>42038</v>
      </c>
      <c r="E5" s="10">
        <f>IF(DAY(FévDim1)=1,FévDim1+3,FévDim1+10)</f>
        <v>42039</v>
      </c>
      <c r="F5" s="10">
        <f>IF(DAY(FévDim1)=1,FévDim1+4,FévDim1+11)</f>
        <v>42040</v>
      </c>
      <c r="G5" s="10">
        <f>IF(DAY(FévDim1)=1,FévDim1+5,FévDim1+12)</f>
        <v>42041</v>
      </c>
      <c r="H5" s="10">
        <f>IF(DAY(FévDim1)=1,FévDim1+6,FévDim1+13)</f>
        <v>42042</v>
      </c>
      <c r="I5" s="10">
        <f>IF(DAY(FévDim1)=1,FévDim1+7,FévDim1+14)</f>
        <v>42043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IF(DAY(FévDim1)=1,FévDim1+8,FévDim1+15)</f>
        <v>42044</v>
      </c>
      <c r="D6" s="10">
        <f>IF(DAY(FévDim1)=1,FévDim1+9,FévDim1+16)</f>
        <v>42045</v>
      </c>
      <c r="E6" s="10">
        <f>IF(DAY(FévDim1)=1,FévDim1+10,FévDim1+17)</f>
        <v>42046</v>
      </c>
      <c r="F6" s="10">
        <f>IF(DAY(FévDim1)=1,FévDim1+11,FévDim1+18)</f>
        <v>42047</v>
      </c>
      <c r="G6" s="10">
        <f>IF(DAY(FévDim1)=1,FévDim1+12,FévDim1+19)</f>
        <v>42048</v>
      </c>
      <c r="H6" s="10">
        <f>IF(DAY(FévDim1)=1,FévDim1+13,FévDim1+20)</f>
        <v>42049</v>
      </c>
      <c r="I6" s="10">
        <f>IF(DAY(FévDim1)=1,FévDim1+14,FévDim1+21)</f>
        <v>42050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IF(DAY(FévDim1)=1,FévDim1+15,FévDim1+22)</f>
        <v>42051</v>
      </c>
      <c r="D7" s="10">
        <f>IF(DAY(FévDim1)=1,FévDim1+16,FévDim1+23)</f>
        <v>42052</v>
      </c>
      <c r="E7" s="10">
        <f>IF(DAY(FévDim1)=1,FévDim1+17,FévDim1+24)</f>
        <v>42053</v>
      </c>
      <c r="F7" s="10">
        <f>IF(DAY(FévDim1)=1,FévDim1+18,FévDim1+25)</f>
        <v>42054</v>
      </c>
      <c r="G7" s="10">
        <f>IF(DAY(FévDim1)=1,FévDim1+19,FévDim1+26)</f>
        <v>42055</v>
      </c>
      <c r="H7" s="10">
        <f>IF(DAY(FévDim1)=1,FévDim1+20,FévDim1+27)</f>
        <v>42056</v>
      </c>
      <c r="I7" s="10">
        <f>IF(DAY(FévDim1)=1,FévDim1+21,FévDim1+28)</f>
        <v>42057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IF(DAY(FévDim1)=1,FévDim1+22,FévDim1+29)</f>
        <v>42058</v>
      </c>
      <c r="D8" s="10">
        <f>IF(DAY(FévDim1)=1,FévDim1+23,FévDim1+30)</f>
        <v>42059</v>
      </c>
      <c r="E8" s="10">
        <f>IF(DAY(FévDim1)=1,FévDim1+24,FévDim1+31)</f>
        <v>42060</v>
      </c>
      <c r="F8" s="10">
        <f>IF(DAY(FévDim1)=1,FévDim1+25,FévDim1+32)</f>
        <v>42061</v>
      </c>
      <c r="G8" s="10">
        <f>IF(DAY(FévDim1)=1,FévDim1+26,FévDim1+33)</f>
        <v>42062</v>
      </c>
      <c r="H8" s="10">
        <f>IF(DAY(FévDim1)=1,FévDim1+27,FévDim1+34)</f>
        <v>42063</v>
      </c>
      <c r="I8" s="10">
        <f>IF(DAY(FévDim1)=1,FévDim1+28,FévDim1+35)</f>
        <v>42064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IF(DAY(FévDim1)=1,FévDim1+29,FévDim1+36)</f>
        <v>42065</v>
      </c>
      <c r="D9" s="10">
        <f>IF(DAY(FévDim1)=1,FévDim1+30,FévDim1+37)</f>
        <v>42066</v>
      </c>
      <c r="E9" s="10">
        <f>IF(DAY(FévDim1)=1,FévDim1+31,FévDim1+38)</f>
        <v>42067</v>
      </c>
      <c r="F9" s="10">
        <f>IF(DAY(FévDim1)=1,FévDim1+32,FévDim1+39)</f>
        <v>42068</v>
      </c>
      <c r="G9" s="10">
        <f>IF(DAY(FévDim1)=1,FévDim1+33,FévDim1+40)</f>
        <v>42069</v>
      </c>
      <c r="H9" s="10">
        <f>IF(DAY(FévDim1)=1,FévDim1+34,FévDim1+41)</f>
        <v>42070</v>
      </c>
      <c r="I9" s="10">
        <f>IF(DAY(FévDim1)=1,FévDim1+35,FévDim1+42)</f>
        <v>42071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VLOOKUP(DAY(C4),JoursDevoirs,1,FALSE)=DAY(C4)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9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IF(DAY(MarDim1)=1,MarDim1-6,MarDim1+1)</f>
        <v>42058</v>
      </c>
      <c r="D4" s="10">
        <f>IF(DAY(MarDim1)=1,MarDim1-5,MarDim1+2)</f>
        <v>42059</v>
      </c>
      <c r="E4" s="10">
        <f>IF(DAY(MarDim1)=1,MarDim1-4,MarDim1+3)</f>
        <v>42060</v>
      </c>
      <c r="F4" s="10">
        <f>IF(DAY(MarDim1)=1,MarDim1-3,MarDim1+4)</f>
        <v>42061</v>
      </c>
      <c r="G4" s="10">
        <f>IF(DAY(MarDim1)=1,MarDim1-2,MarDim1+5)</f>
        <v>42062</v>
      </c>
      <c r="H4" s="10">
        <f>IF(DAY(MarDim1)=1,MarDim1-1,MarDim1+6)</f>
        <v>42063</v>
      </c>
      <c r="I4" s="10">
        <f>IF(DAY(MarDim1)=1,MarDim1,MarDim1+7)</f>
        <v>42064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IF(DAY(MarDim1)=1,MarDim1+1,MarDim1+8)</f>
        <v>42065</v>
      </c>
      <c r="D5" s="10">
        <f>IF(DAY(MarDim1)=1,MarDim1+2,MarDim1+9)</f>
        <v>42066</v>
      </c>
      <c r="E5" s="10">
        <f>IF(DAY(MarDim1)=1,MarDim1+3,MarDim1+10)</f>
        <v>42067</v>
      </c>
      <c r="F5" s="10">
        <f>IF(DAY(MarDim1)=1,MarDim1+4,MarDim1+11)</f>
        <v>42068</v>
      </c>
      <c r="G5" s="10">
        <f>IF(DAY(MarDim1)=1,MarDim1+5,MarDim1+12)</f>
        <v>42069</v>
      </c>
      <c r="H5" s="10">
        <f>IF(DAY(MarDim1)=1,MarDim1+6,MarDim1+13)</f>
        <v>42070</v>
      </c>
      <c r="I5" s="10">
        <f>IF(DAY(MarDim1)=1,MarDim1+7,MarDim1+14)</f>
        <v>42071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IF(DAY(MarDim1)=1,MarDim1+8,MarDim1+15)</f>
        <v>42072</v>
      </c>
      <c r="D6" s="10">
        <f>IF(DAY(MarDim1)=1,MarDim1+9,MarDim1+16)</f>
        <v>42073</v>
      </c>
      <c r="E6" s="10">
        <f>IF(DAY(MarDim1)=1,MarDim1+10,MarDim1+17)</f>
        <v>42074</v>
      </c>
      <c r="F6" s="10">
        <f>IF(DAY(MarDim1)=1,MarDim1+11,MarDim1+18)</f>
        <v>42075</v>
      </c>
      <c r="G6" s="10">
        <f>IF(DAY(MarDim1)=1,MarDim1+12,MarDim1+19)</f>
        <v>42076</v>
      </c>
      <c r="H6" s="10">
        <f>IF(DAY(MarDim1)=1,MarDim1+13,MarDim1+20)</f>
        <v>42077</v>
      </c>
      <c r="I6" s="10">
        <f>IF(DAY(MarDim1)=1,MarDim1+14,MarDim1+21)</f>
        <v>42078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IF(DAY(MarDim1)=1,MarDim1+15,MarDim1+22)</f>
        <v>42079</v>
      </c>
      <c r="D7" s="10">
        <f>IF(DAY(MarDim1)=1,MarDim1+16,MarDim1+23)</f>
        <v>42080</v>
      </c>
      <c r="E7" s="10">
        <f>IF(DAY(MarDim1)=1,MarDim1+17,MarDim1+24)</f>
        <v>42081</v>
      </c>
      <c r="F7" s="10">
        <f>IF(DAY(MarDim1)=1,MarDim1+18,MarDim1+25)</f>
        <v>42082</v>
      </c>
      <c r="G7" s="10">
        <f>IF(DAY(MarDim1)=1,MarDim1+19,MarDim1+26)</f>
        <v>42083</v>
      </c>
      <c r="H7" s="10">
        <f>IF(DAY(MarDim1)=1,MarDim1+20,MarDim1+27)</f>
        <v>42084</v>
      </c>
      <c r="I7" s="10">
        <f>IF(DAY(MarDim1)=1,MarDim1+21,MarDim1+28)</f>
        <v>42085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IF(DAY(MarDim1)=1,MarDim1+22,MarDim1+29)</f>
        <v>42086</v>
      </c>
      <c r="D8" s="10">
        <f>IF(DAY(MarDim1)=1,MarDim1+23,MarDim1+30)</f>
        <v>42087</v>
      </c>
      <c r="E8" s="10">
        <f>IF(DAY(MarDim1)=1,MarDim1+24,MarDim1+31)</f>
        <v>42088</v>
      </c>
      <c r="F8" s="10">
        <f>IF(DAY(MarDim1)=1,MarDim1+25,MarDim1+32)</f>
        <v>42089</v>
      </c>
      <c r="G8" s="10">
        <f>IF(DAY(MarDim1)=1,MarDim1+26,MarDim1+33)</f>
        <v>42090</v>
      </c>
      <c r="H8" s="10">
        <f>IF(DAY(MarDim1)=1,MarDim1+27,MarDim1+34)</f>
        <v>42091</v>
      </c>
      <c r="I8" s="10">
        <f>IF(DAY(MarDim1)=1,MarDim1+28,MarDim1+35)</f>
        <v>42092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IF(DAY(MarDim1)=1,MarDim1+29,MarDim1+36)</f>
        <v>42093</v>
      </c>
      <c r="D9" s="10">
        <f>IF(DAY(MarDim1)=1,MarDim1+30,MarDim1+37)</f>
        <v>42094</v>
      </c>
      <c r="E9" s="10">
        <f>IF(DAY(MarDim1)=1,MarDim1+31,MarDim1+38)</f>
        <v>42095</v>
      </c>
      <c r="F9" s="10">
        <f>IF(DAY(MarDim1)=1,MarDim1+32,MarDim1+39)</f>
        <v>42096</v>
      </c>
      <c r="G9" s="10">
        <f>IF(DAY(MarDim1)=1,MarDim1+33,MarDim1+40)</f>
        <v>42097</v>
      </c>
      <c r="H9" s="10">
        <f>IF(DAY(MarDim1)=1,MarDim1+34,MarDim1+41)</f>
        <v>42098</v>
      </c>
      <c r="I9" s="10">
        <f>IF(DAY(MarDim1)=1,MarDim1+35,MarDim1+42)</f>
        <v>42099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VLOOKUP(DAY(C4),JoursDevoirs,1,FALSE)=DAY(C4)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29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IF(DAY(AvrDim1)=1,AvrDim1-6,AvrDim1+1)</f>
        <v>42093</v>
      </c>
      <c r="D4" s="10">
        <f>IF(DAY(AvrDim1)=1,AvrDim1-5,AvrDim1+2)</f>
        <v>42094</v>
      </c>
      <c r="E4" s="10">
        <f>IF(DAY(AvrDim1)=1,AvrDim1-4,AvrDim1+3)</f>
        <v>42095</v>
      </c>
      <c r="F4" s="10">
        <f>IF(DAY(AvrDim1)=1,AvrDim1-3,AvrDim1+4)</f>
        <v>42096</v>
      </c>
      <c r="G4" s="10">
        <f>IF(DAY(AvrDim1)=1,AvrDim1-2,AvrDim1+5)</f>
        <v>42097</v>
      </c>
      <c r="H4" s="10">
        <f>IF(DAY(AvrDim1)=1,AvrDim1-1,AvrDim1+6)</f>
        <v>42098</v>
      </c>
      <c r="I4" s="10">
        <f>IF(DAY(AvrDim1)=1,AvrDim1,AvrDim1+7)</f>
        <v>42099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IF(DAY(AvrDim1)=1,AvrDim1+1,AvrDim1+8)</f>
        <v>42100</v>
      </c>
      <c r="D5" s="10">
        <f>IF(DAY(AvrDim1)=1,AvrDim1+2,AvrDim1+9)</f>
        <v>42101</v>
      </c>
      <c r="E5" s="10">
        <f>IF(DAY(AvrDim1)=1,AvrDim1+3,AvrDim1+10)</f>
        <v>42102</v>
      </c>
      <c r="F5" s="10">
        <f>IF(DAY(AvrDim1)=1,AvrDim1+4,AvrDim1+11)</f>
        <v>42103</v>
      </c>
      <c r="G5" s="10">
        <f>IF(DAY(AvrDim1)=1,AvrDim1+5,AvrDim1+12)</f>
        <v>42104</v>
      </c>
      <c r="H5" s="10">
        <f>IF(DAY(AvrDim1)=1,AvrDim1+6,AvrDim1+13)</f>
        <v>42105</v>
      </c>
      <c r="I5" s="10">
        <f>IF(DAY(AvrDim1)=1,AvrDim1+7,AvrDim1+14)</f>
        <v>42106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IF(DAY(AvrDim1)=1,AvrDim1+8,AvrDim1+15)</f>
        <v>42107</v>
      </c>
      <c r="D6" s="10">
        <f>IF(DAY(AvrDim1)=1,AvrDim1+9,AvrDim1+16)</f>
        <v>42108</v>
      </c>
      <c r="E6" s="10">
        <f>IF(DAY(AvrDim1)=1,AvrDim1+10,AvrDim1+17)</f>
        <v>42109</v>
      </c>
      <c r="F6" s="10">
        <f>IF(DAY(AvrDim1)=1,AvrDim1+11,AvrDim1+18)</f>
        <v>42110</v>
      </c>
      <c r="G6" s="10">
        <f>IF(DAY(AvrDim1)=1,AvrDim1+12,AvrDim1+19)</f>
        <v>42111</v>
      </c>
      <c r="H6" s="10">
        <f>IF(DAY(AvrDim1)=1,AvrDim1+13,AvrDim1+20)</f>
        <v>42112</v>
      </c>
      <c r="I6" s="10">
        <f>IF(DAY(AvrDim1)=1,AvrDim1+14,AvrDim1+21)</f>
        <v>42113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IF(DAY(AvrDim1)=1,AvrDim1+15,AvrDim1+22)</f>
        <v>42114</v>
      </c>
      <c r="D7" s="10">
        <f>IF(DAY(AvrDim1)=1,AvrDim1+16,AvrDim1+23)</f>
        <v>42115</v>
      </c>
      <c r="E7" s="10">
        <f>IF(DAY(AvrDim1)=1,AvrDim1+17,AvrDim1+24)</f>
        <v>42116</v>
      </c>
      <c r="F7" s="10">
        <f>IF(DAY(AvrDim1)=1,AvrDim1+18,AvrDim1+25)</f>
        <v>42117</v>
      </c>
      <c r="G7" s="10">
        <f>IF(DAY(AvrDim1)=1,AvrDim1+19,AvrDim1+26)</f>
        <v>42118</v>
      </c>
      <c r="H7" s="10">
        <f>IF(DAY(AvrDim1)=1,AvrDim1+20,AvrDim1+27)</f>
        <v>42119</v>
      </c>
      <c r="I7" s="10">
        <f>IF(DAY(AvrDim1)=1,AvrDim1+21,AvrDim1+28)</f>
        <v>42120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IF(DAY(AvrDim1)=1,AvrDim1+22,AvrDim1+29)</f>
        <v>42121</v>
      </c>
      <c r="D8" s="10">
        <f>IF(DAY(AvrDim1)=1,AvrDim1+23,AvrDim1+30)</f>
        <v>42122</v>
      </c>
      <c r="E8" s="10">
        <f>IF(DAY(AvrDim1)=1,AvrDim1+24,AvrDim1+31)</f>
        <v>42123</v>
      </c>
      <c r="F8" s="10">
        <f>IF(DAY(AvrDim1)=1,AvrDim1+25,AvrDim1+32)</f>
        <v>42124</v>
      </c>
      <c r="G8" s="10">
        <f>IF(DAY(AvrDim1)=1,AvrDim1+26,AvrDim1+33)</f>
        <v>42125</v>
      </c>
      <c r="H8" s="10">
        <f>IF(DAY(AvrDim1)=1,AvrDim1+27,AvrDim1+34)</f>
        <v>42126</v>
      </c>
      <c r="I8" s="10">
        <f>IF(DAY(AvrDim1)=1,AvrDim1+28,AvrDim1+35)</f>
        <v>42127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IF(DAY(AvrDim1)=1,AvrDim1+29,AvrDim1+36)</f>
        <v>42128</v>
      </c>
      <c r="D9" s="10">
        <f>IF(DAY(AvrDim1)=1,AvrDim1+30,AvrDim1+37)</f>
        <v>42129</v>
      </c>
      <c r="E9" s="10">
        <f>IF(DAY(AvrDim1)=1,AvrDim1+31,AvrDim1+38)</f>
        <v>42130</v>
      </c>
      <c r="F9" s="10">
        <f>IF(DAY(AvrDim1)=1,AvrDim1+32,AvrDim1+39)</f>
        <v>42131</v>
      </c>
      <c r="G9" s="10">
        <f>IF(DAY(AvrDim1)=1,AvrDim1+33,AvrDim1+40)</f>
        <v>42132</v>
      </c>
      <c r="H9" s="10">
        <f>IF(DAY(AvrDim1)=1,AvrDim1+34,AvrDim1+41)</f>
        <v>42133</v>
      </c>
      <c r="I9" s="10">
        <f>IF(DAY(AvrDim1)=1,AvrDim1+35,AvrDim1+42)</f>
        <v>42134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VLOOKUP(DAY(C4),JoursDevoirs,1,FALSE)=DAY(C4)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30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IF(DAY(MaiDim1)=1,MaiDim1-6,MaiDim1+1)</f>
        <v>42121</v>
      </c>
      <c r="D4" s="10">
        <f>IF(DAY(MaiDim1)=1,MaiDim1-5,MaiDim1+2)</f>
        <v>42122</v>
      </c>
      <c r="E4" s="10">
        <f>IF(DAY(MaiDim1)=1,MaiDim1-4,MaiDim1+3)</f>
        <v>42123</v>
      </c>
      <c r="F4" s="10">
        <f>IF(DAY(MaiDim1)=1,MaiDim1-3,MaiDim1+4)</f>
        <v>42124</v>
      </c>
      <c r="G4" s="10">
        <f>IF(DAY(MaiDim1)=1,MaiDim1-2,MaiDim1+5)</f>
        <v>42125</v>
      </c>
      <c r="H4" s="10">
        <f>IF(DAY(MaiDim1)=1,MaiDim1-1,MaiDim1+6)</f>
        <v>42126</v>
      </c>
      <c r="I4" s="10">
        <f>IF(DAY(MaiDim1)=1,MaiDim1,MaiDim1+7)</f>
        <v>42127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IF(DAY(MaiDim1)=1,MaiDim1+1,MaiDim1+8)</f>
        <v>42128</v>
      </c>
      <c r="D5" s="10">
        <f>IF(DAY(MaiDim1)=1,MaiDim1+2,MaiDim1+9)</f>
        <v>42129</v>
      </c>
      <c r="E5" s="10">
        <f>IF(DAY(MaiDim1)=1,MaiDim1+3,MaiDim1+10)</f>
        <v>42130</v>
      </c>
      <c r="F5" s="10">
        <f>IF(DAY(MaiDim1)=1,MaiDim1+4,MaiDim1+11)</f>
        <v>42131</v>
      </c>
      <c r="G5" s="10">
        <f>IF(DAY(MaiDim1)=1,MaiDim1+5,MaiDim1+12)</f>
        <v>42132</v>
      </c>
      <c r="H5" s="10">
        <f>IF(DAY(MaiDim1)=1,MaiDim1+6,MaiDim1+13)</f>
        <v>42133</v>
      </c>
      <c r="I5" s="10">
        <f>IF(DAY(MaiDim1)=1,MaiDim1+7,MaiDim1+14)</f>
        <v>42134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IF(DAY(MaiDim1)=1,MaiDim1+8,MaiDim1+15)</f>
        <v>42135</v>
      </c>
      <c r="D6" s="10">
        <f>IF(DAY(MaiDim1)=1,MaiDim1+9,MaiDim1+16)</f>
        <v>42136</v>
      </c>
      <c r="E6" s="10">
        <f>IF(DAY(MaiDim1)=1,MaiDim1+10,MaiDim1+17)</f>
        <v>42137</v>
      </c>
      <c r="F6" s="10">
        <f>IF(DAY(MaiDim1)=1,MaiDim1+11,MaiDim1+18)</f>
        <v>42138</v>
      </c>
      <c r="G6" s="10">
        <f>IF(DAY(MaiDim1)=1,MaiDim1+12,MaiDim1+19)</f>
        <v>42139</v>
      </c>
      <c r="H6" s="10">
        <f>IF(DAY(MaiDim1)=1,MaiDim1+13,MaiDim1+20)</f>
        <v>42140</v>
      </c>
      <c r="I6" s="10">
        <f>IF(DAY(MaiDim1)=1,MaiDim1+14,MaiDim1+21)</f>
        <v>42141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IF(DAY(MaiDim1)=1,MaiDim1+15,MaiDim1+22)</f>
        <v>42142</v>
      </c>
      <c r="D7" s="10">
        <f>IF(DAY(MaiDim1)=1,MaiDim1+16,MaiDim1+23)</f>
        <v>42143</v>
      </c>
      <c r="E7" s="10">
        <f>IF(DAY(MaiDim1)=1,MaiDim1+17,MaiDim1+24)</f>
        <v>42144</v>
      </c>
      <c r="F7" s="10">
        <f>IF(DAY(MaiDim1)=1,MaiDim1+18,MaiDim1+25)</f>
        <v>42145</v>
      </c>
      <c r="G7" s="10">
        <f>IF(DAY(MaiDim1)=1,MaiDim1+19,MaiDim1+26)</f>
        <v>42146</v>
      </c>
      <c r="H7" s="10">
        <f>IF(DAY(MaiDim1)=1,MaiDim1+20,MaiDim1+27)</f>
        <v>42147</v>
      </c>
      <c r="I7" s="10">
        <f>IF(DAY(MaiDim1)=1,MaiDim1+21,MaiDim1+28)</f>
        <v>42148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IF(DAY(MaiDim1)=1,MaiDim1+22,MaiDim1+29)</f>
        <v>42149</v>
      </c>
      <c r="D8" s="10">
        <f>IF(DAY(MaiDim1)=1,MaiDim1+23,MaiDim1+30)</f>
        <v>42150</v>
      </c>
      <c r="E8" s="10">
        <f>IF(DAY(MaiDim1)=1,MaiDim1+24,MaiDim1+31)</f>
        <v>42151</v>
      </c>
      <c r="F8" s="10">
        <f>IF(DAY(MaiDim1)=1,MaiDim1+25,MaiDim1+32)</f>
        <v>42152</v>
      </c>
      <c r="G8" s="10">
        <f>IF(DAY(MaiDim1)=1,MaiDim1+26,MaiDim1+33)</f>
        <v>42153</v>
      </c>
      <c r="H8" s="10">
        <f>IF(DAY(MaiDim1)=1,MaiDim1+27,MaiDim1+34)</f>
        <v>42154</v>
      </c>
      <c r="I8" s="10">
        <f>IF(DAY(MaiDim1)=1,MaiDim1+28,MaiDim1+35)</f>
        <v>42155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IF(DAY(MaiDim1)=1,MaiDim1+29,MaiDim1+36)</f>
        <v>42156</v>
      </c>
      <c r="D9" s="10">
        <f>IF(DAY(MaiDim1)=1,MaiDim1+30,MaiDim1+37)</f>
        <v>42157</v>
      </c>
      <c r="E9" s="10">
        <f>IF(DAY(MaiDim1)=1,MaiDim1+31,MaiDim1+38)</f>
        <v>42158</v>
      </c>
      <c r="F9" s="10">
        <f>IF(DAY(MaiDim1)=1,MaiDim1+32,MaiDim1+39)</f>
        <v>42159</v>
      </c>
      <c r="G9" s="10">
        <f>IF(DAY(MaiDim1)=1,MaiDim1+33,MaiDim1+40)</f>
        <v>42160</v>
      </c>
      <c r="H9" s="10">
        <f>IF(DAY(MaiDim1)=1,MaiDim1+34,MaiDim1+41)</f>
        <v>42161</v>
      </c>
      <c r="I9" s="10">
        <f>IF(DAY(MaiDim1)=1,MaiDim1+35,MaiDim1+42)</f>
        <v>42162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VLOOKUP(DAY(C4),JoursDevoirs,1,FALSE)=DAY(C4)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31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IF(DAY(JunDim1)=1,JunDim1-6,JunDim1+1)</f>
        <v>42156</v>
      </c>
      <c r="D4" s="10">
        <f>IF(DAY(JunDim1)=1,JunDim1-5,JunDim1+2)</f>
        <v>42157</v>
      </c>
      <c r="E4" s="10">
        <f>IF(DAY(JunDim1)=1,JunDim1-4,JunDim1+3)</f>
        <v>42158</v>
      </c>
      <c r="F4" s="10">
        <f>IF(DAY(JunDim1)=1,JunDim1-3,JunDim1+4)</f>
        <v>42159</v>
      </c>
      <c r="G4" s="10">
        <f>IF(DAY(JunDim1)=1,JunDim1-2,JunDim1+5)</f>
        <v>42160</v>
      </c>
      <c r="H4" s="10">
        <f>IF(DAY(JunDim1)=1,JunDim1-1,JunDim1+6)</f>
        <v>42161</v>
      </c>
      <c r="I4" s="10">
        <f>IF(DAY(JunDim1)=1,JunDim1,JunDim1+7)</f>
        <v>42162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IF(DAY(JunDim1)=1,JunDim1+1,JunDim1+8)</f>
        <v>42163</v>
      </c>
      <c r="D5" s="10">
        <f>IF(DAY(JunDim1)=1,JunDim1+2,JunDim1+9)</f>
        <v>42164</v>
      </c>
      <c r="E5" s="10">
        <f>IF(DAY(JunDim1)=1,JunDim1+3,JunDim1+10)</f>
        <v>42165</v>
      </c>
      <c r="F5" s="10">
        <f>IF(DAY(JunDim1)=1,JunDim1+4,JunDim1+11)</f>
        <v>42166</v>
      </c>
      <c r="G5" s="10">
        <f>IF(DAY(JunDim1)=1,JunDim1+5,JunDim1+12)</f>
        <v>42167</v>
      </c>
      <c r="H5" s="10">
        <f>IF(DAY(JunDim1)=1,JunDim1+6,JunDim1+13)</f>
        <v>42168</v>
      </c>
      <c r="I5" s="10">
        <f>IF(DAY(JunDim1)=1,JunDim1+7,JunDim1+14)</f>
        <v>42169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IF(DAY(JunDim1)=1,JunDim1+8,JunDim1+15)</f>
        <v>42170</v>
      </c>
      <c r="D6" s="10">
        <f>IF(DAY(JunDim1)=1,JunDim1+9,JunDim1+16)</f>
        <v>42171</v>
      </c>
      <c r="E6" s="10">
        <f>IF(DAY(JunDim1)=1,JunDim1+10,JunDim1+17)</f>
        <v>42172</v>
      </c>
      <c r="F6" s="10">
        <f>IF(DAY(JunDim1)=1,JunDim1+11,JunDim1+18)</f>
        <v>42173</v>
      </c>
      <c r="G6" s="10">
        <f>IF(DAY(JunDim1)=1,JunDim1+12,JunDim1+19)</f>
        <v>42174</v>
      </c>
      <c r="H6" s="10">
        <f>IF(DAY(JunDim1)=1,JunDim1+13,JunDim1+20)</f>
        <v>42175</v>
      </c>
      <c r="I6" s="10">
        <f>IF(DAY(JunDim1)=1,JunDim1+14,JunDim1+21)</f>
        <v>42176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IF(DAY(JunDim1)=1,JunDim1+15,JunDim1+22)</f>
        <v>42177</v>
      </c>
      <c r="D7" s="10">
        <f>IF(DAY(JunDim1)=1,JunDim1+16,JunDim1+23)</f>
        <v>42178</v>
      </c>
      <c r="E7" s="10">
        <f>IF(DAY(JunDim1)=1,JunDim1+17,JunDim1+24)</f>
        <v>42179</v>
      </c>
      <c r="F7" s="10">
        <f>IF(DAY(JunDim1)=1,JunDim1+18,JunDim1+25)</f>
        <v>42180</v>
      </c>
      <c r="G7" s="10">
        <f>IF(DAY(JunDim1)=1,JunDim1+19,JunDim1+26)</f>
        <v>42181</v>
      </c>
      <c r="H7" s="10">
        <f>IF(DAY(JunDim1)=1,JunDim1+20,JunDim1+27)</f>
        <v>42182</v>
      </c>
      <c r="I7" s="10">
        <f>IF(DAY(JunDim1)=1,JunDim1+21,JunDim1+28)</f>
        <v>42183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IF(DAY(JunDim1)=1,JunDim1+22,JunDim1+29)</f>
        <v>42184</v>
      </c>
      <c r="D8" s="10">
        <f>IF(DAY(JunDim1)=1,JunDim1+23,JunDim1+30)</f>
        <v>42185</v>
      </c>
      <c r="E8" s="10">
        <f>IF(DAY(JunDim1)=1,JunDim1+24,JunDim1+31)</f>
        <v>42186</v>
      </c>
      <c r="F8" s="10">
        <f>IF(DAY(JunDim1)=1,JunDim1+25,JunDim1+32)</f>
        <v>42187</v>
      </c>
      <c r="G8" s="10">
        <f>IF(DAY(JunDim1)=1,JunDim1+26,JunDim1+33)</f>
        <v>42188</v>
      </c>
      <c r="H8" s="10">
        <f>IF(DAY(JunDim1)=1,JunDim1+27,JunDim1+34)</f>
        <v>42189</v>
      </c>
      <c r="I8" s="10">
        <f>IF(DAY(JunDim1)=1,JunDim1+28,JunDim1+35)</f>
        <v>42190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IF(DAY(JunDim1)=1,JunDim1+29,JunDim1+36)</f>
        <v>42191</v>
      </c>
      <c r="D9" s="10">
        <f>IF(DAY(JunDim1)=1,JunDim1+30,JunDim1+37)</f>
        <v>42192</v>
      </c>
      <c r="E9" s="10">
        <f>IF(DAY(JunDim1)=1,JunDim1+31,JunDim1+38)</f>
        <v>42193</v>
      </c>
      <c r="F9" s="10">
        <f>IF(DAY(JunDim1)=1,JunDim1+32,JunDim1+39)</f>
        <v>42194</v>
      </c>
      <c r="G9" s="10">
        <f>IF(DAY(JunDim1)=1,JunDim1+33,JunDim1+40)</f>
        <v>42195</v>
      </c>
      <c r="H9" s="10">
        <f>IF(DAY(JunDim1)=1,JunDim1+34,JunDim1+41)</f>
        <v>42196</v>
      </c>
      <c r="I9" s="10">
        <f>IF(DAY(JunDim1)=1,JunDim1+35,JunDim1+42)</f>
        <v>42197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VLOOKUP(DAY(C4),JoursDevoirs,1,FALSE)=DAY(C4)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32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IF(DAY(JulDim1)=1,JulDim1-6,JulDim1+1)</f>
        <v>42184</v>
      </c>
      <c r="D4" s="10">
        <f>IF(DAY(JulDim1)=1,JulDim1-5,JulDim1+2)</f>
        <v>42185</v>
      </c>
      <c r="E4" s="10">
        <f>IF(DAY(JulDim1)=1,JulDim1-4,JulDim1+3)</f>
        <v>42186</v>
      </c>
      <c r="F4" s="10">
        <f>IF(DAY(JulDim1)=1,JulDim1-3,JulDim1+4)</f>
        <v>42187</v>
      </c>
      <c r="G4" s="10">
        <f>IF(DAY(JulDim1)=1,JulDim1-2,JulDim1+5)</f>
        <v>42188</v>
      </c>
      <c r="H4" s="10">
        <f>IF(DAY(JulDim1)=1,JulDim1-1,JulDim1+6)</f>
        <v>42189</v>
      </c>
      <c r="I4" s="10">
        <f>IF(DAY(JulDim1)=1,JulDim1,JulDim1+7)</f>
        <v>42190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IF(DAY(JulDim1)=1,JulDim1+1,JulDim1+8)</f>
        <v>42191</v>
      </c>
      <c r="D5" s="10">
        <f>IF(DAY(JulDim1)=1,JulDim1+2,JulDim1+9)</f>
        <v>42192</v>
      </c>
      <c r="E5" s="10">
        <f>IF(DAY(JulDim1)=1,JulDim1+3,JulDim1+10)</f>
        <v>42193</v>
      </c>
      <c r="F5" s="10">
        <f>IF(DAY(JulDim1)=1,JulDim1+4,JulDim1+11)</f>
        <v>42194</v>
      </c>
      <c r="G5" s="10">
        <f>IF(DAY(JulDim1)=1,JulDim1+5,JulDim1+12)</f>
        <v>42195</v>
      </c>
      <c r="H5" s="10">
        <f>IF(DAY(JulDim1)=1,JulDim1+6,JulDim1+13)</f>
        <v>42196</v>
      </c>
      <c r="I5" s="10">
        <f>IF(DAY(JulDim1)=1,JulDim1+7,JulDim1+14)</f>
        <v>42197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IF(DAY(JulDim1)=1,JulDim1+8,JulDim1+15)</f>
        <v>42198</v>
      </c>
      <c r="D6" s="10">
        <f>IF(DAY(JulDim1)=1,JulDim1+9,JulDim1+16)</f>
        <v>42199</v>
      </c>
      <c r="E6" s="10">
        <f>IF(DAY(JulDim1)=1,JulDim1+10,JulDim1+17)</f>
        <v>42200</v>
      </c>
      <c r="F6" s="10">
        <f>IF(DAY(JulDim1)=1,JulDim1+11,JulDim1+18)</f>
        <v>42201</v>
      </c>
      <c r="G6" s="10">
        <f>IF(DAY(JulDim1)=1,JulDim1+12,JulDim1+19)</f>
        <v>42202</v>
      </c>
      <c r="H6" s="10">
        <f>IF(DAY(JulDim1)=1,JulDim1+13,JulDim1+20)</f>
        <v>42203</v>
      </c>
      <c r="I6" s="10">
        <f>IF(DAY(JulDim1)=1,JulDim1+14,JulDim1+21)</f>
        <v>42204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IF(DAY(JulDim1)=1,JulDim1+15,JulDim1+22)</f>
        <v>42205</v>
      </c>
      <c r="D7" s="10">
        <f>IF(DAY(JulDim1)=1,JulDim1+16,JulDim1+23)</f>
        <v>42206</v>
      </c>
      <c r="E7" s="10">
        <f>IF(DAY(JulDim1)=1,JulDim1+17,JulDim1+24)</f>
        <v>42207</v>
      </c>
      <c r="F7" s="10">
        <f>IF(DAY(JulDim1)=1,JulDim1+18,JulDim1+25)</f>
        <v>42208</v>
      </c>
      <c r="G7" s="10">
        <f>IF(DAY(JulDim1)=1,JulDim1+19,JulDim1+26)</f>
        <v>42209</v>
      </c>
      <c r="H7" s="10">
        <f>IF(DAY(JulDim1)=1,JulDim1+20,JulDim1+27)</f>
        <v>42210</v>
      </c>
      <c r="I7" s="10">
        <f>IF(DAY(JulDim1)=1,JulDim1+21,JulDim1+28)</f>
        <v>42211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IF(DAY(JulDim1)=1,JulDim1+22,JulDim1+29)</f>
        <v>42212</v>
      </c>
      <c r="D8" s="10">
        <f>IF(DAY(JulDim1)=1,JulDim1+23,JulDim1+30)</f>
        <v>42213</v>
      </c>
      <c r="E8" s="10">
        <f>IF(DAY(JulDim1)=1,JulDim1+24,JulDim1+31)</f>
        <v>42214</v>
      </c>
      <c r="F8" s="10">
        <f>IF(DAY(JulDim1)=1,JulDim1+25,JulDim1+32)</f>
        <v>42215</v>
      </c>
      <c r="G8" s="10">
        <f>IF(DAY(JulDim1)=1,JulDim1+26,JulDim1+33)</f>
        <v>42216</v>
      </c>
      <c r="H8" s="10">
        <f>IF(DAY(JulDim1)=1,JulDim1+27,JulDim1+34)</f>
        <v>42217</v>
      </c>
      <c r="I8" s="10">
        <f>IF(DAY(JulDim1)=1,JulDim1+28,JulDim1+35)</f>
        <v>42218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IF(DAY(JulDim1)=1,JulDim1+29,JulDim1+36)</f>
        <v>42219</v>
      </c>
      <c r="D9" s="10">
        <f>IF(DAY(JulDim1)=1,JulDim1+30,JulDim1+37)</f>
        <v>42220</v>
      </c>
      <c r="E9" s="10">
        <f>IF(DAY(JulDim1)=1,JulDim1+31,JulDim1+38)</f>
        <v>42221</v>
      </c>
      <c r="F9" s="10">
        <f>IF(DAY(JulDim1)=1,JulDim1+32,JulDim1+39)</f>
        <v>42222</v>
      </c>
      <c r="G9" s="10">
        <f>IF(DAY(JulDim1)=1,JulDim1+33,JulDim1+40)</f>
        <v>42223</v>
      </c>
      <c r="H9" s="10">
        <f>IF(DAY(JulDim1)=1,JulDim1+34,JulDim1+41)</f>
        <v>42224</v>
      </c>
      <c r="I9" s="10">
        <f>IF(DAY(JulDim1)=1,JulDim1+35,JulDim1+42)</f>
        <v>42225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VLOOKUP(DAY(C4),JoursDevoirs,1,FALSE)=DAY(C4)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33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IF(DAY(AoûDim1)=1,AoûDim1-6,AoûDim1+1)</f>
        <v>42212</v>
      </c>
      <c r="D4" s="10">
        <f>IF(DAY(AoûDim1)=1,AoûDim1-5,AoûDim1+2)</f>
        <v>42213</v>
      </c>
      <c r="E4" s="10">
        <f>IF(DAY(AoûDim1)=1,AoûDim1-4,AoûDim1+3)</f>
        <v>42214</v>
      </c>
      <c r="F4" s="10">
        <f>IF(DAY(AoûDim1)=1,AoûDim1-3,AoûDim1+4)</f>
        <v>42215</v>
      </c>
      <c r="G4" s="10">
        <f>IF(DAY(AoûDim1)=1,AoûDim1-2,AoûDim1+5)</f>
        <v>42216</v>
      </c>
      <c r="H4" s="10">
        <f>IF(DAY(AoûDim1)=1,AoûDim1-1,AoûDim1+6)</f>
        <v>42217</v>
      </c>
      <c r="I4" s="10">
        <f>IF(DAY(AoûDim1)=1,AoûDim1,AoûDim1+7)</f>
        <v>42218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IF(DAY(AoûDim1)=1,AoûDim1+1,AoûDim1+8)</f>
        <v>42219</v>
      </c>
      <c r="D5" s="10">
        <f>IF(DAY(AoûDim1)=1,AoûDim1+2,AoûDim1+9)</f>
        <v>42220</v>
      </c>
      <c r="E5" s="10">
        <f>IF(DAY(AoûDim1)=1,AoûDim1+3,AoûDim1+10)</f>
        <v>42221</v>
      </c>
      <c r="F5" s="10">
        <f>IF(DAY(AoûDim1)=1,AoûDim1+4,AoûDim1+11)</f>
        <v>42222</v>
      </c>
      <c r="G5" s="10">
        <f>IF(DAY(AoûDim1)=1,AoûDim1+5,AoûDim1+12)</f>
        <v>42223</v>
      </c>
      <c r="H5" s="10">
        <f>IF(DAY(AoûDim1)=1,AoûDim1+6,AoûDim1+13)</f>
        <v>42224</v>
      </c>
      <c r="I5" s="10">
        <f>IF(DAY(AoûDim1)=1,AoûDim1+7,AoûDim1+14)</f>
        <v>42225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IF(DAY(AoûDim1)=1,AoûDim1+8,AoûDim1+15)</f>
        <v>42226</v>
      </c>
      <c r="D6" s="10">
        <f>IF(DAY(AoûDim1)=1,AoûDim1+9,AoûDim1+16)</f>
        <v>42227</v>
      </c>
      <c r="E6" s="10">
        <f>IF(DAY(AoûDim1)=1,AoûDim1+10,AoûDim1+17)</f>
        <v>42228</v>
      </c>
      <c r="F6" s="10">
        <f>IF(DAY(AoûDim1)=1,AoûDim1+11,AoûDim1+18)</f>
        <v>42229</v>
      </c>
      <c r="G6" s="10">
        <f>IF(DAY(AoûDim1)=1,AoûDim1+12,AoûDim1+19)</f>
        <v>42230</v>
      </c>
      <c r="H6" s="10">
        <f>IF(DAY(AoûDim1)=1,AoûDim1+13,AoûDim1+20)</f>
        <v>42231</v>
      </c>
      <c r="I6" s="10">
        <f>IF(DAY(AoûDim1)=1,AoûDim1+14,AoûDim1+21)</f>
        <v>42232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IF(DAY(AoûDim1)=1,AoûDim1+15,AoûDim1+22)</f>
        <v>42233</v>
      </c>
      <c r="D7" s="10">
        <f>IF(DAY(AoûDim1)=1,AoûDim1+16,AoûDim1+23)</f>
        <v>42234</v>
      </c>
      <c r="E7" s="10">
        <f>IF(DAY(AoûDim1)=1,AoûDim1+17,AoûDim1+24)</f>
        <v>42235</v>
      </c>
      <c r="F7" s="10">
        <f>IF(DAY(AoûDim1)=1,AoûDim1+18,AoûDim1+25)</f>
        <v>42236</v>
      </c>
      <c r="G7" s="10">
        <f>IF(DAY(AoûDim1)=1,AoûDim1+19,AoûDim1+26)</f>
        <v>42237</v>
      </c>
      <c r="H7" s="10">
        <f>IF(DAY(AoûDim1)=1,AoûDim1+20,AoûDim1+27)</f>
        <v>42238</v>
      </c>
      <c r="I7" s="10">
        <f>IF(DAY(AoûDim1)=1,AoûDim1+21,AoûDim1+28)</f>
        <v>42239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IF(DAY(AoûDim1)=1,AoûDim1+22,AoûDim1+29)</f>
        <v>42240</v>
      </c>
      <c r="D8" s="10">
        <f>IF(DAY(AoûDim1)=1,AoûDim1+23,AoûDim1+30)</f>
        <v>42241</v>
      </c>
      <c r="E8" s="10">
        <f>IF(DAY(AoûDim1)=1,AoûDim1+24,AoûDim1+31)</f>
        <v>42242</v>
      </c>
      <c r="F8" s="10">
        <f>IF(DAY(AoûDim1)=1,AoûDim1+25,AoûDim1+32)</f>
        <v>42243</v>
      </c>
      <c r="G8" s="10">
        <f>IF(DAY(AoûDim1)=1,AoûDim1+26,AoûDim1+33)</f>
        <v>42244</v>
      </c>
      <c r="H8" s="10">
        <f>IF(DAY(AoûDim1)=1,AoûDim1+27,AoûDim1+34)</f>
        <v>42245</v>
      </c>
      <c r="I8" s="10">
        <f>IF(DAY(AoûDim1)=1,AoûDim1+28,AoûDim1+35)</f>
        <v>42246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IF(DAY(AoûDim1)=1,AoûDim1+29,AoûDim1+36)</f>
        <v>42247</v>
      </c>
      <c r="D9" s="10">
        <f>IF(DAY(AoûDim1)=1,AoûDim1+30,AoûDim1+37)</f>
        <v>42248</v>
      </c>
      <c r="E9" s="10">
        <f>IF(DAY(AoûDim1)=1,AoûDim1+31,AoûDim1+38)</f>
        <v>42249</v>
      </c>
      <c r="F9" s="10">
        <f>IF(DAY(AoûDim1)=1,AoûDim1+32,AoûDim1+39)</f>
        <v>42250</v>
      </c>
      <c r="G9" s="10">
        <f>IF(DAY(AoûDim1)=1,AoûDim1+33,AoûDim1+40)</f>
        <v>42251</v>
      </c>
      <c r="H9" s="10">
        <f>IF(DAY(AoûDim1)=1,AoûDim1+34,AoûDim1+41)</f>
        <v>42252</v>
      </c>
      <c r="I9" s="10">
        <f>IF(DAY(AoûDim1)=1,AoûDim1+35,AoûDim1+42)</f>
        <v>42253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VLOOKUP(DAY(C4),JoursDevoirs,1,FALSE)=DAY(C4)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21</v>
      </c>
      <c r="L2" s="43">
        <v>2013</v>
      </c>
      <c r="M2" s="43"/>
      <c r="N2" s="79">
        <f>AnnéeCivile</f>
        <v>2015</v>
      </c>
    </row>
    <row r="3" spans="1:14" ht="21" customHeight="1" x14ac:dyDescent="0.2">
      <c r="A3" s="4"/>
      <c r="B3" s="68" t="s">
        <v>34</v>
      </c>
      <c r="C3" s="2" t="s">
        <v>8</v>
      </c>
      <c r="D3" s="2" t="s">
        <v>13</v>
      </c>
      <c r="E3" s="2" t="s">
        <v>13</v>
      </c>
      <c r="F3" s="2" t="s">
        <v>15</v>
      </c>
      <c r="G3" s="2" t="s">
        <v>16</v>
      </c>
      <c r="H3" s="2" t="s">
        <v>18</v>
      </c>
      <c r="I3" s="2" t="s">
        <v>19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IF(DAY(SepDim1)=1,SepDim1-6,SepDim1+1)</f>
        <v>42247</v>
      </c>
      <c r="D4" s="10">
        <f>IF(DAY(SepDim1)=1,SepDim1-5,SepDim1+2)</f>
        <v>42248</v>
      </c>
      <c r="E4" s="10">
        <f>IF(DAY(SepDim1)=1,SepDim1-4,SepDim1+3)</f>
        <v>42249</v>
      </c>
      <c r="F4" s="10">
        <f>IF(DAY(SepDim1)=1,SepDim1-3,SepDim1+4)</f>
        <v>42250</v>
      </c>
      <c r="G4" s="10">
        <f>IF(DAY(SepDim1)=1,SepDim1-2,SepDim1+5)</f>
        <v>42251</v>
      </c>
      <c r="H4" s="10">
        <f>IF(DAY(SepDim1)=1,SepDim1-1,SepDim1+6)</f>
        <v>42252</v>
      </c>
      <c r="I4" s="10">
        <f>IF(DAY(SepDim1)=1,SepDim1,SepDim1+7)</f>
        <v>42253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IF(DAY(SepDim1)=1,SepDim1+1,SepDim1+8)</f>
        <v>42254</v>
      </c>
      <c r="D5" s="10">
        <f>IF(DAY(SepDim1)=1,SepDim1+2,SepDim1+9)</f>
        <v>42255</v>
      </c>
      <c r="E5" s="10">
        <f>IF(DAY(SepDim1)=1,SepDim1+3,SepDim1+10)</f>
        <v>42256</v>
      </c>
      <c r="F5" s="10">
        <f>IF(DAY(SepDim1)=1,SepDim1+4,SepDim1+11)</f>
        <v>42257</v>
      </c>
      <c r="G5" s="10">
        <f>IF(DAY(SepDim1)=1,SepDim1+5,SepDim1+12)</f>
        <v>42258</v>
      </c>
      <c r="H5" s="10">
        <f>IF(DAY(SepDim1)=1,SepDim1+6,SepDim1+13)</f>
        <v>42259</v>
      </c>
      <c r="I5" s="10">
        <f>IF(DAY(SepDim1)=1,SepDim1+7,SepDim1+14)</f>
        <v>42260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IF(DAY(SepDim1)=1,SepDim1+8,SepDim1+15)</f>
        <v>42261</v>
      </c>
      <c r="D6" s="10">
        <f>IF(DAY(SepDim1)=1,SepDim1+9,SepDim1+16)</f>
        <v>42262</v>
      </c>
      <c r="E6" s="10">
        <f>IF(DAY(SepDim1)=1,SepDim1+10,SepDim1+17)</f>
        <v>42263</v>
      </c>
      <c r="F6" s="10">
        <f>IF(DAY(SepDim1)=1,SepDim1+11,SepDim1+18)</f>
        <v>42264</v>
      </c>
      <c r="G6" s="10">
        <f>IF(DAY(SepDim1)=1,SepDim1+12,SepDim1+19)</f>
        <v>42265</v>
      </c>
      <c r="H6" s="10">
        <f>IF(DAY(SepDim1)=1,SepDim1+13,SepDim1+20)</f>
        <v>42266</v>
      </c>
      <c r="I6" s="10">
        <f>IF(DAY(SepDim1)=1,SepDim1+14,SepDim1+21)</f>
        <v>42267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IF(DAY(SepDim1)=1,SepDim1+15,SepDim1+22)</f>
        <v>42268</v>
      </c>
      <c r="D7" s="10">
        <f>IF(DAY(SepDim1)=1,SepDim1+16,SepDim1+23)</f>
        <v>42269</v>
      </c>
      <c r="E7" s="10">
        <f>IF(DAY(SepDim1)=1,SepDim1+17,SepDim1+24)</f>
        <v>42270</v>
      </c>
      <c r="F7" s="10">
        <f>IF(DAY(SepDim1)=1,SepDim1+18,SepDim1+25)</f>
        <v>42271</v>
      </c>
      <c r="G7" s="10">
        <f>IF(DAY(SepDim1)=1,SepDim1+19,SepDim1+26)</f>
        <v>42272</v>
      </c>
      <c r="H7" s="10">
        <f>IF(DAY(SepDim1)=1,SepDim1+20,SepDim1+27)</f>
        <v>42273</v>
      </c>
      <c r="I7" s="10">
        <f>IF(DAY(SepDim1)=1,SepDim1+21,SepDim1+28)</f>
        <v>42274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IF(DAY(SepDim1)=1,SepDim1+22,SepDim1+29)</f>
        <v>42275</v>
      </c>
      <c r="D8" s="10">
        <f>IF(DAY(SepDim1)=1,SepDim1+23,SepDim1+30)</f>
        <v>42276</v>
      </c>
      <c r="E8" s="10">
        <f>IF(DAY(SepDim1)=1,SepDim1+24,SepDim1+31)</f>
        <v>42277</v>
      </c>
      <c r="F8" s="10">
        <f>IF(DAY(SepDim1)=1,SepDim1+25,SepDim1+32)</f>
        <v>42278</v>
      </c>
      <c r="G8" s="10">
        <f>IF(DAY(SepDim1)=1,SepDim1+26,SepDim1+33)</f>
        <v>42279</v>
      </c>
      <c r="H8" s="10">
        <f>IF(DAY(SepDim1)=1,SepDim1+27,SepDim1+34)</f>
        <v>42280</v>
      </c>
      <c r="I8" s="10">
        <f>IF(DAY(SepDim1)=1,SepDim1+28,SepDim1+35)</f>
        <v>42281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IF(DAY(SepDim1)=1,SepDim1+29,SepDim1+36)</f>
        <v>42282</v>
      </c>
      <c r="D9" s="10">
        <f>IF(DAY(SepDim1)=1,SepDim1+30,SepDim1+37)</f>
        <v>42283</v>
      </c>
      <c r="E9" s="10">
        <f>IF(DAY(SepDim1)=1,SepDim1+31,SepDim1+38)</f>
        <v>42284</v>
      </c>
      <c r="F9" s="10">
        <f>IF(DAY(SepDim1)=1,SepDim1+32,SepDim1+39)</f>
        <v>42285</v>
      </c>
      <c r="G9" s="10">
        <f>IF(DAY(SepDim1)=1,SepDim1+33,SepDim1+40)</f>
        <v>42286</v>
      </c>
      <c r="H9" s="10">
        <f>IF(DAY(SepDim1)=1,SepDim1+34,SepDim1+41)</f>
        <v>42287</v>
      </c>
      <c r="I9" s="10">
        <f>IF(DAY(SepDim1)=1,SepDim1+35,SepDim1+42)</f>
        <v>42288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17</v>
      </c>
      <c r="H13" s="41"/>
      <c r="I13" s="39" t="s">
        <v>20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35</v>
      </c>
      <c r="C26" s="53"/>
      <c r="D26" s="54"/>
      <c r="E26" s="53" t="s">
        <v>35</v>
      </c>
      <c r="F26" s="54"/>
      <c r="G26" s="53"/>
      <c r="H26" s="54"/>
      <c r="I26" s="53" t="s">
        <v>35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20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36</v>
      </c>
      <c r="D30" s="54"/>
      <c r="E30" s="53"/>
      <c r="F30" s="54"/>
      <c r="G30" s="53" t="s">
        <v>36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12</v>
      </c>
      <c r="D31" s="52"/>
      <c r="E31" s="51"/>
      <c r="F31" s="52"/>
      <c r="G31" s="51" t="s">
        <v>12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VLOOKUP(DAY(C4),JoursDevoirs,1,FALSE)=DAY(C4)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Janv.</vt:lpstr>
      <vt:lpstr>Fév.</vt:lpstr>
      <vt:lpstr>Mars</vt:lpstr>
      <vt:lpstr>Avr.</vt:lpstr>
      <vt:lpstr>Mai</vt:lpstr>
      <vt:lpstr>Juin</vt:lpstr>
      <vt:lpstr>Juil.</vt:lpstr>
      <vt:lpstr>Août</vt:lpstr>
      <vt:lpstr>Sept.</vt:lpstr>
      <vt:lpstr>Oct.</vt:lpstr>
      <vt:lpstr>Nov.</vt:lpstr>
      <vt:lpstr>Déc.</vt:lpstr>
      <vt:lpstr>AnnéeCivile</vt:lpstr>
      <vt:lpstr>Août!JoursDevoirs</vt:lpstr>
      <vt:lpstr>Avr.!JoursDevoirs</vt:lpstr>
      <vt:lpstr>Déc.!JoursDevoirs</vt:lpstr>
      <vt:lpstr>Fév.!JoursDevoirs</vt:lpstr>
      <vt:lpstr>Juil.!JoursDevoirs</vt:lpstr>
      <vt:lpstr>Juin!JoursDevoirs</vt:lpstr>
      <vt:lpstr>Mai!JoursDevoirs</vt:lpstr>
      <vt:lpstr>Mars!JoursDevoirs</vt:lpstr>
      <vt:lpstr>Nov.!JoursDevoirs</vt:lpstr>
      <vt:lpstr>Oct.!JoursDevoirs</vt:lpstr>
      <vt:lpstr>Sept.!JoursDevoirs</vt:lpstr>
      <vt:lpstr>JoursDevoirs</vt:lpstr>
      <vt:lpstr>Août!TableauDatesImportantes</vt:lpstr>
      <vt:lpstr>Avr.!TableauDatesImportantes</vt:lpstr>
      <vt:lpstr>Déc.!TableauDatesImportantes</vt:lpstr>
      <vt:lpstr>Fév.!TableauDatesImportantes</vt:lpstr>
      <vt:lpstr>Juil.!TableauDatesImportantes</vt:lpstr>
      <vt:lpstr>Juin!TableauDatesImportantes</vt:lpstr>
      <vt:lpstr>Mai!TableauDatesImportantes</vt:lpstr>
      <vt:lpstr>Mars!TableauDatesImportantes</vt:lpstr>
      <vt:lpstr>Nov.!TableauDatesImportantes</vt:lpstr>
      <vt:lpstr>Oct.!TableauDatesImportantes</vt:lpstr>
      <vt:lpstr>Sept.!TableauDatesImportantes</vt:lpstr>
      <vt:lpstr>TableauDatesImportantes</vt:lpstr>
      <vt:lpstr>Août!Zone_d_impression</vt:lpstr>
      <vt:lpstr>Avr.!Zone_d_impression</vt:lpstr>
      <vt:lpstr>Déc.!Zone_d_impression</vt:lpstr>
      <vt:lpstr>Fév.!Zone_d_impression</vt:lpstr>
      <vt:lpstr>Janv.!Zone_d_impression</vt:lpstr>
      <vt:lpstr>Juil.!Zone_d_impression</vt:lpstr>
      <vt:lpstr>Juin!Zone_d_impression</vt:lpstr>
      <vt:lpstr>Mai!Zone_d_impression</vt:lpstr>
      <vt:lpstr>Mars!Zone_d_impression</vt:lpstr>
      <vt:lpstr>Nov.!Zone_d_impression</vt:lpstr>
      <vt:lpstr>Oct.!Zone_d_impression</vt:lpstr>
      <vt:lpstr>Sept.!Zone_d_impression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2013-11-22T23:21:45Z</dcterms:created>
  <dcterms:modified xsi:type="dcterms:W3CDTF">2015-02-03T10:05:32Z</dcterms:modified>
</cp:coreProperties>
</file>